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wozniak\Desktop\"/>
    </mc:Choice>
  </mc:AlternateContent>
  <xr:revisionPtr revIDLastSave="0" documentId="8_{E74BEF32-9C43-4B5C-A806-4ACF785F750A}" xr6:coauthVersionLast="41" xr6:coauthVersionMax="41" xr10:uidLastSave="{00000000-0000-0000-0000-000000000000}"/>
  <bookViews>
    <workbookView xWindow="-120" yWindow="-120" windowWidth="29040" windowHeight="15840" tabRatio="164" xr2:uid="{00000000-000D-0000-FFFF-FFFF00000000}"/>
  </bookViews>
  <sheets>
    <sheet name="PROD" sheetId="1" r:id="rId1"/>
    <sheet name="SYNTHESE" sheetId="2" r:id="rId2"/>
  </sheets>
  <externalReferences>
    <externalReference r:id="rId3"/>
  </externalReferences>
  <definedNames>
    <definedName name="_xlnm._FilterDatabase" localSheetId="1" hidden="1">SYNTHESE!$B$1:$B$177</definedName>
    <definedName name="Chrono">0</definedName>
    <definedName name="ChronoTime">43801.6396990741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3" i="2" l="1"/>
  <c r="AB3" i="2" s="1"/>
  <c r="AA4" i="2"/>
  <c r="AB4" i="2" s="1"/>
  <c r="AA5" i="2"/>
  <c r="AB5" i="2" s="1"/>
  <c r="AA6" i="2"/>
  <c r="AB6" i="2" s="1"/>
  <c r="AA7" i="2"/>
  <c r="AB7" i="2" s="1"/>
  <c r="AA8" i="2"/>
  <c r="AB8" i="2" s="1"/>
  <c r="AA9" i="2"/>
  <c r="AB9" i="2" s="1"/>
  <c r="AA10" i="2"/>
  <c r="AB10" i="2" s="1"/>
  <c r="AA11" i="2"/>
  <c r="AB11" i="2" s="1"/>
  <c r="AA12" i="2"/>
  <c r="AB12" i="2" s="1"/>
  <c r="AA13" i="2"/>
  <c r="AB13" i="2" s="1"/>
  <c r="AA14" i="2"/>
  <c r="AB14" i="2" s="1"/>
  <c r="AA15" i="2"/>
  <c r="AB15" i="2" s="1"/>
  <c r="AA16" i="2"/>
  <c r="AB16" i="2" s="1"/>
  <c r="AA17" i="2"/>
  <c r="AB17" i="2" s="1"/>
  <c r="AA18" i="2"/>
  <c r="AB18" i="2" s="1"/>
  <c r="AA19" i="2"/>
  <c r="AB19" i="2" s="1"/>
  <c r="AA20" i="2"/>
  <c r="AB20" i="2" s="1"/>
  <c r="AA21" i="2"/>
  <c r="AB21" i="2" s="1"/>
  <c r="AA22" i="2"/>
  <c r="AB22" i="2" s="1"/>
  <c r="AA23" i="2"/>
  <c r="AB23" i="2" s="1"/>
  <c r="AA24" i="2"/>
  <c r="AB24" i="2" s="1"/>
  <c r="AA25" i="2"/>
  <c r="AB25" i="2" s="1"/>
  <c r="AA26" i="2"/>
  <c r="AB26" i="2" s="1"/>
  <c r="AA27" i="2"/>
  <c r="AB27" i="2" s="1"/>
  <c r="AA28" i="2"/>
  <c r="AB28" i="2" s="1"/>
  <c r="AA29" i="2"/>
  <c r="AB29" i="2" s="1"/>
  <c r="AA30" i="2"/>
  <c r="AB30" i="2" s="1"/>
  <c r="AA31" i="2"/>
  <c r="AB31" i="2" s="1"/>
  <c r="AA32" i="2"/>
  <c r="AB32" i="2" s="1"/>
  <c r="AA33" i="2"/>
  <c r="AB33" i="2" s="1"/>
  <c r="AA34" i="2"/>
  <c r="AB34" i="2" s="1"/>
  <c r="AA35" i="2"/>
  <c r="AB35" i="2" s="1"/>
  <c r="AA36" i="2"/>
  <c r="AB36" i="2" s="1"/>
  <c r="AA37" i="2"/>
  <c r="AB37" i="2" s="1"/>
  <c r="AA38" i="2"/>
  <c r="AB38" i="2" s="1"/>
  <c r="AA39" i="2"/>
  <c r="AB39" i="2" s="1"/>
  <c r="AA40" i="2"/>
  <c r="AB40" i="2" s="1"/>
  <c r="AA41" i="2"/>
  <c r="AB41" i="2" s="1"/>
  <c r="AA42" i="2"/>
  <c r="AB42" i="2" s="1"/>
  <c r="AA43" i="2"/>
  <c r="AB43" i="2" s="1"/>
  <c r="AA44" i="2"/>
  <c r="AB44" i="2" s="1"/>
  <c r="AA45" i="2"/>
  <c r="AB45" i="2" s="1"/>
  <c r="AA46" i="2"/>
  <c r="AB46" i="2" s="1"/>
  <c r="AA47" i="2"/>
  <c r="AB47" i="2" s="1"/>
  <c r="AA48" i="2"/>
  <c r="AB48" i="2" s="1"/>
  <c r="AA49" i="2"/>
  <c r="AB49" i="2" s="1"/>
  <c r="AA50" i="2"/>
  <c r="AB50" i="2" s="1"/>
  <c r="AA51" i="2"/>
  <c r="AB51" i="2" s="1"/>
  <c r="AA52" i="2"/>
  <c r="AB52" i="2" s="1"/>
  <c r="AA53" i="2"/>
  <c r="AB53" i="2" s="1"/>
  <c r="AA54" i="2"/>
  <c r="AB54" i="2" s="1"/>
  <c r="AA55" i="2"/>
  <c r="AB55" i="2" s="1"/>
  <c r="AA56" i="2"/>
  <c r="AB56" i="2" s="1"/>
  <c r="AA57" i="2"/>
  <c r="AB57" i="2" s="1"/>
  <c r="AA58" i="2"/>
  <c r="AB58" i="2" s="1"/>
  <c r="AA59" i="2"/>
  <c r="AB59" i="2" s="1"/>
  <c r="AA60" i="2"/>
  <c r="AB60" i="2" s="1"/>
  <c r="AA61" i="2"/>
  <c r="AB61" i="2" s="1"/>
  <c r="AA62" i="2"/>
  <c r="AB62" i="2" s="1"/>
  <c r="AA63" i="2"/>
  <c r="AB63" i="2" s="1"/>
  <c r="AA64" i="2"/>
  <c r="AB64" i="2" s="1"/>
  <c r="AA65" i="2"/>
  <c r="AB65" i="2" s="1"/>
  <c r="AA66" i="2"/>
  <c r="AB66" i="2" s="1"/>
  <c r="AA67" i="2"/>
  <c r="AB67" i="2" s="1"/>
  <c r="AA68" i="2"/>
  <c r="AB68" i="2" s="1"/>
  <c r="AA69" i="2"/>
  <c r="AB69" i="2" s="1"/>
  <c r="AA70" i="2"/>
  <c r="AB70" i="2" s="1"/>
  <c r="AA71" i="2"/>
  <c r="AB71" i="2" s="1"/>
  <c r="AA72" i="2"/>
  <c r="AB72" i="2" s="1"/>
  <c r="AA73" i="2"/>
  <c r="AB73" i="2" s="1"/>
  <c r="AA74" i="2"/>
  <c r="AB74" i="2" s="1"/>
  <c r="AA75" i="2"/>
  <c r="AB75" i="2" s="1"/>
  <c r="AA76" i="2"/>
  <c r="AB76" i="2" s="1"/>
  <c r="AA77" i="2"/>
  <c r="AB77" i="2" s="1"/>
  <c r="AA78" i="2"/>
  <c r="AB78" i="2" s="1"/>
  <c r="AA79" i="2"/>
  <c r="AB79" i="2" s="1"/>
  <c r="AA80" i="2"/>
  <c r="AB80" i="2" s="1"/>
  <c r="AA81" i="2"/>
  <c r="AB81" i="2" s="1"/>
  <c r="AA82" i="2"/>
  <c r="AB82" i="2" s="1"/>
  <c r="AA83" i="2"/>
  <c r="AB83" i="2" s="1"/>
  <c r="AA84" i="2"/>
  <c r="AB84" i="2" s="1"/>
  <c r="AA85" i="2"/>
  <c r="AB85" i="2" s="1"/>
  <c r="AA86" i="2"/>
  <c r="AB86" i="2" s="1"/>
  <c r="AA87" i="2"/>
  <c r="AB87" i="2" s="1"/>
  <c r="AA88" i="2"/>
  <c r="AB88" i="2" s="1"/>
  <c r="AA89" i="2"/>
  <c r="AB89" i="2" s="1"/>
  <c r="AA90" i="2"/>
  <c r="AB90" i="2" s="1"/>
  <c r="AA91" i="2"/>
  <c r="AB91" i="2" s="1"/>
  <c r="AA92" i="2"/>
  <c r="AB92" i="2" s="1"/>
  <c r="AA93" i="2"/>
  <c r="AB93" i="2" s="1"/>
  <c r="AA94" i="2"/>
  <c r="AB94" i="2" s="1"/>
  <c r="AA95" i="2"/>
  <c r="AB95" i="2" s="1"/>
  <c r="AA96" i="2"/>
  <c r="AB96" i="2" s="1"/>
  <c r="AA97" i="2"/>
  <c r="AB97" i="2" s="1"/>
  <c r="AA98" i="2"/>
  <c r="AB98" i="2" s="1"/>
  <c r="AA99" i="2"/>
  <c r="AB99" i="2" s="1"/>
  <c r="AA100" i="2"/>
  <c r="AB100" i="2" s="1"/>
  <c r="AA101" i="2"/>
  <c r="AB101" i="2" s="1"/>
  <c r="AA102" i="2"/>
  <c r="AB102" i="2" s="1"/>
  <c r="AA103" i="2"/>
  <c r="AB103" i="2" s="1"/>
  <c r="AA104" i="2"/>
  <c r="AB104" i="2" s="1"/>
  <c r="AA105" i="2"/>
  <c r="AB105" i="2" s="1"/>
  <c r="AA106" i="2"/>
  <c r="AB106" i="2" s="1"/>
  <c r="AA107" i="2"/>
  <c r="AB107" i="2" s="1"/>
  <c r="AA108" i="2"/>
  <c r="AB108" i="2" s="1"/>
  <c r="AA109" i="2"/>
  <c r="AB109" i="2" s="1"/>
  <c r="AA110" i="2"/>
  <c r="AB110" i="2" s="1"/>
  <c r="AA111" i="2"/>
  <c r="AB111" i="2" s="1"/>
  <c r="AA112" i="2"/>
  <c r="AB112" i="2" s="1"/>
  <c r="AA113" i="2"/>
  <c r="AB113" i="2" s="1"/>
  <c r="AA114" i="2"/>
  <c r="AB114" i="2" s="1"/>
  <c r="AA115" i="2"/>
  <c r="AB115" i="2" s="1"/>
  <c r="AA116" i="2"/>
  <c r="AB116" i="2" s="1"/>
  <c r="AA117" i="2"/>
  <c r="AB117" i="2" s="1"/>
  <c r="AA118" i="2"/>
  <c r="AB118" i="2" s="1"/>
  <c r="AA119" i="2"/>
  <c r="AB119" i="2" s="1"/>
  <c r="AA120" i="2"/>
  <c r="AB120" i="2" s="1"/>
  <c r="AA121" i="2"/>
  <c r="AB121" i="2" s="1"/>
  <c r="AA122" i="2"/>
  <c r="AB122" i="2" s="1"/>
  <c r="AA123" i="2"/>
  <c r="AB123" i="2" s="1"/>
  <c r="AA124" i="2"/>
  <c r="AB124" i="2" s="1"/>
  <c r="AA125" i="2"/>
  <c r="AB125" i="2" s="1"/>
  <c r="AA126" i="2"/>
  <c r="AB126" i="2" s="1"/>
  <c r="AA127" i="2"/>
  <c r="AB127" i="2" s="1"/>
  <c r="AA128" i="2"/>
  <c r="AB128" i="2" s="1"/>
  <c r="AA129" i="2"/>
  <c r="AB129" i="2" s="1"/>
  <c r="AA130" i="2"/>
  <c r="AB130" i="2" s="1"/>
  <c r="AA131" i="2"/>
  <c r="AB131" i="2" s="1"/>
  <c r="AA132" i="2"/>
  <c r="AB132" i="2" s="1"/>
  <c r="AA133" i="2"/>
  <c r="AB133" i="2" s="1"/>
  <c r="AA134" i="2"/>
  <c r="AB134" i="2" s="1"/>
  <c r="AA135" i="2"/>
  <c r="AB135" i="2" s="1"/>
  <c r="AA136" i="2"/>
  <c r="AB136" i="2" s="1"/>
  <c r="AA137" i="2"/>
  <c r="AB137" i="2" s="1"/>
  <c r="AA138" i="2"/>
  <c r="AB138" i="2" s="1"/>
  <c r="AA139" i="2"/>
  <c r="AB139" i="2" s="1"/>
  <c r="AA140" i="2"/>
  <c r="AB140" i="2" s="1"/>
  <c r="AA141" i="2"/>
  <c r="AB141" i="2" s="1"/>
  <c r="AA142" i="2"/>
  <c r="AB142" i="2" s="1"/>
  <c r="AA143" i="2"/>
  <c r="AB143" i="2" s="1"/>
  <c r="AA144" i="2"/>
  <c r="AB144" i="2" s="1"/>
  <c r="AA145" i="2"/>
  <c r="AB145" i="2" s="1"/>
  <c r="AA146" i="2"/>
  <c r="AB146" i="2" s="1"/>
  <c r="AA147" i="2"/>
  <c r="AB147" i="2" s="1"/>
  <c r="AA148" i="2"/>
  <c r="AB148" i="2" s="1"/>
  <c r="AA149" i="2"/>
  <c r="AB149" i="2" s="1"/>
  <c r="AA150" i="2"/>
  <c r="AB150" i="2" s="1"/>
  <c r="AA151" i="2"/>
  <c r="AB151" i="2" s="1"/>
  <c r="AA152" i="2"/>
  <c r="AB152" i="2" s="1"/>
  <c r="AA153" i="2"/>
  <c r="AB153" i="2" s="1"/>
  <c r="AA154" i="2"/>
  <c r="AB154" i="2" s="1"/>
  <c r="AA155" i="2"/>
  <c r="AB155" i="2" s="1"/>
  <c r="AA156" i="2"/>
  <c r="AB156" i="2" s="1"/>
  <c r="AA157" i="2"/>
  <c r="AB157" i="2" s="1"/>
  <c r="AA158" i="2"/>
  <c r="AB158" i="2" s="1"/>
  <c r="AA159" i="2"/>
  <c r="AB159" i="2" s="1"/>
  <c r="AA160" i="2"/>
  <c r="AB160" i="2" s="1"/>
  <c r="AA161" i="2"/>
  <c r="AB161" i="2" s="1"/>
  <c r="AA162" i="2"/>
  <c r="AB162" i="2" s="1"/>
  <c r="AA163" i="2"/>
  <c r="AB163" i="2" s="1"/>
  <c r="AA164" i="2"/>
  <c r="AB164" i="2" s="1"/>
  <c r="AA165" i="2"/>
  <c r="AB165" i="2" s="1"/>
  <c r="AA166" i="2"/>
  <c r="AB166" i="2" s="1"/>
  <c r="AA167" i="2"/>
  <c r="AB167" i="2" s="1"/>
  <c r="AA168" i="2"/>
  <c r="AB168" i="2" s="1"/>
  <c r="AA169" i="2"/>
  <c r="AB169" i="2" s="1"/>
  <c r="AA170" i="2"/>
  <c r="AB170" i="2" s="1"/>
  <c r="AA171" i="2"/>
  <c r="AB171" i="2" s="1"/>
  <c r="AA172" i="2"/>
  <c r="AB172" i="2" s="1"/>
  <c r="AA173" i="2"/>
  <c r="AB173" i="2" s="1"/>
  <c r="AA174" i="2"/>
  <c r="AB174" i="2" s="1"/>
  <c r="AA175" i="2"/>
  <c r="AB175" i="2" s="1"/>
  <c r="AA176" i="2"/>
  <c r="AB176" i="2" s="1"/>
  <c r="AA177" i="2"/>
  <c r="AB177" i="2" s="1"/>
  <c r="AA178" i="2"/>
  <c r="AB178" i="2" s="1"/>
  <c r="AA179" i="2"/>
  <c r="AB179" i="2" s="1"/>
  <c r="AA180" i="2"/>
  <c r="AB180" i="2" s="1"/>
  <c r="AA181" i="2"/>
  <c r="AB181" i="2" s="1"/>
  <c r="AA182" i="2"/>
  <c r="AB182" i="2" s="1"/>
  <c r="AA183" i="2"/>
  <c r="AB183" i="2" s="1"/>
  <c r="AA184" i="2"/>
  <c r="AB184" i="2" s="1"/>
  <c r="AA2" i="2"/>
  <c r="AB2" i="2" s="1"/>
  <c r="Y184" i="2"/>
  <c r="Z184" i="2" s="1"/>
  <c r="X184" i="2"/>
  <c r="Y183" i="2"/>
  <c r="Z183" i="2" s="1"/>
  <c r="X183" i="2"/>
  <c r="Z182" i="2"/>
  <c r="Y182" i="2"/>
  <c r="X182" i="2"/>
  <c r="Y181" i="2"/>
  <c r="Z181" i="2" s="1"/>
  <c r="X181" i="2"/>
  <c r="Z180" i="2"/>
  <c r="Y180" i="2"/>
  <c r="X180" i="2"/>
  <c r="Y179" i="2"/>
  <c r="Z179" i="2" s="1"/>
  <c r="X179" i="2"/>
  <c r="Z178" i="2"/>
  <c r="Y178" i="2"/>
  <c r="X178" i="2"/>
  <c r="Y177" i="2"/>
  <c r="Z177" i="2" s="1"/>
  <c r="X177" i="2"/>
  <c r="Z176" i="2"/>
  <c r="Y176" i="2"/>
  <c r="X176" i="2"/>
  <c r="Y175" i="2"/>
  <c r="Z175" i="2" s="1"/>
  <c r="X175" i="2"/>
  <c r="Z174" i="2"/>
  <c r="Y174" i="2"/>
  <c r="X174" i="2"/>
  <c r="Y173" i="2"/>
  <c r="Z173" i="2" s="1"/>
  <c r="X173" i="2"/>
  <c r="Z172" i="2"/>
  <c r="Y172" i="2"/>
  <c r="X172" i="2"/>
  <c r="Y171" i="2"/>
  <c r="Z171" i="2" s="1"/>
  <c r="X171" i="2"/>
  <c r="Z170" i="2"/>
  <c r="Y170" i="2"/>
  <c r="X170" i="2"/>
  <c r="Y169" i="2"/>
  <c r="Z169" i="2" s="1"/>
  <c r="X169" i="2"/>
  <c r="Z168" i="2"/>
  <c r="Y168" i="2"/>
  <c r="X168" i="2"/>
  <c r="Y167" i="2"/>
  <c r="Z167" i="2" s="1"/>
  <c r="X167" i="2"/>
  <c r="Z166" i="2"/>
  <c r="Y166" i="2"/>
  <c r="X166" i="2"/>
  <c r="Y165" i="2"/>
  <c r="Z165" i="2" s="1"/>
  <c r="X165" i="2"/>
  <c r="Z164" i="2"/>
  <c r="Y164" i="2"/>
  <c r="X164" i="2"/>
  <c r="Y163" i="2"/>
  <c r="Z163" i="2" s="1"/>
  <c r="X163" i="2"/>
  <c r="Z162" i="2"/>
  <c r="Y162" i="2"/>
  <c r="X162" i="2"/>
  <c r="Y161" i="2"/>
  <c r="Z161" i="2" s="1"/>
  <c r="X161" i="2"/>
  <c r="Z160" i="2"/>
  <c r="Y160" i="2"/>
  <c r="X160" i="2"/>
  <c r="Y159" i="2"/>
  <c r="Z159" i="2" s="1"/>
  <c r="X159" i="2"/>
  <c r="Z158" i="2"/>
  <c r="Y158" i="2"/>
  <c r="X158" i="2"/>
  <c r="Y157" i="2"/>
  <c r="Z157" i="2" s="1"/>
  <c r="X157" i="2"/>
  <c r="Z156" i="2"/>
  <c r="Y156" i="2"/>
  <c r="X156" i="2"/>
  <c r="Y155" i="2"/>
  <c r="Z155" i="2" s="1"/>
  <c r="X155" i="2"/>
  <c r="Z154" i="2"/>
  <c r="Y154" i="2"/>
  <c r="X154" i="2"/>
  <c r="Y153" i="2"/>
  <c r="Z153" i="2" s="1"/>
  <c r="X153" i="2"/>
  <c r="Z152" i="2"/>
  <c r="Y152" i="2"/>
  <c r="X152" i="2"/>
  <c r="Y151" i="2"/>
  <c r="Z151" i="2" s="1"/>
  <c r="X151" i="2"/>
  <c r="Z150" i="2"/>
  <c r="Y150" i="2"/>
  <c r="X150" i="2"/>
  <c r="Y149" i="2"/>
  <c r="Z149" i="2" s="1"/>
  <c r="X149" i="2"/>
  <c r="Z148" i="2"/>
  <c r="Y148" i="2"/>
  <c r="X148" i="2"/>
  <c r="Y147" i="2"/>
  <c r="Z147" i="2" s="1"/>
  <c r="X147" i="2"/>
  <c r="Z146" i="2"/>
  <c r="Y146" i="2"/>
  <c r="X146" i="2"/>
  <c r="Y145" i="2"/>
  <c r="Z145" i="2" s="1"/>
  <c r="X145" i="2"/>
  <c r="Z144" i="2"/>
  <c r="Y144" i="2"/>
  <c r="X144" i="2"/>
  <c r="Y143" i="2"/>
  <c r="Z143" i="2" s="1"/>
  <c r="X143" i="2"/>
  <c r="Z142" i="2"/>
  <c r="Y142" i="2"/>
  <c r="X142" i="2"/>
  <c r="Y141" i="2"/>
  <c r="Z141" i="2" s="1"/>
  <c r="X141" i="2"/>
  <c r="Z140" i="2"/>
  <c r="Y140" i="2"/>
  <c r="X140" i="2"/>
  <c r="Y139" i="2"/>
  <c r="Z139" i="2" s="1"/>
  <c r="X139" i="2"/>
  <c r="Z138" i="2"/>
  <c r="Y138" i="2"/>
  <c r="X138" i="2"/>
  <c r="Y137" i="2"/>
  <c r="Z137" i="2" s="1"/>
  <c r="X137" i="2"/>
  <c r="Z136" i="2"/>
  <c r="Y136" i="2"/>
  <c r="X136" i="2"/>
  <c r="Y135" i="2"/>
  <c r="Z135" i="2" s="1"/>
  <c r="X135" i="2"/>
  <c r="Z134" i="2"/>
  <c r="Y134" i="2"/>
  <c r="X134" i="2"/>
  <c r="Y133" i="2"/>
  <c r="Z133" i="2" s="1"/>
  <c r="X133" i="2"/>
  <c r="Z132" i="2"/>
  <c r="Y132" i="2"/>
  <c r="X132" i="2"/>
  <c r="Y131" i="2"/>
  <c r="Z131" i="2" s="1"/>
  <c r="X131" i="2"/>
  <c r="Z130" i="2"/>
  <c r="Y130" i="2"/>
  <c r="X130" i="2"/>
  <c r="Y129" i="2"/>
  <c r="Z129" i="2" s="1"/>
  <c r="X129" i="2"/>
  <c r="Z128" i="2"/>
  <c r="Y128" i="2"/>
  <c r="X128" i="2"/>
  <c r="Y127" i="2"/>
  <c r="Z127" i="2" s="1"/>
  <c r="X127" i="2"/>
  <c r="Z126" i="2"/>
  <c r="Y126" i="2"/>
  <c r="X126" i="2"/>
  <c r="Y125" i="2"/>
  <c r="Z125" i="2" s="1"/>
  <c r="X125" i="2"/>
  <c r="Z124" i="2"/>
  <c r="Y124" i="2"/>
  <c r="X124" i="2"/>
  <c r="Y123" i="2"/>
  <c r="Z123" i="2" s="1"/>
  <c r="X123" i="2"/>
  <c r="Z122" i="2"/>
  <c r="Y122" i="2"/>
  <c r="X122" i="2"/>
  <c r="Y121" i="2"/>
  <c r="Z121" i="2" s="1"/>
  <c r="X121" i="2"/>
  <c r="Z120" i="2"/>
  <c r="Y120" i="2"/>
  <c r="X120" i="2"/>
  <c r="Y119" i="2"/>
  <c r="Z119" i="2" s="1"/>
  <c r="X119" i="2"/>
  <c r="Z118" i="2"/>
  <c r="Y118" i="2"/>
  <c r="X118" i="2"/>
  <c r="Y117" i="2"/>
  <c r="Z117" i="2" s="1"/>
  <c r="X117" i="2"/>
  <c r="Z116" i="2"/>
  <c r="Y116" i="2"/>
  <c r="X116" i="2"/>
  <c r="Y115" i="2"/>
  <c r="Z115" i="2" s="1"/>
  <c r="X115" i="2"/>
  <c r="Z114" i="2"/>
  <c r="Y114" i="2"/>
  <c r="X114" i="2"/>
  <c r="Y113" i="2"/>
  <c r="Z113" i="2" s="1"/>
  <c r="X113" i="2"/>
  <c r="Z112" i="2"/>
  <c r="Y112" i="2"/>
  <c r="X112" i="2"/>
  <c r="Y111" i="2"/>
  <c r="Z111" i="2" s="1"/>
  <c r="X111" i="2"/>
  <c r="Z110" i="2"/>
  <c r="Y110" i="2"/>
  <c r="X110" i="2"/>
  <c r="Y109" i="2"/>
  <c r="Z109" i="2" s="1"/>
  <c r="X109" i="2"/>
  <c r="Z108" i="2"/>
  <c r="Y108" i="2"/>
  <c r="X108" i="2"/>
  <c r="Y107" i="2"/>
  <c r="Z107" i="2" s="1"/>
  <c r="X107" i="2"/>
  <c r="Z106" i="2"/>
  <c r="Y106" i="2"/>
  <c r="X106" i="2"/>
  <c r="Y105" i="2"/>
  <c r="Z105" i="2" s="1"/>
  <c r="X105" i="2"/>
  <c r="Z104" i="2"/>
  <c r="Y104" i="2"/>
  <c r="X104" i="2"/>
  <c r="Y103" i="2"/>
  <c r="Z103" i="2" s="1"/>
  <c r="X103" i="2"/>
  <c r="Z102" i="2"/>
  <c r="Y102" i="2"/>
  <c r="X102" i="2"/>
  <c r="Y101" i="2"/>
  <c r="Z101" i="2" s="1"/>
  <c r="X101" i="2"/>
  <c r="Z100" i="2"/>
  <c r="Y100" i="2"/>
  <c r="X100" i="2"/>
  <c r="Y99" i="2"/>
  <c r="Z99" i="2" s="1"/>
  <c r="X99" i="2"/>
  <c r="Z98" i="2"/>
  <c r="Y98" i="2"/>
  <c r="X98" i="2"/>
  <c r="Y97" i="2"/>
  <c r="Z97" i="2" s="1"/>
  <c r="X97" i="2"/>
  <c r="Z96" i="2"/>
  <c r="Y96" i="2"/>
  <c r="X96" i="2"/>
  <c r="Y95" i="2"/>
  <c r="Z95" i="2" s="1"/>
  <c r="X95" i="2"/>
  <c r="Z94" i="2"/>
  <c r="Y94" i="2"/>
  <c r="X94" i="2"/>
  <c r="Y93" i="2"/>
  <c r="Z93" i="2" s="1"/>
  <c r="X93" i="2"/>
  <c r="Z92" i="2"/>
  <c r="Y92" i="2"/>
  <c r="X92" i="2"/>
  <c r="Y91" i="2"/>
  <c r="Z91" i="2" s="1"/>
  <c r="X91" i="2"/>
  <c r="Z90" i="2"/>
  <c r="Y90" i="2"/>
  <c r="X90" i="2"/>
  <c r="Y89" i="2"/>
  <c r="Z89" i="2" s="1"/>
  <c r="X89" i="2"/>
  <c r="Z88" i="2"/>
  <c r="Y88" i="2"/>
  <c r="X88" i="2"/>
  <c r="Y87" i="2"/>
  <c r="Z87" i="2" s="1"/>
  <c r="X87" i="2"/>
  <c r="Z86" i="2"/>
  <c r="Y86" i="2"/>
  <c r="X86" i="2"/>
  <c r="Y85" i="2"/>
  <c r="Z85" i="2" s="1"/>
  <c r="X85" i="2"/>
  <c r="Z84" i="2"/>
  <c r="Y84" i="2"/>
  <c r="X84" i="2"/>
  <c r="Y83" i="2"/>
  <c r="Z83" i="2" s="1"/>
  <c r="X83" i="2"/>
  <c r="Z82" i="2"/>
  <c r="Y82" i="2"/>
  <c r="X82" i="2"/>
  <c r="Y81" i="2"/>
  <c r="Z81" i="2" s="1"/>
  <c r="X81" i="2"/>
  <c r="Z80" i="2"/>
  <c r="Y80" i="2"/>
  <c r="X80" i="2"/>
  <c r="Y79" i="2"/>
  <c r="Z79" i="2" s="1"/>
  <c r="X79" i="2"/>
  <c r="Z78" i="2"/>
  <c r="Y78" i="2"/>
  <c r="X78" i="2"/>
  <c r="Y77" i="2"/>
  <c r="Z77" i="2" s="1"/>
  <c r="X77" i="2"/>
  <c r="Z76" i="2"/>
  <c r="Y76" i="2"/>
  <c r="X76" i="2"/>
  <c r="Y75" i="2"/>
  <c r="Z75" i="2" s="1"/>
  <c r="X75" i="2"/>
  <c r="Z74" i="2"/>
  <c r="Y74" i="2"/>
  <c r="X74" i="2"/>
  <c r="Y73" i="2"/>
  <c r="Z73" i="2" s="1"/>
  <c r="X73" i="2"/>
  <c r="Z72" i="2"/>
  <c r="Y72" i="2"/>
  <c r="X72" i="2"/>
  <c r="Y71" i="2"/>
  <c r="Z71" i="2" s="1"/>
  <c r="X71" i="2"/>
  <c r="Z70" i="2"/>
  <c r="Y70" i="2"/>
  <c r="X70" i="2"/>
  <c r="Y69" i="2"/>
  <c r="Z69" i="2" s="1"/>
  <c r="X69" i="2"/>
  <c r="Z68" i="2"/>
  <c r="Y68" i="2"/>
  <c r="X68" i="2"/>
  <c r="Y67" i="2"/>
  <c r="Z67" i="2" s="1"/>
  <c r="X67" i="2"/>
  <c r="Z66" i="2"/>
  <c r="Y66" i="2"/>
  <c r="X66" i="2"/>
  <c r="Y65" i="2"/>
  <c r="Z65" i="2" s="1"/>
  <c r="X65" i="2"/>
  <c r="Z64" i="2"/>
  <c r="Y64" i="2"/>
  <c r="X64" i="2"/>
  <c r="Y63" i="2"/>
  <c r="Z63" i="2" s="1"/>
  <c r="X63" i="2"/>
  <c r="Z62" i="2"/>
  <c r="Y62" i="2"/>
  <c r="X62" i="2"/>
  <c r="Y61" i="2"/>
  <c r="Z61" i="2" s="1"/>
  <c r="X61" i="2"/>
  <c r="Z60" i="2"/>
  <c r="Y60" i="2"/>
  <c r="X60" i="2"/>
  <c r="Y59" i="2"/>
  <c r="Z59" i="2" s="1"/>
  <c r="X59" i="2"/>
  <c r="Z58" i="2"/>
  <c r="Y58" i="2"/>
  <c r="X58" i="2"/>
  <c r="Y57" i="2"/>
  <c r="Z57" i="2" s="1"/>
  <c r="X57" i="2"/>
  <c r="Z56" i="2"/>
  <c r="Y56" i="2"/>
  <c r="X56" i="2"/>
  <c r="Y55" i="2"/>
  <c r="Z55" i="2" s="1"/>
  <c r="X55" i="2"/>
  <c r="Z54" i="2"/>
  <c r="Y54" i="2"/>
  <c r="X54" i="2"/>
  <c r="Y53" i="2"/>
  <c r="Z53" i="2" s="1"/>
  <c r="X53" i="2"/>
  <c r="Z52" i="2"/>
  <c r="Y52" i="2"/>
  <c r="X52" i="2"/>
  <c r="Y51" i="2"/>
  <c r="Z51" i="2" s="1"/>
  <c r="X51" i="2"/>
  <c r="Z50" i="2"/>
  <c r="Y50" i="2"/>
  <c r="X50" i="2"/>
  <c r="Y49" i="2"/>
  <c r="Z49" i="2" s="1"/>
  <c r="X49" i="2"/>
  <c r="Z48" i="2"/>
  <c r="Y48" i="2"/>
  <c r="X48" i="2"/>
  <c r="Y47" i="2"/>
  <c r="Z47" i="2" s="1"/>
  <c r="X47" i="2"/>
  <c r="Z46" i="2"/>
  <c r="Y46" i="2"/>
  <c r="X46" i="2"/>
  <c r="Y45" i="2"/>
  <c r="Z45" i="2" s="1"/>
  <c r="X45" i="2"/>
  <c r="Z44" i="2"/>
  <c r="Y44" i="2"/>
  <c r="X44" i="2"/>
  <c r="Y43" i="2"/>
  <c r="Z43" i="2" s="1"/>
  <c r="X43" i="2"/>
  <c r="Z42" i="2"/>
  <c r="Y42" i="2"/>
  <c r="X42" i="2"/>
  <c r="Y41" i="2"/>
  <c r="Z41" i="2" s="1"/>
  <c r="X41" i="2"/>
  <c r="Z40" i="2"/>
  <c r="Y40" i="2"/>
  <c r="X40" i="2"/>
  <c r="Y39" i="2"/>
  <c r="Z39" i="2" s="1"/>
  <c r="X39" i="2"/>
  <c r="Z38" i="2"/>
  <c r="Y38" i="2"/>
  <c r="X38" i="2"/>
  <c r="Y37" i="2"/>
  <c r="Z37" i="2" s="1"/>
  <c r="X37" i="2"/>
  <c r="Z36" i="2"/>
  <c r="Y36" i="2"/>
  <c r="X36" i="2"/>
  <c r="Y35" i="2"/>
  <c r="Z35" i="2" s="1"/>
  <c r="X35" i="2"/>
  <c r="Z34" i="2"/>
  <c r="Y34" i="2"/>
  <c r="X34" i="2"/>
  <c r="Y33" i="2"/>
  <c r="Z33" i="2" s="1"/>
  <c r="X33" i="2"/>
  <c r="Z32" i="2"/>
  <c r="Y32" i="2"/>
  <c r="X32" i="2"/>
  <c r="Y31" i="2"/>
  <c r="Z31" i="2" s="1"/>
  <c r="X31" i="2"/>
  <c r="Z30" i="2"/>
  <c r="Y30" i="2"/>
  <c r="X30" i="2"/>
  <c r="Y29" i="2"/>
  <c r="Z29" i="2" s="1"/>
  <c r="X29" i="2"/>
  <c r="Z28" i="2"/>
  <c r="Y28" i="2"/>
  <c r="X28" i="2"/>
  <c r="Y27" i="2"/>
  <c r="Z27" i="2" s="1"/>
  <c r="X27" i="2"/>
  <c r="Z26" i="2"/>
  <c r="Y26" i="2"/>
  <c r="X26" i="2"/>
  <c r="Y25" i="2"/>
  <c r="Z25" i="2" s="1"/>
  <c r="X25" i="2"/>
  <c r="Z24" i="2"/>
  <c r="Y24" i="2"/>
  <c r="X24" i="2"/>
  <c r="Y23" i="2"/>
  <c r="Z23" i="2" s="1"/>
  <c r="X23" i="2"/>
  <c r="Z22" i="2"/>
  <c r="Y22" i="2"/>
  <c r="X22" i="2"/>
  <c r="Y21" i="2"/>
  <c r="Z21" i="2" s="1"/>
  <c r="X21" i="2"/>
  <c r="Z20" i="2"/>
  <c r="Y20" i="2"/>
  <c r="X20" i="2"/>
  <c r="Y19" i="2"/>
  <c r="Z19" i="2" s="1"/>
  <c r="X19" i="2"/>
  <c r="Z18" i="2"/>
  <c r="Y18" i="2"/>
  <c r="X18" i="2"/>
  <c r="Y17" i="2"/>
  <c r="Z17" i="2" s="1"/>
  <c r="X17" i="2"/>
  <c r="Z16" i="2"/>
  <c r="Y16" i="2"/>
  <c r="X16" i="2"/>
  <c r="Y15" i="2"/>
  <c r="Z15" i="2" s="1"/>
  <c r="X15" i="2"/>
  <c r="Z14" i="2"/>
  <c r="Y14" i="2"/>
  <c r="X14" i="2"/>
  <c r="Y13" i="2"/>
  <c r="Z13" i="2" s="1"/>
  <c r="X13" i="2"/>
  <c r="Z12" i="2"/>
  <c r="Y12" i="2"/>
  <c r="X12" i="2"/>
  <c r="Y11" i="2"/>
  <c r="Z11" i="2" s="1"/>
  <c r="X11" i="2"/>
  <c r="Z10" i="2"/>
  <c r="Y10" i="2"/>
  <c r="X10" i="2"/>
  <c r="Y9" i="2"/>
  <c r="Z9" i="2" s="1"/>
  <c r="X9" i="2"/>
  <c r="Z8" i="2"/>
  <c r="Y8" i="2"/>
  <c r="X8" i="2"/>
  <c r="Y7" i="2"/>
  <c r="Z7" i="2" s="1"/>
  <c r="X7" i="2"/>
  <c r="Z6" i="2"/>
  <c r="Y6" i="2"/>
  <c r="X6" i="2"/>
  <c r="Y5" i="2"/>
  <c r="Z5" i="2" s="1"/>
  <c r="X5" i="2"/>
  <c r="Z4" i="2"/>
  <c r="Y4" i="2"/>
  <c r="X4" i="2"/>
  <c r="Y3" i="2"/>
  <c r="Z3" i="2" s="1"/>
  <c r="X3" i="2"/>
  <c r="Z2" i="2"/>
  <c r="Y2" i="2"/>
  <c r="X2" i="2"/>
  <c r="R6" i="1" l="1"/>
  <c r="N6" i="1"/>
  <c r="G6" i="1"/>
  <c r="F6" i="1"/>
  <c r="E6" i="1"/>
  <c r="D6" i="1"/>
  <c r="R3" i="1" l="1"/>
  <c r="N3" i="1"/>
  <c r="J6" i="1" l="1"/>
  <c r="S6" i="1" s="1"/>
  <c r="J3" i="1"/>
  <c r="S3" i="1" s="1"/>
  <c r="AA185" i="2"/>
  <c r="AB185" i="2" s="1"/>
  <c r="AA186" i="2"/>
  <c r="AB186" i="2" s="1"/>
  <c r="R5" i="1" l="1"/>
  <c r="N5" i="1"/>
  <c r="G5" i="1"/>
  <c r="F5" i="1"/>
  <c r="E5" i="1"/>
  <c r="D5" i="1"/>
  <c r="R4" i="1" l="1"/>
  <c r="F4" i="1"/>
  <c r="N4" i="1"/>
  <c r="J5" i="1" l="1"/>
  <c r="S5" i="1" s="1"/>
  <c r="J4" i="1" l="1"/>
  <c r="S4" i="1" s="1"/>
  <c r="D4" i="1" l="1"/>
  <c r="E4" i="1"/>
  <c r="G4" i="1"/>
  <c r="G3" i="1" l="1"/>
  <c r="F3" i="1"/>
  <c r="E3" i="1"/>
  <c r="D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FC82F1-FE41-4B36-86EC-E979525229DE}" keepAlive="1" interval="60" name="Requête - colonne" description="Connexion à la requête « colonne » dans le classeur." type="5" refreshedVersion="6" background="1" saveData="1">
    <dbPr connection="Provider=Microsoft.Mashup.OleDb.1;Data Source=$Workbook$;Location=colonne;Extended Properties=&quot;&quot;" command="SELECT * FROM [colonne]"/>
  </connection>
  <connection id="2" xr16:uid="{E10B16B5-1D7D-4935-91A1-C5239A1DC945}" keepAlive="1" name="Requête - ligneResultatWS" description="Connexion à la requête « ligneResultatWS » dans le classeur." type="5" refreshedVersion="0" background="1">
    <dbPr connection="Provider=Microsoft.Mashup.OleDb.1;Data Source=$Workbook$;Location=ligneResultatWS;Extended Properties=&quot;&quot;" command="SELECT * FROM [ligneResultatWS]"/>
  </connection>
  <connection id="3" xr16:uid="{FAC2EA5E-1B33-4360-8720-06E7DCE70DA2}" keepAlive="1" name="Requête - NBCol" description="Connexion à la requête « NBCol » dans le classeur." type="5" refreshedVersion="0" background="1">
    <dbPr connection="Provider=Microsoft.Mashup.OleDb.1;Data Source=$Workbook$;Location=NBCol;Extended Properties=&quot;&quot;" command="SELECT * FROM [NBCol]"/>
  </connection>
  <connection id="4" xr16:uid="{55894D91-445B-4A75-AB25-C9AA24617790}" keepAlive="1" name="Requête - sanscomposants" description="Connexion à la requête « sanscomposants » dans le classeur." type="5" refreshedVersion="0" background="1">
    <dbPr connection="Provider=Microsoft.Mashup.OleDb.1;Data Source=$Workbook$;Location=sanscomposants;Extended Properties=&quot;&quot;" command="SELECT * FROM [sanscomposants]"/>
  </connection>
</connections>
</file>

<file path=xl/sharedStrings.xml><?xml version="1.0" encoding="utf-8"?>
<sst xmlns="http://schemas.openxmlformats.org/spreadsheetml/2006/main" count="3421" uniqueCount="960">
  <si>
    <t>;0;0;0;0;0;0;0;0;0;</t>
  </si>
  <si>
    <t>Date</t>
  </si>
  <si>
    <t>Machine</t>
  </si>
  <si>
    <t>OF</t>
  </si>
  <si>
    <t>CLIENT</t>
  </si>
  <si>
    <t>ARTICLE</t>
  </si>
  <si>
    <t>MATIERE</t>
  </si>
  <si>
    <t>TYPE</t>
  </si>
  <si>
    <t>HAUTEUR</t>
  </si>
  <si>
    <t>LARGEUR</t>
  </si>
  <si>
    <t>QTE RESTANTE</t>
  </si>
  <si>
    <t>QTE LANCEE</t>
  </si>
  <si>
    <t>QTE DS LAIZE</t>
  </si>
  <si>
    <t>LAIZE</t>
  </si>
  <si>
    <t>ML TOTAL</t>
  </si>
  <si>
    <t>RAB</t>
  </si>
  <si>
    <t>% ENCRAGE</t>
  </si>
  <si>
    <t>PV0</t>
  </si>
  <si>
    <t>CENTRE DE CHARGE</t>
  </si>
  <si>
    <t>Code Sylob</t>
  </si>
  <si>
    <t>Panthera 180</t>
  </si>
  <si>
    <t>075124000</t>
  </si>
  <si>
    <t>Jepard</t>
  </si>
  <si>
    <t>075342000</t>
  </si>
  <si>
    <t>075050000</t>
  </si>
  <si>
    <t>Code de l'OF</t>
  </si>
  <si>
    <t>Abrégé</t>
  </si>
  <si>
    <t>Désignation de l'article</t>
  </si>
  <si>
    <t>Quantité</t>
  </si>
  <si>
    <t>Départ le</t>
  </si>
  <si>
    <t>Etat d'avancement</t>
  </si>
  <si>
    <t>Libellé de l'opération</t>
  </si>
  <si>
    <t>Libellé</t>
  </si>
  <si>
    <t>Quantité à sortir</t>
  </si>
  <si>
    <t>Désignation.1</t>
  </si>
  <si>
    <t>Type d'impression</t>
  </si>
  <si>
    <t>Hauteur impression</t>
  </si>
  <si>
    <t>Largeur impression</t>
  </si>
  <si>
    <t>Impression + Calandre</t>
  </si>
  <si>
    <t>Etat d'avancement de l'opération</t>
  </si>
  <si>
    <t>Quantité fabriquée</t>
  </si>
  <si>
    <t>Commande</t>
  </si>
  <si>
    <t>Laize utile</t>
  </si>
  <si>
    <t>Commande en attente</t>
  </si>
  <si>
    <t>PVU €ht</t>
  </si>
  <si>
    <t>Dimension 1</t>
  </si>
  <si>
    <t>Dimension 2</t>
  </si>
  <si>
    <t>Dimension 3</t>
  </si>
  <si>
    <t>I+C</t>
  </si>
  <si>
    <t>Surface Impression</t>
  </si>
  <si>
    <t>Qté Imprimée</t>
  </si>
  <si>
    <t>Qté Restante</t>
  </si>
  <si>
    <t>064706000</t>
  </si>
  <si>
    <t>MEDIAMA</t>
  </si>
  <si>
    <t>Impression sur polytransat + coupe au format 30.0x20.0cm</t>
  </si>
  <si>
    <t>30</t>
  </si>
  <si>
    <t>28/01/2019</t>
  </si>
  <si>
    <t>Lancé en production</t>
  </si>
  <si>
    <t>IMPRESSION</t>
  </si>
  <si>
    <t>2,184</t>
  </si>
  <si>
    <t xml:space="preserve">Polytransat </t>
  </si>
  <si>
    <t>INDIRECTE</t>
  </si>
  <si>
    <t>Non commencée</t>
  </si>
  <si>
    <t>00037893</t>
  </si>
  <si>
    <t>148</t>
  </si>
  <si>
    <t>Faux</t>
  </si>
  <si>
    <t>0</t>
  </si>
  <si>
    <t>064710000</t>
  </si>
  <si>
    <t>Impression sur  + coupe au format 30.0x20.0cm</t>
  </si>
  <si>
    <t>40</t>
  </si>
  <si>
    <t>2,646</t>
  </si>
  <si>
    <t xml:space="preserve">Non tisse </t>
  </si>
  <si>
    <t>162</t>
  </si>
  <si>
    <t>064711000</t>
  </si>
  <si>
    <t>Impression sur sommer + coupe au format 30.0x20.0cm</t>
  </si>
  <si>
    <t>20</t>
  </si>
  <si>
    <t>1,092</t>
  </si>
  <si>
    <t xml:space="preserve">Sommer </t>
  </si>
  <si>
    <t>201</t>
  </si>
  <si>
    <t>068145000</t>
  </si>
  <si>
    <t>COME BACK GRAPHIC (PIMKIE</t>
  </si>
  <si>
    <t>Impression sur polydeco</t>
  </si>
  <si>
    <t>1</t>
  </si>
  <si>
    <t>16/04/2019</t>
  </si>
  <si>
    <t>Commencé</t>
  </si>
  <si>
    <t>0,6</t>
  </si>
  <si>
    <t xml:space="preserve">Polydeco </t>
  </si>
  <si>
    <t>DIRECTE</t>
  </si>
  <si>
    <t>00039484</t>
  </si>
  <si>
    <t>160</t>
  </si>
  <si>
    <t>068880000</t>
  </si>
  <si>
    <t>Papier transfert imprimé</t>
  </si>
  <si>
    <t>21/05/2019</t>
  </si>
  <si>
    <t>0,23</t>
  </si>
  <si>
    <t xml:space="preserve">Papier Transfert </t>
  </si>
  <si>
    <t>00039867</t>
  </si>
  <si>
    <t>258</t>
  </si>
  <si>
    <t>068881000</t>
  </si>
  <si>
    <t>7</t>
  </si>
  <si>
    <t>068882000</t>
  </si>
  <si>
    <t>10</t>
  </si>
  <si>
    <t>0,15</t>
  </si>
  <si>
    <t>068939000</t>
  </si>
  <si>
    <t>LOUPI</t>
  </si>
  <si>
    <t>Toile lumilux Ht250.00xLrg113.60cm</t>
  </si>
  <si>
    <t>17/06/2019</t>
  </si>
  <si>
    <t>1,18</t>
  </si>
  <si>
    <t xml:space="preserve">Lumilux </t>
  </si>
  <si>
    <t>00039891</t>
  </si>
  <si>
    <t>317</t>
  </si>
  <si>
    <t>063827000</t>
  </si>
  <si>
    <t>SCOTT FRANCE</t>
  </si>
  <si>
    <t>Toile polydéco Ht80.00xLrg180.00cm</t>
  </si>
  <si>
    <t>15</t>
  </si>
  <si>
    <t>19/07/2019</t>
  </si>
  <si>
    <t>12,6</t>
  </si>
  <si>
    <t>00037540</t>
  </si>
  <si>
    <t>250</t>
  </si>
  <si>
    <t>26</t>
  </si>
  <si>
    <t>071222000</t>
  </si>
  <si>
    <t>DECATHLON SA</t>
  </si>
  <si>
    <t>Toile polydeco Ht240.00xLrg480.00cm</t>
  </si>
  <si>
    <t>07/08/2019</t>
  </si>
  <si>
    <t>4,84</t>
  </si>
  <si>
    <t>00041144</t>
  </si>
  <si>
    <t>280</t>
  </si>
  <si>
    <t>073362000</t>
  </si>
  <si>
    <t>Toile polydéco Ht105.20xLrg205.20cm</t>
  </si>
  <si>
    <t>11/10/2019</t>
  </si>
  <si>
    <t>2,09</t>
  </si>
  <si>
    <t>00042043</t>
  </si>
  <si>
    <t>073987000</t>
  </si>
  <si>
    <t>6 POINT COM</t>
  </si>
  <si>
    <t>Toile verso stand parapluie droit 3x3</t>
  </si>
  <si>
    <t>29/10/2019</t>
  </si>
  <si>
    <t>2,32</t>
  </si>
  <si>
    <t xml:space="preserve">Walltex </t>
  </si>
  <si>
    <t>00042322</t>
  </si>
  <si>
    <t>251</t>
  </si>
  <si>
    <t>150</t>
  </si>
  <si>
    <t>073988000</t>
  </si>
  <si>
    <t>toile recto stand parapluie droit 3x3</t>
  </si>
  <si>
    <t>3</t>
  </si>
  <si>
    <t>314</t>
  </si>
  <si>
    <t>072737000</t>
  </si>
  <si>
    <t>THE KASE</t>
  </si>
  <si>
    <t>Toile microlux Ht260.00xLrg184.00cm</t>
  </si>
  <si>
    <t>15/11/2019</t>
  </si>
  <si>
    <t>1,88</t>
  </si>
  <si>
    <t xml:space="preserve">Microlux </t>
  </si>
  <si>
    <t>00041794</t>
  </si>
  <si>
    <t>312</t>
  </si>
  <si>
    <t>145</t>
  </si>
  <si>
    <t>072739000</t>
  </si>
  <si>
    <t>Toile microlux Ht40.00xLrg100.00cm</t>
  </si>
  <si>
    <t>4</t>
  </si>
  <si>
    <t>0,88</t>
  </si>
  <si>
    <t>074672000</t>
  </si>
  <si>
    <t>PERADOTTO</t>
  </si>
  <si>
    <t>Toile microlux Ht233.00xLrg80.00cm</t>
  </si>
  <si>
    <t>19/11/2019</t>
  </si>
  <si>
    <t>0,84</t>
  </si>
  <si>
    <t>00042517</t>
  </si>
  <si>
    <t>49</t>
  </si>
  <si>
    <t>074747000</t>
  </si>
  <si>
    <t>DISTRIMO</t>
  </si>
  <si>
    <t>Voile WinFlag 230</t>
  </si>
  <si>
    <t>2</t>
  </si>
  <si>
    <t>29/11/2019</t>
  </si>
  <si>
    <t>10000</t>
  </si>
  <si>
    <t xml:space="preserve">Maille </t>
  </si>
  <si>
    <t>00042779</t>
  </si>
  <si>
    <t>159</t>
  </si>
  <si>
    <t>47</t>
  </si>
  <si>
    <t>074751000</t>
  </si>
  <si>
    <t>4,24</t>
  </si>
  <si>
    <t>00042782</t>
  </si>
  <si>
    <t>074754000</t>
  </si>
  <si>
    <t>roller banner 200x80cm</t>
  </si>
  <si>
    <t>2,17</t>
  </si>
  <si>
    <t>75</t>
  </si>
  <si>
    <t>075092000</t>
  </si>
  <si>
    <t>COME BACK GRAPHIC (TL)</t>
  </si>
  <si>
    <t>Toile cadre Ht181.2xLrg59.5cm microlux</t>
  </si>
  <si>
    <t>74</t>
  </si>
  <si>
    <t>05/12/2019</t>
  </si>
  <si>
    <t>46,99</t>
  </si>
  <si>
    <t>03/12/2019</t>
  </si>
  <si>
    <t>00042981</t>
  </si>
  <si>
    <t>16.3</t>
  </si>
  <si>
    <t>181,2</t>
  </si>
  <si>
    <t>59,5</t>
  </si>
  <si>
    <t>075237000</t>
  </si>
  <si>
    <t>50</t>
  </si>
  <si>
    <t>31,75</t>
  </si>
  <si>
    <t>00043069</t>
  </si>
  <si>
    <t>075301000</t>
  </si>
  <si>
    <t>Impression sur microlux Ht60.0x90.0cm</t>
  </si>
  <si>
    <t>06/12/2019</t>
  </si>
  <si>
    <t>16/12/2019</t>
  </si>
  <si>
    <t>00043110</t>
  </si>
  <si>
    <t>155</t>
  </si>
  <si>
    <t>075118000</t>
  </si>
  <si>
    <t>MAIRIE DE CHALON SUR SAONE</t>
  </si>
  <si>
    <t>roller banner 200x85cm</t>
  </si>
  <si>
    <t>09/12/2019</t>
  </si>
  <si>
    <t>8,68</t>
  </si>
  <si>
    <t>00042993</t>
  </si>
  <si>
    <t>94</t>
  </si>
  <si>
    <t>075363000</t>
  </si>
  <si>
    <t>ALTAVIA AURA</t>
  </si>
  <si>
    <t>Impression sur maille Ht260.0x64.5cm</t>
  </si>
  <si>
    <t>11/12/2019</t>
  </si>
  <si>
    <t>2,6</t>
  </si>
  <si>
    <t>17/12/2019</t>
  </si>
  <si>
    <t>00043138</t>
  </si>
  <si>
    <t>12/12/2019</t>
  </si>
  <si>
    <t xml:space="preserve">Decosoft </t>
  </si>
  <si>
    <t>Commencée</t>
  </si>
  <si>
    <t>105</t>
  </si>
  <si>
    <t>318</t>
  </si>
  <si>
    <t>075173000</t>
  </si>
  <si>
    <t>DISNEY HACHETTE PRESSE</t>
  </si>
  <si>
    <t>Voile WinFlag ECO 480</t>
  </si>
  <si>
    <t>8,89</t>
  </si>
  <si>
    <t>00043034</t>
  </si>
  <si>
    <t>77</t>
  </si>
  <si>
    <t>075202000</t>
  </si>
  <si>
    <t>CASTEL &amp; CONCEPT</t>
  </si>
  <si>
    <t>Toile polydéco Ht228.00xLrg398.00cm</t>
  </si>
  <si>
    <t>5</t>
  </si>
  <si>
    <t>20,1</t>
  </si>
  <si>
    <t>00043054</t>
  </si>
  <si>
    <t>151.6</t>
  </si>
  <si>
    <t>075207000</t>
  </si>
  <si>
    <t>SKIS ROSSIGNOL SAS</t>
  </si>
  <si>
    <t>Toile microlux Ht224.00xLrg240.00cm</t>
  </si>
  <si>
    <t>4,56</t>
  </si>
  <si>
    <t>00043060</t>
  </si>
  <si>
    <t>118.3</t>
  </si>
  <si>
    <t>224</t>
  </si>
  <si>
    <t>240</t>
  </si>
  <si>
    <t>075208000</t>
  </si>
  <si>
    <t>DUPAS et CIE</t>
  </si>
  <si>
    <t>Voile WinFlag 350</t>
  </si>
  <si>
    <t>9,44</t>
  </si>
  <si>
    <t>00043059</t>
  </si>
  <si>
    <t>61</t>
  </si>
  <si>
    <t>075210000</t>
  </si>
  <si>
    <t>SUITE 341</t>
  </si>
  <si>
    <t>Toile microlux Ht50.00xLrg100.00cm</t>
  </si>
  <si>
    <t>0,54</t>
  </si>
  <si>
    <t>00043062</t>
  </si>
  <si>
    <t>100</t>
  </si>
  <si>
    <t>075213000</t>
  </si>
  <si>
    <t>TECHNISYNTHESE (TBS)</t>
  </si>
  <si>
    <t>Toile polydéco Ht200.00xLrg150.00cm</t>
  </si>
  <si>
    <t>2,04</t>
  </si>
  <si>
    <t>00043063</t>
  </si>
  <si>
    <t>60</t>
  </si>
  <si>
    <t>200</t>
  </si>
  <si>
    <t>075286000</t>
  </si>
  <si>
    <t>Impression sur polydeco Ht60.0x90.0cm</t>
  </si>
  <si>
    <t>00043104</t>
  </si>
  <si>
    <t>075287000</t>
  </si>
  <si>
    <t>075290000</t>
  </si>
  <si>
    <t>MILLET MOUNTAIN GROUP</t>
  </si>
  <si>
    <t>Toile Microlux Ht175xLrg175cm</t>
  </si>
  <si>
    <t>1,79</t>
  </si>
  <si>
    <t>00043105</t>
  </si>
  <si>
    <t>79.7</t>
  </si>
  <si>
    <t>175</t>
  </si>
  <si>
    <t>074928000</t>
  </si>
  <si>
    <t>CAMAIEU INTERNATIONAL</t>
  </si>
  <si>
    <t>Toile lumilux Ht50.00xLrg50.00cm</t>
  </si>
  <si>
    <t>8</t>
  </si>
  <si>
    <t>13/12/2019</t>
  </si>
  <si>
    <t>2,16</t>
  </si>
  <si>
    <t>00042888</t>
  </si>
  <si>
    <t>7.2</t>
  </si>
  <si>
    <t>075066000</t>
  </si>
  <si>
    <t>ROUGEGORGE</t>
  </si>
  <si>
    <t>Toile Ht257.0xLrg120.0cm lumilux</t>
  </si>
  <si>
    <t>12,4</t>
  </si>
  <si>
    <t>00042960</t>
  </si>
  <si>
    <t>257</t>
  </si>
  <si>
    <t>120</t>
  </si>
  <si>
    <t>075067000</t>
  </si>
  <si>
    <t>Toile Ht310.0xLrg180.0cm lumilux</t>
  </si>
  <si>
    <t>1,84</t>
  </si>
  <si>
    <t>89</t>
  </si>
  <si>
    <t>310</t>
  </si>
  <si>
    <t>180</t>
  </si>
  <si>
    <t>075243000</t>
  </si>
  <si>
    <t>IMS GROUPE</t>
  </si>
  <si>
    <t>Toile Ht240.0xLrg144.5cm decosoft</t>
  </si>
  <si>
    <t>7,45</t>
  </si>
  <si>
    <t>00043075</t>
  </si>
  <si>
    <t>33</t>
  </si>
  <si>
    <t>144,5</t>
  </si>
  <si>
    <t>075244000</t>
  </si>
  <si>
    <t>Toile Ht240.0xLrg240.0cm decosoft</t>
  </si>
  <si>
    <t>17,08</t>
  </si>
  <si>
    <t>55</t>
  </si>
  <si>
    <t>075245000</t>
  </si>
  <si>
    <t>Toile Ht220.0xLrg60.0cm decosoft</t>
  </si>
  <si>
    <t>71</t>
  </si>
  <si>
    <t>45,44</t>
  </si>
  <si>
    <t>12</t>
  </si>
  <si>
    <t>220</t>
  </si>
  <si>
    <t>075246000</t>
  </si>
  <si>
    <t>Toile Ht240.0xLrg150.0cm decosoft</t>
  </si>
  <si>
    <t>1,54</t>
  </si>
  <si>
    <t>28.5</t>
  </si>
  <si>
    <t>075247000</t>
  </si>
  <si>
    <t>Toile Ht300.0xLrg240.0cm decosoft</t>
  </si>
  <si>
    <t>2,44</t>
  </si>
  <si>
    <t>69</t>
  </si>
  <si>
    <t>300</t>
  </si>
  <si>
    <t>075295000</t>
  </si>
  <si>
    <t>CHRISTMAS CIE</t>
  </si>
  <si>
    <t>Toile cadre Ht219.3xLrg119.3cm</t>
  </si>
  <si>
    <t>2,46</t>
  </si>
  <si>
    <t>00043108</t>
  </si>
  <si>
    <t>307</t>
  </si>
  <si>
    <t>29</t>
  </si>
  <si>
    <t>219,3</t>
  </si>
  <si>
    <t>119,3</t>
  </si>
  <si>
    <t>075296000</t>
  </si>
  <si>
    <t>ETABLISSEMENTS SOGAL</t>
  </si>
  <si>
    <t>Toile canvas Ht194.5x91.0cm pour façade 3 vantaux</t>
  </si>
  <si>
    <t xml:space="preserve">Canvas </t>
  </si>
  <si>
    <t>00043109</t>
  </si>
  <si>
    <t>305</t>
  </si>
  <si>
    <t>47.7</t>
  </si>
  <si>
    <t>194,5</t>
  </si>
  <si>
    <t>91</t>
  </si>
  <si>
    <t>075297000</t>
  </si>
  <si>
    <t>Toile canvas Ht266.4x95.1cm pour façade 2 vantaux</t>
  </si>
  <si>
    <t>68.44</t>
  </si>
  <si>
    <t>266,4</t>
  </si>
  <si>
    <t>95,1</t>
  </si>
  <si>
    <t>075320000</t>
  </si>
  <si>
    <t>SANDRO ANDY</t>
  </si>
  <si>
    <t>Toile Ht250xLrg80cm microlux PORTRAIT</t>
  </si>
  <si>
    <t>00043117</t>
  </si>
  <si>
    <t>80</t>
  </si>
  <si>
    <t>075349000</t>
  </si>
  <si>
    <t>MISSION</t>
  </si>
  <si>
    <t>Toile polydéco Ht150.00xLrg100.00cm</t>
  </si>
  <si>
    <t>2,08</t>
  </si>
  <si>
    <t>00043132</t>
  </si>
  <si>
    <t>27</t>
  </si>
  <si>
    <t>075350000</t>
  </si>
  <si>
    <t>Toile polydéco Ht39.00xLrg224.00cm</t>
  </si>
  <si>
    <t>1,72</t>
  </si>
  <si>
    <t>22.8</t>
  </si>
  <si>
    <t>39</t>
  </si>
  <si>
    <t>075351000</t>
  </si>
  <si>
    <t>1,24</t>
  </si>
  <si>
    <t>00043134</t>
  </si>
  <si>
    <t>075367000</t>
  </si>
  <si>
    <t>Toile canvas Ht201.70xLrg60.00cm</t>
  </si>
  <si>
    <t>0,64</t>
  </si>
  <si>
    <t>00043144</t>
  </si>
  <si>
    <t>31.02</t>
  </si>
  <si>
    <t>201,7</t>
  </si>
  <si>
    <t>075375000</t>
  </si>
  <si>
    <t>Toile canvas Ht245.0x100.7cm pour façade 2 vantaux</t>
  </si>
  <si>
    <t>00043153</t>
  </si>
  <si>
    <t>66.74</t>
  </si>
  <si>
    <t>245</t>
  </si>
  <si>
    <t>100,7</t>
  </si>
  <si>
    <t>075376000</t>
  </si>
  <si>
    <t>Toile canvas Ht245.5x82.2cm pour façade 4 vantaux</t>
  </si>
  <si>
    <t>53.48</t>
  </si>
  <si>
    <t>245,5</t>
  </si>
  <si>
    <t>82,2</t>
  </si>
  <si>
    <t>075174000</t>
  </si>
  <si>
    <t>BOUYGUES TRAVAUX PUBLICS REGIONS</t>
  </si>
  <si>
    <t>Pavillon maille   150.0x300.0cm</t>
  </si>
  <si>
    <t>24,4</t>
  </si>
  <si>
    <t>00043035</t>
  </si>
  <si>
    <t>54</t>
  </si>
  <si>
    <t>075235000</t>
  </si>
  <si>
    <t>EXPOZ</t>
  </si>
  <si>
    <t>Voile WinXtrem 340 courbe</t>
  </si>
  <si>
    <t>00043067</t>
  </si>
  <si>
    <t>48</t>
  </si>
  <si>
    <t>075238000</t>
  </si>
  <si>
    <t>SAFRAN SEATS FRANCE</t>
  </si>
  <si>
    <t>Pavillon maille   100.0x150.0cm</t>
  </si>
  <si>
    <t>4,2</t>
  </si>
  <si>
    <t>00043068</t>
  </si>
  <si>
    <t>075239000</t>
  </si>
  <si>
    <t>GARMIN</t>
  </si>
  <si>
    <t>Toile polydéco Ht200.00xLrg100.00cm</t>
  </si>
  <si>
    <t>4,08</t>
  </si>
  <si>
    <t>00043070</t>
  </si>
  <si>
    <t>075250000</t>
  </si>
  <si>
    <t>ABC COM SARL</t>
  </si>
  <si>
    <t>2,12</t>
  </si>
  <si>
    <t>00043077</t>
  </si>
  <si>
    <t>075252000</t>
  </si>
  <si>
    <t>AD CONCEPT</t>
  </si>
  <si>
    <t>Pavillon maille   150.0x150.0cm</t>
  </si>
  <si>
    <t>31</t>
  </si>
  <si>
    <t>00043078</t>
  </si>
  <si>
    <t>22.5</t>
  </si>
  <si>
    <t>075253000</t>
  </si>
  <si>
    <t>Pavillon maille   200.0x200.0cm</t>
  </si>
  <si>
    <t>20,5</t>
  </si>
  <si>
    <t>202</t>
  </si>
  <si>
    <t>45</t>
  </si>
  <si>
    <t>075254000</t>
  </si>
  <si>
    <t>SDIS 62</t>
  </si>
  <si>
    <t>roller banner 200x150cm</t>
  </si>
  <si>
    <t>17,36</t>
  </si>
  <si>
    <t>00043082</t>
  </si>
  <si>
    <t>139</t>
  </si>
  <si>
    <t>075263000</t>
  </si>
  <si>
    <t>KANGAROO</t>
  </si>
  <si>
    <t>Voile WinFlag 230 recto/verso</t>
  </si>
  <si>
    <t>00043086</t>
  </si>
  <si>
    <t>075273000</t>
  </si>
  <si>
    <t>QUALIT'IMPRIM</t>
  </si>
  <si>
    <t>6,29</t>
  </si>
  <si>
    <t>00043093</t>
  </si>
  <si>
    <t>075274000</t>
  </si>
  <si>
    <t>00043092</t>
  </si>
  <si>
    <t>44</t>
  </si>
  <si>
    <t>075333000</t>
  </si>
  <si>
    <t>Toile polydéco Ht223.00xLrg83.00cm</t>
  </si>
  <si>
    <t>9,08</t>
  </si>
  <si>
    <t>00042978</t>
  </si>
  <si>
    <t>16.9</t>
  </si>
  <si>
    <t>223</t>
  </si>
  <si>
    <t>83</t>
  </si>
  <si>
    <t>075365000</t>
  </si>
  <si>
    <t>Voile WinFlag ECO 350</t>
  </si>
  <si>
    <t>6</t>
  </si>
  <si>
    <t>00043141</t>
  </si>
  <si>
    <t>38</t>
  </si>
  <si>
    <t>075366000</t>
  </si>
  <si>
    <t>13,34</t>
  </si>
  <si>
    <t>075077000</t>
  </si>
  <si>
    <t>PUB CONSULTING</t>
  </si>
  <si>
    <t>46</t>
  </si>
  <si>
    <t>72,34</t>
  </si>
  <si>
    <t>04/12/2019</t>
  </si>
  <si>
    <t>00042971</t>
  </si>
  <si>
    <t>21</t>
  </si>
  <si>
    <t>075181000</t>
  </si>
  <si>
    <t>GUTENBERG NETWORKS SAS</t>
  </si>
  <si>
    <t>314,5</t>
  </si>
  <si>
    <t>00043041</t>
  </si>
  <si>
    <t>18</t>
  </si>
  <si>
    <t>075255000</t>
  </si>
  <si>
    <t>CHAUSPORT</t>
  </si>
  <si>
    <t>Toile Ht280xLrg210cm polydeco</t>
  </si>
  <si>
    <t>4,28</t>
  </si>
  <si>
    <t>00043081</t>
  </si>
  <si>
    <t>82.32</t>
  </si>
  <si>
    <t>210</t>
  </si>
  <si>
    <t>075256000</t>
  </si>
  <si>
    <t>Toile Ht240.0xLrg180.0cm polydéco</t>
  </si>
  <si>
    <t>9,2</t>
  </si>
  <si>
    <t>60.48</t>
  </si>
  <si>
    <t>075257000</t>
  </si>
  <si>
    <t>Toile Ht160xLrg120cm polydeco</t>
  </si>
  <si>
    <t>26.88</t>
  </si>
  <si>
    <t>075260000</t>
  </si>
  <si>
    <t>075268000</t>
  </si>
  <si>
    <t>SKIMIUM</t>
  </si>
  <si>
    <t>Voile WinXtrem 640 courbe</t>
  </si>
  <si>
    <t>00043085</t>
  </si>
  <si>
    <t>075269000</t>
  </si>
  <si>
    <t>075279000</t>
  </si>
  <si>
    <t>Toile Ht200xLrg100cm microlux</t>
  </si>
  <si>
    <t>4,16</t>
  </si>
  <si>
    <t>00043096</t>
  </si>
  <si>
    <t>075285000</t>
  </si>
  <si>
    <t>Toile microlux Ht170.00xLrg70.00cm</t>
  </si>
  <si>
    <t>1,48</t>
  </si>
  <si>
    <t>00043101</t>
  </si>
  <si>
    <t>170</t>
  </si>
  <si>
    <t>70</t>
  </si>
  <si>
    <t>075288000</t>
  </si>
  <si>
    <t>ETEND'ART</t>
  </si>
  <si>
    <t>Pavillon maille   50.0x300.0cm recto/verso</t>
  </si>
  <si>
    <t>9</t>
  </si>
  <si>
    <t>27,45</t>
  </si>
  <si>
    <t>00043103</t>
  </si>
  <si>
    <t>18.5</t>
  </si>
  <si>
    <t>075332001</t>
  </si>
  <si>
    <t>DECATHLON BELGIUM</t>
  </si>
  <si>
    <t>Housse mediacube 48x48x48cm</t>
  </si>
  <si>
    <t>6,3</t>
  </si>
  <si>
    <t>00043125</t>
  </si>
  <si>
    <t>075369000</t>
  </si>
  <si>
    <t>ALTAVIA PARIS</t>
  </si>
  <si>
    <t>Toile lumilux Ht58.00xLrg38.00cm</t>
  </si>
  <si>
    <t>3,78</t>
  </si>
  <si>
    <t>00043119</t>
  </si>
  <si>
    <t>6.75</t>
  </si>
  <si>
    <t>58</t>
  </si>
  <si>
    <t>074920000</t>
  </si>
  <si>
    <t>ALTAVIA LILLE (promod)</t>
  </si>
  <si>
    <t>Toile Ht390xLrg220cm polydeco</t>
  </si>
  <si>
    <t>18/12/2019</t>
  </si>
  <si>
    <t>3,94</t>
  </si>
  <si>
    <t>00042882</t>
  </si>
  <si>
    <t>98.35</t>
  </si>
  <si>
    <t>390</t>
  </si>
  <si>
    <t>074921000</t>
  </si>
  <si>
    <t>Toile Ht390xLrg40cm polydeco</t>
  </si>
  <si>
    <t>0,6698</t>
  </si>
  <si>
    <t>074943000</t>
  </si>
  <si>
    <t>Toile Ht290xLrg220cm polydéco</t>
  </si>
  <si>
    <t>2,24</t>
  </si>
  <si>
    <t>00042883</t>
  </si>
  <si>
    <t>290</t>
  </si>
  <si>
    <t>074944000</t>
  </si>
  <si>
    <t>Toile Ht290xLrg40cm polydéco</t>
  </si>
  <si>
    <t>0,44</t>
  </si>
  <si>
    <t>074950000</t>
  </si>
  <si>
    <t>Toile Ht225xLrg90cm polydéco</t>
  </si>
  <si>
    <t>0,94</t>
  </si>
  <si>
    <t>225</t>
  </si>
  <si>
    <t>90</t>
  </si>
  <si>
    <t>075206000</t>
  </si>
  <si>
    <t>PHOTO-ME INTERNATIONAL</t>
  </si>
  <si>
    <t>44,45</t>
  </si>
  <si>
    <t>00043058</t>
  </si>
  <si>
    <t>075289000</t>
  </si>
  <si>
    <t>EIFFAGE ROUTE</t>
  </si>
  <si>
    <t>Voile Event Flag 350</t>
  </si>
  <si>
    <t>179,2</t>
  </si>
  <si>
    <t>00043102</t>
  </si>
  <si>
    <t>075298000</t>
  </si>
  <si>
    <t>FULL ACE</t>
  </si>
  <si>
    <t>Toile  pour Chilienne bois</t>
  </si>
  <si>
    <t>2,28</t>
  </si>
  <si>
    <t>00043112</t>
  </si>
  <si>
    <t>075299000</t>
  </si>
  <si>
    <t>00043111</t>
  </si>
  <si>
    <t>075319000</t>
  </si>
  <si>
    <t>Toile Ht170xLrg100cm microlux</t>
  </si>
  <si>
    <t>1,04</t>
  </si>
  <si>
    <t>00043115</t>
  </si>
  <si>
    <t>44.2</t>
  </si>
  <si>
    <t>075321000</t>
  </si>
  <si>
    <t>34</t>
  </si>
  <si>
    <t>35,7</t>
  </si>
  <si>
    <t>00043124</t>
  </si>
  <si>
    <t>23.5</t>
  </si>
  <si>
    <t>075323000</t>
  </si>
  <si>
    <t>16</t>
  </si>
  <si>
    <t>16,8</t>
  </si>
  <si>
    <t>00043122</t>
  </si>
  <si>
    <t>24</t>
  </si>
  <si>
    <t>075372000</t>
  </si>
  <si>
    <t>00043148</t>
  </si>
  <si>
    <t>075373000</t>
  </si>
  <si>
    <t>Toile Ht225xLrg180cm polydéco</t>
  </si>
  <si>
    <t>075186000</t>
  </si>
  <si>
    <t>CACHE CACHE SA</t>
  </si>
  <si>
    <t>Toile Ht50xLrg50cm microlux</t>
  </si>
  <si>
    <t>420</t>
  </si>
  <si>
    <t>19/12/2019</t>
  </si>
  <si>
    <t>45,36</t>
  </si>
  <si>
    <t>00043049</t>
  </si>
  <si>
    <t>5.2</t>
  </si>
  <si>
    <t>075307000</t>
  </si>
  <si>
    <t>TAAG ACCESSORIES</t>
  </si>
  <si>
    <t>15,73</t>
  </si>
  <si>
    <t>00043113</t>
  </si>
  <si>
    <t>075322000</t>
  </si>
  <si>
    <t>BK EVENT</t>
  </si>
  <si>
    <t>00043123</t>
  </si>
  <si>
    <t>075334000</t>
  </si>
  <si>
    <t>00043131</t>
  </si>
  <si>
    <t>075352000</t>
  </si>
  <si>
    <t>AFFLELOU</t>
  </si>
  <si>
    <t>Toile lumilux Ht80.00xLrg80.00cm</t>
  </si>
  <si>
    <t>00043142</t>
  </si>
  <si>
    <t>075353000</t>
  </si>
  <si>
    <t>Toile lumilux Ht140.00xLrg140.00cm</t>
  </si>
  <si>
    <t>1,44</t>
  </si>
  <si>
    <t>140</t>
  </si>
  <si>
    <t>075354000</t>
  </si>
  <si>
    <t>Toile lumilux Ht185.00xLrg140.00cm</t>
  </si>
  <si>
    <t>1,89</t>
  </si>
  <si>
    <t>185</t>
  </si>
  <si>
    <t>075355000</t>
  </si>
  <si>
    <t>Toile lumilux Ht198.50xLrg102.00cm</t>
  </si>
  <si>
    <t>2,03</t>
  </si>
  <si>
    <t>198,5</t>
  </si>
  <si>
    <t>102</t>
  </si>
  <si>
    <t>075356000</t>
  </si>
  <si>
    <t>Toile lumilux Ht110.00xLrg41.00cm</t>
  </si>
  <si>
    <t>0,45</t>
  </si>
  <si>
    <t>110</t>
  </si>
  <si>
    <t>41</t>
  </si>
  <si>
    <t>075357000</t>
  </si>
  <si>
    <t>Toile lumilux Ht160.00xLrg60.00cm</t>
  </si>
  <si>
    <t>075358000</t>
  </si>
  <si>
    <t>Toile lumilux Ht213.00xLrg80.00cm</t>
  </si>
  <si>
    <t>213</t>
  </si>
  <si>
    <t>075082000</t>
  </si>
  <si>
    <t>20/12/2019</t>
  </si>
  <si>
    <t>5,52</t>
  </si>
  <si>
    <t>00042974</t>
  </si>
  <si>
    <t>075083000</t>
  </si>
  <si>
    <t>24,8</t>
  </si>
  <si>
    <t>075084000</t>
  </si>
  <si>
    <t>Toile Ht200xLrg120cm polydéco</t>
  </si>
  <si>
    <t>00042975</t>
  </si>
  <si>
    <t>075085000</t>
  </si>
  <si>
    <t>Toile Ht292.0xLrg103.0cm lumilux</t>
  </si>
  <si>
    <t>1,07</t>
  </si>
  <si>
    <t>292</t>
  </si>
  <si>
    <t>103</t>
  </si>
  <si>
    <t>075086000</t>
  </si>
  <si>
    <t>Toile Ht300.0xLrg140.0cm lumilux</t>
  </si>
  <si>
    <t>68</t>
  </si>
  <si>
    <t>075087000</t>
  </si>
  <si>
    <t>Toile Ht320.0xLrg165.0cm lumilux</t>
  </si>
  <si>
    <t>3,24</t>
  </si>
  <si>
    <t>85</t>
  </si>
  <si>
    <t>320</t>
  </si>
  <si>
    <t>165</t>
  </si>
  <si>
    <t>075215000</t>
  </si>
  <si>
    <t>Toile Ht220xLrg100cm polydeco</t>
  </si>
  <si>
    <t>11</t>
  </si>
  <si>
    <t>11,44</t>
  </si>
  <si>
    <t>00043065</t>
  </si>
  <si>
    <t>19.8</t>
  </si>
  <si>
    <t>075216000</t>
  </si>
  <si>
    <t>Toile Ht200.0xLrg180.0cm polydeco</t>
  </si>
  <si>
    <t>38,64</t>
  </si>
  <si>
    <t>32.4</t>
  </si>
  <si>
    <t>075217000</t>
  </si>
  <si>
    <t>Toile cadre Ht198.3xLrg100.0cm polydeco</t>
  </si>
  <si>
    <t>35</t>
  </si>
  <si>
    <t>70,805</t>
  </si>
  <si>
    <t>17.85</t>
  </si>
  <si>
    <t>198,3</t>
  </si>
  <si>
    <t>075218000</t>
  </si>
  <si>
    <t>Toile cadre Ht198.3xLrg80.0cm polydeco</t>
  </si>
  <si>
    <t>23</t>
  </si>
  <si>
    <t>19,32</t>
  </si>
  <si>
    <t>14.28</t>
  </si>
  <si>
    <t>075219000</t>
  </si>
  <si>
    <t>Toile cadre Ht178.3xLrg100.0cm polydeco</t>
  </si>
  <si>
    <t>3,646</t>
  </si>
  <si>
    <t>16.05</t>
  </si>
  <si>
    <t>178,3</t>
  </si>
  <si>
    <t>075220000</t>
  </si>
  <si>
    <t>Toile cadre Ht260.0xLrg250.0cm</t>
  </si>
  <si>
    <t>5,08</t>
  </si>
  <si>
    <t>58.5</t>
  </si>
  <si>
    <t>260</t>
  </si>
  <si>
    <t>075221000</t>
  </si>
  <si>
    <t>Toile cadre Ht275.0xLrg120.0cm</t>
  </si>
  <si>
    <t>2,48</t>
  </si>
  <si>
    <t>29.7</t>
  </si>
  <si>
    <t>275</t>
  </si>
  <si>
    <t>075222000</t>
  </si>
  <si>
    <t>Toile Ht191.5xLrg120.0cm marquisette</t>
  </si>
  <si>
    <t>Marquisette B</t>
  </si>
  <si>
    <t>20.68</t>
  </si>
  <si>
    <t>191,5</t>
  </si>
  <si>
    <t>075223000</t>
  </si>
  <si>
    <t>Toile polydéco Ht220.0xLrg140.0cm</t>
  </si>
  <si>
    <t>14</t>
  </si>
  <si>
    <t>20,16</t>
  </si>
  <si>
    <t>27.72</t>
  </si>
  <si>
    <t>075224000</t>
  </si>
  <si>
    <t>Toile polydéco  Ht220.0xLrg180.0cm</t>
  </si>
  <si>
    <t>49,68</t>
  </si>
  <si>
    <t>35.64</t>
  </si>
  <si>
    <t>075225000</t>
  </si>
  <si>
    <t>Toile polydeco Ht220.0xLrg280.0cm</t>
  </si>
  <si>
    <t>22</t>
  </si>
  <si>
    <t>49,28</t>
  </si>
  <si>
    <t>55.44</t>
  </si>
  <si>
    <t>075226000</t>
  </si>
  <si>
    <t>Toile polydéco Ht220.0xLrg400.0cm</t>
  </si>
  <si>
    <t>12,12</t>
  </si>
  <si>
    <t>79.2</t>
  </si>
  <si>
    <t>400</t>
  </si>
  <si>
    <t>075227000</t>
  </si>
  <si>
    <t>Toile polydéco Ht275.0xLrg180.0cm</t>
  </si>
  <si>
    <t>16,56</t>
  </si>
  <si>
    <t>44.55</t>
  </si>
  <si>
    <t>075228000</t>
  </si>
  <si>
    <t>Toile polydéco Ht275.0xLrg140.0cm</t>
  </si>
  <si>
    <t>33,48</t>
  </si>
  <si>
    <t>34.65</t>
  </si>
  <si>
    <t>075229000</t>
  </si>
  <si>
    <t>Toile cadre Ht275.0xLrg245.0cm polydeco</t>
  </si>
  <si>
    <t>57,27</t>
  </si>
  <si>
    <t>60.64</t>
  </si>
  <si>
    <t>075230000</t>
  </si>
  <si>
    <t>Toile polydéco Ht180.0xLrg130.0cm</t>
  </si>
  <si>
    <t>6,7</t>
  </si>
  <si>
    <t>21.06</t>
  </si>
  <si>
    <t>130</t>
  </si>
  <si>
    <t>075300000</t>
  </si>
  <si>
    <t>151</t>
  </si>
  <si>
    <t>95,885</t>
  </si>
  <si>
    <t>075326001</t>
  </si>
  <si>
    <t>Up And Running</t>
  </si>
  <si>
    <t>31,5</t>
  </si>
  <si>
    <t>00043116</t>
  </si>
  <si>
    <t>075330000</t>
  </si>
  <si>
    <t>L-EST LA</t>
  </si>
  <si>
    <t>Toile polydéco Ht80.00xLrg100.00cm</t>
  </si>
  <si>
    <t>00043118</t>
  </si>
  <si>
    <t>12.8</t>
  </si>
  <si>
    <t>075331000</t>
  </si>
  <si>
    <t>075361000</t>
  </si>
  <si>
    <t>Voile Personnalisée Ht260.0x64.5cm</t>
  </si>
  <si>
    <t>19</t>
  </si>
  <si>
    <t>075362000</t>
  </si>
  <si>
    <t>075368000</t>
  </si>
  <si>
    <t>JMS DIFFUSION</t>
  </si>
  <si>
    <t>JMS DIFFUSION - Voile Winbanner 340x90cm</t>
  </si>
  <si>
    <t>93,75</t>
  </si>
  <si>
    <t>00043143</t>
  </si>
  <si>
    <t>340</t>
  </si>
  <si>
    <t>075371000</t>
  </si>
  <si>
    <t>Voile Event Flag 480</t>
  </si>
  <si>
    <t>20000</t>
  </si>
  <si>
    <t>00043146</t>
  </si>
  <si>
    <t>64</t>
  </si>
  <si>
    <t>075374000</t>
  </si>
  <si>
    <t>ATELIER ROMA</t>
  </si>
  <si>
    <t>Non lancé en production</t>
  </si>
  <si>
    <t>00043151</t>
  </si>
  <si>
    <t>075377000</t>
  </si>
  <si>
    <t>DKLKOMANY</t>
  </si>
  <si>
    <t>Bannière maille 300x100cm</t>
  </si>
  <si>
    <t>6,4</t>
  </si>
  <si>
    <t>00043152</t>
  </si>
  <si>
    <t>73</t>
  </si>
  <si>
    <t>075380000</t>
  </si>
  <si>
    <t>075382000</t>
  </si>
  <si>
    <t>SMTK</t>
  </si>
  <si>
    <t>00043156</t>
  </si>
  <si>
    <t>075328000</t>
  </si>
  <si>
    <t>CONSEIL GENERAL DU VAL D'OISE</t>
  </si>
  <si>
    <t>23/12/2019</t>
  </si>
  <si>
    <t>00043120</t>
  </si>
  <si>
    <t>36</t>
  </si>
  <si>
    <t>075381000</t>
  </si>
  <si>
    <t>OPPIDUM</t>
  </si>
  <si>
    <t>Bannière  maille 400.0X150.0cm</t>
  </si>
  <si>
    <t>607,5</t>
  </si>
  <si>
    <t>00043150</t>
  </si>
  <si>
    <t>075051000</t>
  </si>
  <si>
    <t>20 MINUTES FRANCE</t>
  </si>
  <si>
    <t>Impression sur non tissé Ht60.0x90.0cm</t>
  </si>
  <si>
    <t>24/12/2019</t>
  </si>
  <si>
    <t>02/01/2020</t>
  </si>
  <si>
    <t>00042944</t>
  </si>
  <si>
    <t>075292000</t>
  </si>
  <si>
    <t>AUTODISTRIBUTION</t>
  </si>
  <si>
    <t>Voile Winflag 230x50cm maille fourreau élastique</t>
  </si>
  <si>
    <t>26/12/2019</t>
  </si>
  <si>
    <t>00043106</t>
  </si>
  <si>
    <t>075293000</t>
  </si>
  <si>
    <t>Voile winflag 330x70cm maille fourreau elastique mousqueton</t>
  </si>
  <si>
    <t>3,48</t>
  </si>
  <si>
    <t>57</t>
  </si>
  <si>
    <t>075294001</t>
  </si>
  <si>
    <t>450</t>
  </si>
  <si>
    <t>074815000</t>
  </si>
  <si>
    <t>ALTAVIA LILLE (Nocibe)</t>
  </si>
  <si>
    <t>Toile Ht180.0xLrg110.0cm decosoft</t>
  </si>
  <si>
    <t>27/12/2019</t>
  </si>
  <si>
    <t>53,58</t>
  </si>
  <si>
    <t>00042813</t>
  </si>
  <si>
    <t>17.12</t>
  </si>
  <si>
    <t>074816000</t>
  </si>
  <si>
    <t>Toile Ht128.0xLrg320.0cm decosoft</t>
  </si>
  <si>
    <t>61,56</t>
  </si>
  <si>
    <t>35.43</t>
  </si>
  <si>
    <t>074819000</t>
  </si>
  <si>
    <t>Toile Ht180.0xLrg275.0cm decosoft</t>
  </si>
  <si>
    <t>81</t>
  </si>
  <si>
    <t>149,04</t>
  </si>
  <si>
    <t>42.81</t>
  </si>
  <si>
    <t>074820000</t>
  </si>
  <si>
    <t>Toile Ht130.0xLrg75.0cm decosoft</t>
  </si>
  <si>
    <t>1,58</t>
  </si>
  <si>
    <t>8.43</t>
  </si>
  <si>
    <t>074821000</t>
  </si>
  <si>
    <t>Toile Ht130.0xLrg100.0cm decosoft</t>
  </si>
  <si>
    <t>92</t>
  </si>
  <si>
    <t>95,68</t>
  </si>
  <si>
    <t>11.24</t>
  </si>
  <si>
    <t>074822000</t>
  </si>
  <si>
    <t>Toile Ht130.0xLrg150.0cm decosoft</t>
  </si>
  <si>
    <t>56</t>
  </si>
  <si>
    <t>75,04</t>
  </si>
  <si>
    <t>16.86</t>
  </si>
  <si>
    <t>074824000</t>
  </si>
  <si>
    <t>Toile Ht128.0xLrg250.0cm decosoft</t>
  </si>
  <si>
    <t>63,36</t>
  </si>
  <si>
    <t>27.68</t>
  </si>
  <si>
    <t>075242000</t>
  </si>
  <si>
    <t>Voile ecoflag</t>
  </si>
  <si>
    <t>78</t>
  </si>
  <si>
    <t>30/12/2019</t>
  </si>
  <si>
    <t>73,4</t>
  </si>
  <si>
    <t>00043007</t>
  </si>
  <si>
    <t>075325000</t>
  </si>
  <si>
    <t>CYCLEUROPE INDUSTRIE SAS</t>
  </si>
  <si>
    <t>Kakémono polydeco Ht160.0X80.0cm</t>
  </si>
  <si>
    <t>30,09</t>
  </si>
  <si>
    <t>00043121</t>
  </si>
  <si>
    <t>075205000</t>
  </si>
  <si>
    <t>Toile Ht250xLrg400cm Microlux</t>
  </si>
  <si>
    <t>31/12/2019</t>
  </si>
  <si>
    <t>444,4</t>
  </si>
  <si>
    <t>00043053</t>
  </si>
  <si>
    <t>075055000</t>
  </si>
  <si>
    <t>PETIT BATEAU</t>
  </si>
  <si>
    <t>PETIT BATEAU Toile cadre BOIS Ht93 x Lrg63cm polydéco</t>
  </si>
  <si>
    <t>480</t>
  </si>
  <si>
    <t>03/01/2020</t>
  </si>
  <si>
    <t>107,712</t>
  </si>
  <si>
    <t>00042947</t>
  </si>
  <si>
    <t>13</t>
  </si>
  <si>
    <t>63</t>
  </si>
  <si>
    <t>075057000</t>
  </si>
  <si>
    <t>0,8976</t>
  </si>
  <si>
    <t>075204000</t>
  </si>
  <si>
    <t>LA MUTUELLE GENERALE</t>
  </si>
  <si>
    <t>Toile pour mur d'image format H230x400cm</t>
  </si>
  <si>
    <t>Maille occultante</t>
  </si>
  <si>
    <t>00043057</t>
  </si>
  <si>
    <t>315</t>
  </si>
  <si>
    <t>600</t>
  </si>
  <si>
    <t>075338000</t>
  </si>
  <si>
    <t>Toile Ht200xLrg70cm polydéco</t>
  </si>
  <si>
    <t>22,44</t>
  </si>
  <si>
    <t>00043130</t>
  </si>
  <si>
    <t>12.6</t>
  </si>
  <si>
    <t>075339000</t>
  </si>
  <si>
    <t>Toile Ht200xLrg300cm polydéco</t>
  </si>
  <si>
    <t>075340000</t>
  </si>
  <si>
    <t>Toile Ht230xLrg300cm microlux</t>
  </si>
  <si>
    <t>2,34</t>
  </si>
  <si>
    <t>230</t>
  </si>
  <si>
    <t>075341000</t>
  </si>
  <si>
    <t>21.6</t>
  </si>
  <si>
    <t>Toile Ht200xLrg140cm polydéco</t>
  </si>
  <si>
    <t>95</t>
  </si>
  <si>
    <t>193,8</t>
  </si>
  <si>
    <t>25.2</t>
  </si>
  <si>
    <t>075343000</t>
  </si>
  <si>
    <t>Toile Ht200xLrg235cm polydéco</t>
  </si>
  <si>
    <t>150,96</t>
  </si>
  <si>
    <t>42.3</t>
  </si>
  <si>
    <t>235</t>
  </si>
  <si>
    <t>075344000</t>
  </si>
  <si>
    <t>210,12</t>
  </si>
  <si>
    <t>075345000</t>
  </si>
  <si>
    <t>Toile Ht230xLrg70cm microlux</t>
  </si>
  <si>
    <t>17</t>
  </si>
  <si>
    <t>12,58</t>
  </si>
  <si>
    <t>20.93</t>
  </si>
  <si>
    <t>075346000</t>
  </si>
  <si>
    <t>Toile Ht230xLrg120cm microlux</t>
  </si>
  <si>
    <t>66</t>
  </si>
  <si>
    <t>81,84</t>
  </si>
  <si>
    <t>35.88</t>
  </si>
  <si>
    <t>075347000</t>
  </si>
  <si>
    <t>Toile Ht230xLrg235cm microlux</t>
  </si>
  <si>
    <t>131,04</t>
  </si>
  <si>
    <t>70.27</t>
  </si>
  <si>
    <t>075348000</t>
  </si>
  <si>
    <t>128,7</t>
  </si>
  <si>
    <t>89.7</t>
  </si>
  <si>
    <t>075378000</t>
  </si>
  <si>
    <t>ALTAVIA NANTES</t>
  </si>
  <si>
    <t>MAISON DU MONDE - Toile cadre Ht200xLrg200cm</t>
  </si>
  <si>
    <t>06/01/2020</t>
  </si>
  <si>
    <t>20,4</t>
  </si>
  <si>
    <t>00043154</t>
  </si>
  <si>
    <t>075379000</t>
  </si>
  <si>
    <t>Toile cadre Ht180.0xLrg70.0cm</t>
  </si>
  <si>
    <t>0,74</t>
  </si>
  <si>
    <t>11.34</t>
  </si>
  <si>
    <t>ECOLE SUPERIEURE ESTIENNE</t>
  </si>
  <si>
    <t>Toile polydéco Ht150.00xLrg200.00cm</t>
  </si>
  <si>
    <t>07/01/2020</t>
  </si>
  <si>
    <t>3,08</t>
  </si>
  <si>
    <t>00042997</t>
  </si>
  <si>
    <t>075125000</t>
  </si>
  <si>
    <t>Toile polydeco Ht280.00xLrg380.00cm</t>
  </si>
  <si>
    <t>3,84</t>
  </si>
  <si>
    <t>075126000</t>
  </si>
  <si>
    <t>Kakémono polydeco Ht380.0X90.0cm</t>
  </si>
  <si>
    <t>4,03</t>
  </si>
  <si>
    <t>074735001</t>
  </si>
  <si>
    <t>08/01/2020</t>
  </si>
  <si>
    <t>00042771</t>
  </si>
  <si>
    <t>075364000</t>
  </si>
  <si>
    <t>PERIMEDIAS</t>
  </si>
  <si>
    <t>18,42</t>
  </si>
  <si>
    <t>00043135</t>
  </si>
  <si>
    <t>075105000</t>
  </si>
  <si>
    <t>CAPOPTIC (ATOL)</t>
  </si>
  <si>
    <t>Toile microlux Ht215.00xLrg95.00cm</t>
  </si>
  <si>
    <t>09/01/2020</t>
  </si>
  <si>
    <t>2,19</t>
  </si>
  <si>
    <t>00042988</t>
  </si>
  <si>
    <t>215</t>
  </si>
  <si>
    <t>075107000</t>
  </si>
  <si>
    <t>Toile microlux Ht100.00xLrg130.00cm</t>
  </si>
  <si>
    <t>075233000</t>
  </si>
  <si>
    <t>Toile microlux Ht170.00xLrg79.40cm</t>
  </si>
  <si>
    <t>0,83</t>
  </si>
  <si>
    <t>79,4</t>
  </si>
  <si>
    <t>075240000</t>
  </si>
  <si>
    <t>Creations GLF</t>
  </si>
  <si>
    <t>Nappe polydéco 155.0X312.0cm</t>
  </si>
  <si>
    <t>10/01/2020</t>
  </si>
  <si>
    <t>3,17</t>
  </si>
  <si>
    <t>00043071</t>
  </si>
  <si>
    <t>125.75</t>
  </si>
  <si>
    <t>075161000</t>
  </si>
  <si>
    <t>CAFAN (MORGAN)</t>
  </si>
  <si>
    <t>Toile Ht186.0xLrg180.0cm microlux</t>
  </si>
  <si>
    <t>13/01/2020</t>
  </si>
  <si>
    <t>00043023</t>
  </si>
  <si>
    <t>53.57</t>
  </si>
  <si>
    <t>20 MINUTES - Bandeau non tisse 10,5x205cm</t>
  </si>
  <si>
    <t>172</t>
  </si>
  <si>
    <t>14/01/2020</t>
  </si>
  <si>
    <t>29,5047</t>
  </si>
  <si>
    <t>6.5</t>
  </si>
  <si>
    <t>074813000</t>
  </si>
  <si>
    <t>CLAUDIE PIERLOT SAS</t>
  </si>
  <si>
    <t>Toile Ht150xLrg120cm microlux PORTRAIT</t>
  </si>
  <si>
    <t>24/01/2020</t>
  </si>
  <si>
    <t>0,62</t>
  </si>
  <si>
    <t>00042809</t>
  </si>
  <si>
    <t>074750000</t>
  </si>
  <si>
    <t>075062000</t>
  </si>
  <si>
    <t>MIC AND CO</t>
  </si>
  <si>
    <t>Voile Event Flag 280</t>
  </si>
  <si>
    <t>00042953</t>
  </si>
  <si>
    <t>51</t>
  </si>
  <si>
    <t>Restant</t>
  </si>
  <si>
    <t>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</si>
</sst>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303030"/>
      <name val="Arial"/>
      <family val="2"/>
    </font>
    <font>
      <sz val="11"/>
      <color rgb="FF30303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theme="1"/>
      <name val="Arial"/>
      <family val="2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/>
    <xf numFmtId="9" fontId="0" fillId="0" borderId="0" xfId="1" applyFont="1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NumberFormat="1"/>
    <xf numFmtId="14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9" fontId="6" fillId="2" borderId="1" xfId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ery/XML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IMPRESSION"/>
      <sheetName val="DATA"/>
    </sheetNames>
    <sheetDataSet>
      <sheetData sheetId="0"/>
      <sheetData sheetId="1"/>
      <sheetData sheetId="2">
        <row r="14">
          <cell r="B14">
            <v>43101</v>
          </cell>
        </row>
        <row r="15">
          <cell r="B15">
            <v>42841</v>
          </cell>
        </row>
        <row r="16">
          <cell r="B16">
            <v>42842</v>
          </cell>
        </row>
        <row r="17">
          <cell r="B17">
            <v>42856</v>
          </cell>
        </row>
        <row r="18">
          <cell r="B18">
            <v>42863</v>
          </cell>
        </row>
        <row r="19">
          <cell r="B19">
            <v>42880</v>
          </cell>
        </row>
        <row r="20">
          <cell r="B20">
            <v>42890</v>
          </cell>
        </row>
        <row r="21">
          <cell r="B21">
            <v>42891</v>
          </cell>
        </row>
        <row r="22">
          <cell r="B22">
            <v>42930</v>
          </cell>
        </row>
        <row r="23">
          <cell r="B23">
            <v>42962</v>
          </cell>
        </row>
        <row r="24">
          <cell r="B24">
            <v>43040</v>
          </cell>
        </row>
        <row r="25">
          <cell r="B25">
            <v>43050</v>
          </cell>
        </row>
        <row r="26">
          <cell r="B26">
            <v>43094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0"/>
  <sheetViews>
    <sheetView tabSelected="1" topLeftCell="A2" zoomScaleNormal="100" workbookViewId="0">
      <pane ySplit="1" topLeftCell="A3" activePane="bottomLeft" state="frozen"/>
      <selection activeCell="B2" sqref="B2"/>
      <selection pane="bottomLeft" activeCell="V11" sqref="V11"/>
    </sheetView>
  </sheetViews>
  <sheetFormatPr baseColWidth="10" defaultColWidth="9.140625" defaultRowHeight="15" x14ac:dyDescent="0.25"/>
  <cols>
    <col min="1" max="1" width="10.7109375" style="2" bestFit="1" customWidth="1"/>
    <col min="2" max="2" width="14.5703125" hidden="1" customWidth="1"/>
    <col min="3" max="3" width="10.140625" style="3" hidden="1" customWidth="1"/>
    <col min="4" max="4" width="27.42578125" style="1" hidden="1" customWidth="1"/>
    <col min="5" max="5" width="31.42578125" style="1" hidden="1" customWidth="1"/>
    <col min="6" max="6" width="12.140625" style="1" hidden="1" customWidth="1"/>
    <col min="7" max="7" width="7" style="1" hidden="1" customWidth="1"/>
    <col min="8" max="8" width="12.28515625" style="1" hidden="1" customWidth="1"/>
    <col min="9" max="9" width="12" style="1" hidden="1" customWidth="1"/>
    <col min="10" max="10" width="18" style="1" hidden="1" customWidth="1"/>
    <col min="11" max="11" width="15" style="1" hidden="1" customWidth="1"/>
    <col min="12" max="12" width="16" style="1" hidden="1" customWidth="1"/>
    <col min="13" max="13" width="5.7109375" style="1" hidden="1" customWidth="1"/>
    <col min="14" max="14" width="12.7109375" style="1" hidden="1" customWidth="1"/>
    <col min="15" max="15" width="6.140625" style="1" hidden="1" customWidth="1"/>
    <col min="16" max="16" width="14.7109375" style="6" hidden="1" customWidth="1"/>
    <col min="17" max="17" width="20.42578125" style="1" hidden="1" customWidth="1"/>
    <col min="18" max="18" width="23.85546875" style="1" hidden="1" customWidth="1"/>
    <col min="19" max="19" width="36.85546875" style="9" bestFit="1" customWidth="1"/>
    <col min="20" max="16384" width="9.140625" style="1"/>
  </cols>
  <sheetData>
    <row r="1" spans="1:19" hidden="1" x14ac:dyDescent="0.25">
      <c r="R1" s="8" t="s">
        <v>0</v>
      </c>
    </row>
    <row r="2" spans="1:19" s="13" customFormat="1" ht="18.75" x14ac:dyDescent="0.3">
      <c r="A2" s="12" t="s">
        <v>1</v>
      </c>
      <c r="B2" s="13" t="s">
        <v>2</v>
      </c>
      <c r="C2" s="14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  <c r="M2" s="13" t="s">
        <v>13</v>
      </c>
      <c r="N2" s="13" t="s">
        <v>14</v>
      </c>
      <c r="O2" s="13" t="s">
        <v>15</v>
      </c>
      <c r="P2" s="15" t="s">
        <v>16</v>
      </c>
      <c r="Q2" s="13" t="s">
        <v>17</v>
      </c>
      <c r="R2" s="13" t="s">
        <v>18</v>
      </c>
      <c r="S2" s="13" t="s">
        <v>19</v>
      </c>
    </row>
    <row r="3" spans="1:19" x14ac:dyDescent="0.25">
      <c r="A3" s="2">
        <v>43801</v>
      </c>
      <c r="B3" t="s">
        <v>20</v>
      </c>
      <c r="C3" s="3" t="s">
        <v>21</v>
      </c>
      <c r="D3" s="1" t="str">
        <f>VLOOKUP(C3,SYNTHESE!A:B,2,FALSE)</f>
        <v>ECOLE SUPERIEURE ESTIENNE</v>
      </c>
      <c r="E3" s="1" t="str">
        <f>VLOOKUP(C3,SYNTHESE!A:C,3,FALSE)</f>
        <v>Toile polydéco Ht150.00xLrg200.00cm</v>
      </c>
      <c r="F3" s="1" t="str">
        <f>VLOOKUP(C3,SYNTHESE!A:J,10,FALSE)</f>
        <v xml:space="preserve">Polydeco </v>
      </c>
      <c r="G3" s="1" t="str">
        <f>VLOOKUP(C3,SYNTHESE!A:K,11,FALSE)</f>
        <v>DIRECTE</v>
      </c>
      <c r="H3" s="1">
        <v>204</v>
      </c>
      <c r="I3" s="1">
        <v>154</v>
      </c>
      <c r="J3" s="1">
        <f>VLOOKUP(C3,SYNTHESE!A:AB,28,FALSE)</f>
        <v>0</v>
      </c>
      <c r="K3" s="1">
        <v>2</v>
      </c>
      <c r="L3" s="1">
        <v>2</v>
      </c>
      <c r="M3" s="1">
        <v>320</v>
      </c>
      <c r="N3" s="1">
        <f>(ROUNDUP(K3/L3,0)*H3)/100</f>
        <v>2.04</v>
      </c>
      <c r="P3" s="6">
        <v>1</v>
      </c>
      <c r="R3" s="1" t="str">
        <f>IF(B3="Khalam 160","Khalam-1",IF(B3="Khalam 200","Khalam-200",IF(B3="Jepard","Jepard-1",IF(B3="Panthera 180","PANT-180",IF(B3="Panthera 320","PANT-320","JV5B-1")))))</f>
        <v>PANT-180</v>
      </c>
      <c r="S3" s="9" t="str">
        <f>IF(J3&lt;0,"",IF(OR(COUNTIF(Q3,"*test*"),Q3=""),CONCATENATE(C3,";",R3,$R$1,K3),""))</f>
        <v>075124000;PANT-180;0;0;0;0;0;0;0;0;0;2</v>
      </c>
    </row>
    <row r="4" spans="1:19" x14ac:dyDescent="0.25">
      <c r="A4" s="2">
        <v>43805</v>
      </c>
      <c r="B4" t="s">
        <v>22</v>
      </c>
      <c r="C4" s="3" t="s">
        <v>23</v>
      </c>
      <c r="D4" s="1" t="str">
        <f>VLOOKUP(C4,SYNTHESE!A:B,2,FALSE)</f>
        <v>COME BACK GRAPHIC (PIMKIE</v>
      </c>
      <c r="E4" s="1" t="str">
        <f>VLOOKUP(C4,SYNTHESE!A:C,3,FALSE)</f>
        <v>Toile Ht200xLrg140cm polydéco</v>
      </c>
      <c r="F4" s="5" t="str">
        <f>VLOOKUP(C4,SYNTHESE!A:J,10,FALSE)</f>
        <v xml:space="preserve">Polydeco </v>
      </c>
      <c r="G4" s="1" t="str">
        <f>VLOOKUP(C4,SYNTHESE!A:K,11,FALSE)</f>
        <v>DIRECTE</v>
      </c>
      <c r="H4" s="1">
        <v>204</v>
      </c>
      <c r="I4" s="1">
        <v>144</v>
      </c>
      <c r="J4" s="1">
        <f>VLOOKUP(C4,SYNTHESE!A:AB,28,FALSE)</f>
        <v>0</v>
      </c>
      <c r="K4" s="1">
        <v>95</v>
      </c>
      <c r="L4" s="1">
        <v>2</v>
      </c>
      <c r="M4" s="1">
        <v>320</v>
      </c>
      <c r="N4" s="1">
        <f>(ROUNDUP(K4/L4,0)*H4)/100</f>
        <v>97.92</v>
      </c>
      <c r="O4" s="1">
        <v>4</v>
      </c>
      <c r="P4" s="6">
        <v>1</v>
      </c>
      <c r="R4" s="1" t="str">
        <f>IF(B4="Khalam 160","Khalam-1",IF(B4="Khalam 200","Khalam-200",IF(B4="Jepard","Jepard-1",IF(B4="Panthera 180","PANT-180",IF(B4="Panthera 320","PANT-320","JV5B-1")))))</f>
        <v>Jepard-1</v>
      </c>
      <c r="S4" s="9" t="str">
        <f t="shared" ref="S4:S5" si="0">IF(J4&lt;0,"",IF(OR(COUNTIF(Q4,"*test*"),Q4=""),CONCATENATE(C4,";",R4,$R$1,K4),""))</f>
        <v>075342000;Jepard-1;0;0;0;0;0;0;0;0;0;95</v>
      </c>
    </row>
    <row r="5" spans="1:19" x14ac:dyDescent="0.25">
      <c r="A5" s="2">
        <v>43805</v>
      </c>
      <c r="B5" t="s">
        <v>20</v>
      </c>
      <c r="C5" s="3" t="s">
        <v>24</v>
      </c>
      <c r="D5" s="1" t="str">
        <f>VLOOKUP(C5,SYNTHESE!A:B,2,FALSE)</f>
        <v>20 MINUTES FRANCE</v>
      </c>
      <c r="E5" s="1" t="str">
        <f>VLOOKUP(C5,SYNTHESE!A:C,3,FALSE)</f>
        <v>20 MINUTES - Bandeau non tisse 10,5x205cm</v>
      </c>
      <c r="F5" s="5" t="str">
        <f>VLOOKUP(C5,SYNTHESE!A:J,10,FALSE)</f>
        <v xml:space="preserve">Non tisse </v>
      </c>
      <c r="G5" s="1" t="str">
        <f>VLOOKUP(C5,SYNTHESE!A:K,11,FALSE)</f>
        <v>DIRECTE</v>
      </c>
      <c r="H5" s="1">
        <v>205</v>
      </c>
      <c r="I5" s="1">
        <v>10</v>
      </c>
      <c r="J5" s="1">
        <f>VLOOKUP(C5,SYNTHESE!A:AB,28,FALSE)</f>
        <v>139</v>
      </c>
      <c r="K5" s="1">
        <v>33</v>
      </c>
      <c r="L5" s="1">
        <v>16</v>
      </c>
      <c r="M5" s="1">
        <v>160</v>
      </c>
      <c r="N5" s="1">
        <f>(ROUNDUP(K5/L5,0)*H5)/100</f>
        <v>6.15</v>
      </c>
      <c r="P5" s="6">
        <v>0.9</v>
      </c>
      <c r="R5" s="1" t="str">
        <f>IF(B5="Khalam 160","Khalam-1",IF(B5="Khalam 200","Khalam-200",IF(B5="Jepard","Jepard-1",IF(B5="Panthera 180","PANT-180",IF(B5="Panthera 320","PANT-320","JV5B-1")))))</f>
        <v>PANT-180</v>
      </c>
      <c r="S5" s="9" t="str">
        <f t="shared" si="0"/>
        <v>075050000;PANT-180;0;0;0;0;0;0;0;0;0;33</v>
      </c>
    </row>
    <row r="6" spans="1:19" x14ac:dyDescent="0.25">
      <c r="A6" s="2">
        <v>43808</v>
      </c>
      <c r="B6" t="s">
        <v>22</v>
      </c>
      <c r="C6" s="3" t="s">
        <v>23</v>
      </c>
      <c r="D6" s="1" t="str">
        <f>VLOOKUP(C6,SYNTHESE!A:B,2,FALSE)</f>
        <v>COME BACK GRAPHIC (PIMKIE</v>
      </c>
      <c r="E6" s="1" t="str">
        <f>VLOOKUP(C6,SYNTHESE!A:C,3,FALSE)</f>
        <v>Toile Ht200xLrg140cm polydéco</v>
      </c>
      <c r="F6" s="5" t="str">
        <f>VLOOKUP(C6,SYNTHESE!A:J,10,FALSE)</f>
        <v xml:space="preserve">Polydeco </v>
      </c>
      <c r="G6" s="1" t="str">
        <f>VLOOKUP(C6,SYNTHESE!A:K,11,FALSE)</f>
        <v>DIRECTE</v>
      </c>
      <c r="H6" s="1">
        <v>204</v>
      </c>
      <c r="I6" s="1">
        <v>144</v>
      </c>
      <c r="J6" s="1">
        <f>VLOOKUP(C6,SYNTHESE!A:AB,28,FALSE)</f>
        <v>0</v>
      </c>
      <c r="K6" s="1">
        <v>0</v>
      </c>
      <c r="L6" s="1">
        <v>2</v>
      </c>
      <c r="M6" s="1">
        <v>320</v>
      </c>
      <c r="N6" s="1">
        <f>(ROUNDUP(K6/L6,0)*H6)/100</f>
        <v>0</v>
      </c>
      <c r="P6" s="6">
        <v>1</v>
      </c>
      <c r="R6" s="1" t="str">
        <f>IF(B6="Khalam 160","Khalam-1",IF(B6="Khalam 200","Khalam-200",IF(B6="Jepard","Jepard-1",IF(B6="Panthera 180","PANT-180",IF(B6="Panthera 320","PANT-320","JV5B-1")))))</f>
        <v>Jepard-1</v>
      </c>
      <c r="S6" s="9" t="str">
        <f t="shared" ref="S6" si="1">IF(J6&lt;0,"",IF(OR(COUNTIF(Q6,"*test*"),Q6=""),CONCATENATE(C6,";",R6,$R$1,K6),""))</f>
        <v>075342000;Jepard-1;0;0;0;0;0;0;0;0;0;0</v>
      </c>
    </row>
    <row r="10" spans="1:19" ht="15.75" x14ac:dyDescent="0.25">
      <c r="F10" s="4"/>
    </row>
    <row r="15" spans="1:19" x14ac:dyDescent="0.25">
      <c r="L15" s="7"/>
    </row>
    <row r="16" spans="1:19" x14ac:dyDescent="0.25">
      <c r="I16" s="8"/>
    </row>
    <row r="17" spans="9:9" x14ac:dyDescent="0.25">
      <c r="I17" s="9"/>
    </row>
    <row r="18" spans="9:9" x14ac:dyDescent="0.25">
      <c r="I18" s="9"/>
    </row>
    <row r="20" spans="9:9" x14ac:dyDescent="0.25">
      <c r="I20" s="8"/>
    </row>
  </sheetData>
  <dataValidations count="3">
    <dataValidation type="list" allowBlank="1" showInputMessage="1" showErrorMessage="1" sqref="M3:M6" xr:uid="{151526DA-5300-4265-BE0B-DC90279FD57C}">
      <formula1>"160,200,250,320"</formula1>
    </dataValidation>
    <dataValidation type="list" allowBlank="1" showInputMessage="1" showErrorMessage="1" sqref="Q3:Q6" xr:uid="{91A7827C-A04E-447B-AB1A-D376AEFC5FDD}">
      <formula1>"0-PROD,1-LOG,2-ZUND,3-CONF,4-INFO,5-ADMIN/CO,6-CLIENT,7-MANQUANT/PERDU,8-CALANDRE,9-TEST/ECHANT/BAT"</formula1>
    </dataValidation>
    <dataValidation type="list" allowBlank="1" showInputMessage="1" showErrorMessage="1" sqref="B1 B3:B5 B7:B1048576" xr:uid="{C24B1C04-CC97-4378-88C5-803785C23CED}">
      <formula1>"Khalam 160,Khalam 200,Jepard,Panthera 180,Panthera 320,JV5 320"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4A55F-DB8F-4069-94C0-81962CF2573A}">
  <sheetPr codeName="Feuil2"/>
  <dimension ref="A1:AB186"/>
  <sheetViews>
    <sheetView workbookViewId="0">
      <pane ySplit="1" topLeftCell="A170" activePane="bottomLeft" state="frozen"/>
      <selection pane="bottomLeft" activeCell="AD193" sqref="AD193"/>
    </sheetView>
  </sheetViews>
  <sheetFormatPr baseColWidth="10" defaultColWidth="11.42578125" defaultRowHeight="15" x14ac:dyDescent="0.25"/>
  <cols>
    <col min="1" max="1" width="12.28515625" hidden="1" customWidth="1"/>
    <col min="2" max="2" width="35.7109375" hidden="1" customWidth="1"/>
    <col min="3" max="3" width="57.5703125" hidden="1" customWidth="1"/>
    <col min="4" max="4" width="8.85546875" hidden="1" customWidth="1"/>
    <col min="5" max="5" width="10.7109375" hidden="1" customWidth="1"/>
    <col min="6" max="6" width="23" hidden="1" customWidth="1"/>
    <col min="7" max="7" width="20.140625" hidden="1" customWidth="1"/>
    <col min="8" max="8" width="12" hidden="1" customWidth="1"/>
    <col min="9" max="9" width="15.42578125" hidden="1" customWidth="1"/>
    <col min="10" max="10" width="16.42578125" hidden="1" customWidth="1"/>
    <col min="11" max="11" width="17.42578125" hidden="1" customWidth="1"/>
    <col min="12" max="12" width="18.5703125" style="10" hidden="1" customWidth="1"/>
    <col min="13" max="13" width="18" style="10" hidden="1" customWidth="1"/>
    <col min="14" max="14" width="20.7109375" style="2" hidden="1" customWidth="1"/>
    <col min="15" max="15" width="30.85546875" hidden="1" customWidth="1"/>
    <col min="16" max="16" width="18.140625" hidden="1" customWidth="1"/>
    <col min="17" max="17" width="11.140625" hidden="1" customWidth="1"/>
    <col min="18" max="18" width="10" hidden="1" customWidth="1"/>
    <col min="19" max="19" width="21" hidden="1" customWidth="1"/>
    <col min="20" max="20" width="8.140625" hidden="1" customWidth="1"/>
    <col min="21" max="23" width="12" hidden="1" customWidth="1"/>
    <col min="24" max="24" width="10.7109375" hidden="1" customWidth="1"/>
    <col min="25" max="25" width="7.7109375" style="17" hidden="1" customWidth="1"/>
    <col min="26" max="26" width="18" hidden="1" customWidth="1"/>
    <col min="27" max="27" width="39.7109375" hidden="1" customWidth="1"/>
    <col min="28" max="28" width="8.28515625" hidden="1" customWidth="1"/>
    <col min="29" max="29" width="20.5703125" bestFit="1" customWidth="1"/>
    <col min="30" max="30" width="14.5703125" bestFit="1" customWidth="1"/>
    <col min="31" max="31" width="28.7109375" bestFit="1" customWidth="1"/>
    <col min="32" max="32" width="56.85546875" bestFit="1" customWidth="1"/>
    <col min="33" max="33" width="11.140625" bestFit="1" customWidth="1"/>
    <col min="35" max="35" width="23" bestFit="1" customWidth="1"/>
    <col min="36" max="36" width="22.42578125" bestFit="1" customWidth="1"/>
    <col min="37" max="37" width="12" bestFit="1" customWidth="1"/>
    <col min="38" max="38" width="17.7109375" bestFit="1" customWidth="1"/>
    <col min="39" max="39" width="20.140625" bestFit="1" customWidth="1"/>
    <col min="40" max="40" width="19.7109375" bestFit="1" customWidth="1"/>
    <col min="41" max="41" width="20.85546875" bestFit="1" customWidth="1"/>
    <col min="42" max="42" width="20.28515625" bestFit="1" customWidth="1"/>
    <col min="43" max="43" width="23" bestFit="1" customWidth="1"/>
    <col min="44" max="44" width="33.140625" bestFit="1" customWidth="1"/>
    <col min="45" max="45" width="20.42578125" bestFit="1" customWidth="1"/>
    <col min="46" max="46" width="13.42578125" bestFit="1" customWidth="1"/>
    <col min="47" max="47" width="12.28515625" bestFit="1" customWidth="1"/>
    <col min="48" max="48" width="23.28515625" bestFit="1" customWidth="1"/>
    <col min="49" max="49" width="10.42578125" bestFit="1" customWidth="1"/>
    <col min="50" max="52" width="14.28515625" bestFit="1" customWidth="1"/>
    <col min="53" max="53" width="30.5703125" bestFit="1" customWidth="1"/>
  </cols>
  <sheetData>
    <row r="1" spans="1:28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s="10" t="s">
        <v>36</v>
      </c>
      <c r="M1" s="10" t="s">
        <v>37</v>
      </c>
      <c r="N1" s="2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43</v>
      </c>
      <c r="T1" t="s">
        <v>44</v>
      </c>
      <c r="U1" t="s">
        <v>45</v>
      </c>
      <c r="V1" t="s">
        <v>46</v>
      </c>
      <c r="W1" t="s">
        <v>47</v>
      </c>
      <c r="X1" s="2" t="s">
        <v>48</v>
      </c>
      <c r="Y1" s="16" t="s">
        <v>958</v>
      </c>
      <c r="Z1" s="10" t="s">
        <v>49</v>
      </c>
      <c r="AA1" t="s">
        <v>50</v>
      </c>
      <c r="AB1" t="s">
        <v>51</v>
      </c>
    </row>
    <row r="2" spans="1:28" x14ac:dyDescent="0.25">
      <c r="A2" t="s">
        <v>52</v>
      </c>
      <c r="B2" t="s">
        <v>53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58</v>
      </c>
      <c r="I2" s="11" t="s">
        <v>59</v>
      </c>
      <c r="J2" s="11" t="s">
        <v>60</v>
      </c>
      <c r="K2" t="s">
        <v>61</v>
      </c>
      <c r="L2" s="11">
        <v>36</v>
      </c>
      <c r="M2" s="11">
        <v>26</v>
      </c>
      <c r="O2" t="s">
        <v>62</v>
      </c>
      <c r="Q2" t="s">
        <v>63</v>
      </c>
      <c r="R2" t="s">
        <v>64</v>
      </c>
      <c r="S2" t="s">
        <v>65</v>
      </c>
      <c r="T2" t="s">
        <v>66</v>
      </c>
      <c r="U2" s="11"/>
      <c r="V2" s="11"/>
      <c r="W2" s="11"/>
      <c r="X2" s="2">
        <f>IF(N2&lt;&gt;"",N2,WORKDAY(E2,-2,[1]DATA!B14:B26))</f>
        <v>43489</v>
      </c>
      <c r="Y2" s="16">
        <f t="shared" ref="Y2:Y65" si="0">D2-P2</f>
        <v>30</v>
      </c>
      <c r="Z2" s="10">
        <f t="shared" ref="Z2:Z65" si="1">((L2/100)*(M2/100))*Y2</f>
        <v>2.8080000000000003</v>
      </c>
      <c r="AA2">
        <f>SUMIF(PROD!C:C,A2,PROD!K:K)</f>
        <v>0</v>
      </c>
      <c r="AB2">
        <f>D2-AA2</f>
        <v>30</v>
      </c>
    </row>
    <row r="3" spans="1:28" x14ac:dyDescent="0.25">
      <c r="A3" t="s">
        <v>67</v>
      </c>
      <c r="B3" t="s">
        <v>53</v>
      </c>
      <c r="C3" t="s">
        <v>68</v>
      </c>
      <c r="D3" t="s">
        <v>69</v>
      </c>
      <c r="E3" t="s">
        <v>56</v>
      </c>
      <c r="F3" t="s">
        <v>57</v>
      </c>
      <c r="G3" t="s">
        <v>58</v>
      </c>
      <c r="H3" t="s">
        <v>58</v>
      </c>
      <c r="I3" s="11" t="s">
        <v>70</v>
      </c>
      <c r="J3" s="11" t="s">
        <v>71</v>
      </c>
      <c r="K3" t="s">
        <v>61</v>
      </c>
      <c r="L3" s="11">
        <v>36</v>
      </c>
      <c r="M3" s="11">
        <v>26</v>
      </c>
      <c r="O3" t="s">
        <v>62</v>
      </c>
      <c r="Q3" t="s">
        <v>63</v>
      </c>
      <c r="R3" t="s">
        <v>72</v>
      </c>
      <c r="S3" t="s">
        <v>65</v>
      </c>
      <c r="T3" t="s">
        <v>66</v>
      </c>
      <c r="U3" s="11"/>
      <c r="V3" s="11"/>
      <c r="W3" s="11"/>
      <c r="X3" s="2">
        <f>IF(N3&lt;&gt;"",N3,WORKDAY(E3,-2,[1]DATA!B15:B27))</f>
        <v>43489</v>
      </c>
      <c r="Y3" s="16">
        <f t="shared" si="0"/>
        <v>40</v>
      </c>
      <c r="Z3" s="10">
        <f t="shared" si="1"/>
        <v>3.7440000000000002</v>
      </c>
      <c r="AA3">
        <f>SUMIF(PROD!C:C,A3,PROD!K:K)</f>
        <v>0</v>
      </c>
      <c r="AB3">
        <f t="shared" ref="AB3:AB66" si="2">D3-AA3</f>
        <v>40</v>
      </c>
    </row>
    <row r="4" spans="1:28" x14ac:dyDescent="0.25">
      <c r="A4" t="s">
        <v>73</v>
      </c>
      <c r="B4" t="s">
        <v>53</v>
      </c>
      <c r="C4" t="s">
        <v>74</v>
      </c>
      <c r="D4" t="s">
        <v>75</v>
      </c>
      <c r="E4" t="s">
        <v>56</v>
      </c>
      <c r="F4" t="s">
        <v>57</v>
      </c>
      <c r="G4" t="s">
        <v>58</v>
      </c>
      <c r="H4" t="s">
        <v>58</v>
      </c>
      <c r="I4" s="11" t="s">
        <v>76</v>
      </c>
      <c r="J4" s="11" t="s">
        <v>77</v>
      </c>
      <c r="K4" t="s">
        <v>61</v>
      </c>
      <c r="L4" s="11">
        <v>36</v>
      </c>
      <c r="M4" s="11">
        <v>26</v>
      </c>
      <c r="O4" t="s">
        <v>62</v>
      </c>
      <c r="Q4" t="s">
        <v>63</v>
      </c>
      <c r="R4" t="s">
        <v>78</v>
      </c>
      <c r="S4" t="s">
        <v>65</v>
      </c>
      <c r="T4" t="s">
        <v>66</v>
      </c>
      <c r="U4" s="11"/>
      <c r="V4" s="11"/>
      <c r="W4" s="11"/>
      <c r="X4" s="2">
        <f>IF(N4&lt;&gt;"",N4,WORKDAY(E4,-2,[1]DATA!B16:B28))</f>
        <v>43489</v>
      </c>
      <c r="Y4" s="16">
        <f t="shared" si="0"/>
        <v>20</v>
      </c>
      <c r="Z4" s="10">
        <f t="shared" si="1"/>
        <v>1.8720000000000001</v>
      </c>
      <c r="AA4">
        <f>SUMIF(PROD!C:C,A4,PROD!K:K)</f>
        <v>0</v>
      </c>
      <c r="AB4">
        <f t="shared" si="2"/>
        <v>20</v>
      </c>
    </row>
    <row r="5" spans="1:28" x14ac:dyDescent="0.25">
      <c r="A5" t="s">
        <v>79</v>
      </c>
      <c r="B5" t="s">
        <v>80</v>
      </c>
      <c r="C5" t="s">
        <v>81</v>
      </c>
      <c r="D5" t="s">
        <v>82</v>
      </c>
      <c r="E5" t="s">
        <v>83</v>
      </c>
      <c r="F5" t="s">
        <v>84</v>
      </c>
      <c r="G5" t="s">
        <v>58</v>
      </c>
      <c r="H5" t="s">
        <v>58</v>
      </c>
      <c r="I5" s="11" t="s">
        <v>85</v>
      </c>
      <c r="J5" s="11" t="s">
        <v>86</v>
      </c>
      <c r="K5" t="s">
        <v>87</v>
      </c>
      <c r="L5" s="11">
        <v>60</v>
      </c>
      <c r="M5" s="11">
        <v>90</v>
      </c>
      <c r="O5" t="s">
        <v>62</v>
      </c>
      <c r="Q5" t="s">
        <v>88</v>
      </c>
      <c r="R5" t="s">
        <v>89</v>
      </c>
      <c r="S5" t="s">
        <v>65</v>
      </c>
      <c r="T5" t="s">
        <v>66</v>
      </c>
      <c r="U5" s="11"/>
      <c r="V5" s="11"/>
      <c r="W5" s="11"/>
      <c r="X5" s="2">
        <f>IF(N5&lt;&gt;"",N5,WORKDAY(E5,-2,[1]DATA!B17:B29))</f>
        <v>43567</v>
      </c>
      <c r="Y5" s="16">
        <f t="shared" si="0"/>
        <v>1</v>
      </c>
      <c r="Z5" s="10">
        <f t="shared" si="1"/>
        <v>0.54</v>
      </c>
      <c r="AA5">
        <f>SUMIF(PROD!C:C,A5,PROD!K:K)</f>
        <v>0</v>
      </c>
      <c r="AB5">
        <f t="shared" si="2"/>
        <v>1</v>
      </c>
    </row>
    <row r="6" spans="1:28" x14ac:dyDescent="0.25">
      <c r="A6" t="s">
        <v>90</v>
      </c>
      <c r="B6" t="s">
        <v>53</v>
      </c>
      <c r="C6" t="s">
        <v>91</v>
      </c>
      <c r="D6" t="s">
        <v>82</v>
      </c>
      <c r="E6" t="s">
        <v>92</v>
      </c>
      <c r="F6" t="s">
        <v>84</v>
      </c>
      <c r="G6" t="s">
        <v>58</v>
      </c>
      <c r="H6" t="s">
        <v>58</v>
      </c>
      <c r="I6" s="11" t="s">
        <v>93</v>
      </c>
      <c r="J6" s="11" t="s">
        <v>94</v>
      </c>
      <c r="K6" t="s">
        <v>61</v>
      </c>
      <c r="L6" s="11">
        <v>30.5</v>
      </c>
      <c r="M6" s="11">
        <v>23</v>
      </c>
      <c r="O6" t="s">
        <v>62</v>
      </c>
      <c r="Q6" t="s">
        <v>95</v>
      </c>
      <c r="R6" t="s">
        <v>96</v>
      </c>
      <c r="S6" t="s">
        <v>65</v>
      </c>
      <c r="T6" t="s">
        <v>66</v>
      </c>
      <c r="U6" s="11"/>
      <c r="V6" s="11"/>
      <c r="W6" s="11"/>
      <c r="X6" s="2">
        <f>IF(N6&lt;&gt;"",N6,WORKDAY(E6,-2,[1]DATA!B18:B30))</f>
        <v>43602</v>
      </c>
      <c r="Y6" s="16">
        <f t="shared" si="0"/>
        <v>1</v>
      </c>
      <c r="Z6" s="10">
        <f t="shared" si="1"/>
        <v>7.0150000000000004E-2</v>
      </c>
      <c r="AA6">
        <f>SUMIF(PROD!C:C,A6,PROD!K:K)</f>
        <v>0</v>
      </c>
      <c r="AB6">
        <f t="shared" si="2"/>
        <v>1</v>
      </c>
    </row>
    <row r="7" spans="1:28" x14ac:dyDescent="0.25">
      <c r="A7" t="s">
        <v>97</v>
      </c>
      <c r="B7" t="s">
        <v>53</v>
      </c>
      <c r="C7" t="s">
        <v>91</v>
      </c>
      <c r="D7" t="s">
        <v>98</v>
      </c>
      <c r="E7" t="s">
        <v>92</v>
      </c>
      <c r="F7" t="s">
        <v>84</v>
      </c>
      <c r="G7" t="s">
        <v>58</v>
      </c>
      <c r="H7" t="s">
        <v>58</v>
      </c>
      <c r="I7" s="11" t="s">
        <v>93</v>
      </c>
      <c r="J7" s="11" t="s">
        <v>94</v>
      </c>
      <c r="K7" t="s">
        <v>61</v>
      </c>
      <c r="L7" s="11">
        <v>22</v>
      </c>
      <c r="M7" s="11">
        <v>23</v>
      </c>
      <c r="O7" t="s">
        <v>62</v>
      </c>
      <c r="Q7" t="s">
        <v>95</v>
      </c>
      <c r="R7" t="s">
        <v>96</v>
      </c>
      <c r="S7" t="s">
        <v>65</v>
      </c>
      <c r="T7" t="s">
        <v>66</v>
      </c>
      <c r="U7" s="11"/>
      <c r="V7" s="11"/>
      <c r="W7" s="11"/>
      <c r="X7" s="2">
        <f>IF(N7&lt;&gt;"",N7,WORKDAY(E7,-2,[1]DATA!B19:B31))</f>
        <v>43602</v>
      </c>
      <c r="Y7" s="16">
        <f t="shared" si="0"/>
        <v>7</v>
      </c>
      <c r="Z7" s="10">
        <f t="shared" si="1"/>
        <v>0.35420000000000001</v>
      </c>
      <c r="AA7">
        <f>SUMIF(PROD!C:C,A7,PROD!K:K)</f>
        <v>0</v>
      </c>
      <c r="AB7">
        <f t="shared" si="2"/>
        <v>7</v>
      </c>
    </row>
    <row r="8" spans="1:28" x14ac:dyDescent="0.25">
      <c r="A8" t="s">
        <v>99</v>
      </c>
      <c r="B8" t="s">
        <v>53</v>
      </c>
      <c r="C8" t="s">
        <v>91</v>
      </c>
      <c r="D8" t="s">
        <v>100</v>
      </c>
      <c r="E8" t="s">
        <v>92</v>
      </c>
      <c r="F8" t="s">
        <v>84</v>
      </c>
      <c r="G8" t="s">
        <v>58</v>
      </c>
      <c r="H8" t="s">
        <v>58</v>
      </c>
      <c r="I8" s="11" t="s">
        <v>101</v>
      </c>
      <c r="J8" s="11" t="s">
        <v>94</v>
      </c>
      <c r="K8" t="s">
        <v>61</v>
      </c>
      <c r="L8" s="11">
        <v>7.5</v>
      </c>
      <c r="M8" s="11">
        <v>22</v>
      </c>
      <c r="O8" t="s">
        <v>62</v>
      </c>
      <c r="Q8" t="s">
        <v>95</v>
      </c>
      <c r="R8" t="s">
        <v>96</v>
      </c>
      <c r="S8" t="s">
        <v>65</v>
      </c>
      <c r="T8" t="s">
        <v>66</v>
      </c>
      <c r="U8" s="11"/>
      <c r="V8" s="11"/>
      <c r="W8" s="11"/>
      <c r="X8" s="2">
        <f>IF(N8&lt;&gt;"",N8,WORKDAY(E8,-2,[1]DATA!B20:B32))</f>
        <v>43602</v>
      </c>
      <c r="Y8" s="16">
        <f t="shared" si="0"/>
        <v>10</v>
      </c>
      <c r="Z8" s="10">
        <f t="shared" si="1"/>
        <v>0.16500000000000001</v>
      </c>
      <c r="AA8">
        <f>SUMIF(PROD!C:C,A8,PROD!K:K)</f>
        <v>0</v>
      </c>
      <c r="AB8">
        <f t="shared" si="2"/>
        <v>10</v>
      </c>
    </row>
    <row r="9" spans="1:28" x14ac:dyDescent="0.25">
      <c r="A9" t="s">
        <v>102</v>
      </c>
      <c r="B9" t="s">
        <v>103</v>
      </c>
      <c r="C9" t="s">
        <v>104</v>
      </c>
      <c r="D9" t="s">
        <v>82</v>
      </c>
      <c r="E9" t="s">
        <v>105</v>
      </c>
      <c r="F9" t="s">
        <v>57</v>
      </c>
      <c r="G9" t="s">
        <v>58</v>
      </c>
      <c r="H9" t="s">
        <v>58</v>
      </c>
      <c r="I9" s="11" t="s">
        <v>106</v>
      </c>
      <c r="J9" s="11" t="s">
        <v>107</v>
      </c>
      <c r="K9" t="s">
        <v>61</v>
      </c>
      <c r="L9" s="11">
        <v>252.6</v>
      </c>
      <c r="M9" s="11">
        <v>116.2</v>
      </c>
      <c r="O9" t="s">
        <v>62</v>
      </c>
      <c r="Q9" t="s">
        <v>108</v>
      </c>
      <c r="R9" t="s">
        <v>109</v>
      </c>
      <c r="S9" t="s">
        <v>65</v>
      </c>
      <c r="T9" t="s">
        <v>66</v>
      </c>
      <c r="U9" s="11"/>
      <c r="V9" s="11"/>
      <c r="W9" s="11"/>
      <c r="X9" s="2">
        <f>IF(N9&lt;&gt;"",N9,WORKDAY(E9,-2,[1]DATA!B21:B33))</f>
        <v>43629</v>
      </c>
      <c r="Y9" s="16">
        <f t="shared" si="0"/>
        <v>1</v>
      </c>
      <c r="Z9" s="10">
        <f t="shared" si="1"/>
        <v>2.9352119999999995</v>
      </c>
      <c r="AA9">
        <f>SUMIF(PROD!C:C,A9,PROD!K:K)</f>
        <v>0</v>
      </c>
      <c r="AB9">
        <f t="shared" si="2"/>
        <v>1</v>
      </c>
    </row>
    <row r="10" spans="1:28" x14ac:dyDescent="0.25">
      <c r="A10" t="s">
        <v>110</v>
      </c>
      <c r="B10" t="s">
        <v>111</v>
      </c>
      <c r="C10" t="s">
        <v>112</v>
      </c>
      <c r="D10" t="s">
        <v>113</v>
      </c>
      <c r="E10" t="s">
        <v>114</v>
      </c>
      <c r="F10" t="s">
        <v>84</v>
      </c>
      <c r="G10" t="s">
        <v>58</v>
      </c>
      <c r="H10" t="s">
        <v>58</v>
      </c>
      <c r="I10" s="11" t="s">
        <v>115</v>
      </c>
      <c r="J10" s="11" t="s">
        <v>86</v>
      </c>
      <c r="K10" t="s">
        <v>87</v>
      </c>
      <c r="L10" s="11">
        <v>82.6</v>
      </c>
      <c r="M10" s="11">
        <v>182.6</v>
      </c>
      <c r="O10" t="s">
        <v>62</v>
      </c>
      <c r="Q10" t="s">
        <v>116</v>
      </c>
      <c r="R10" t="s">
        <v>117</v>
      </c>
      <c r="S10" t="s">
        <v>65</v>
      </c>
      <c r="T10" t="s">
        <v>118</v>
      </c>
      <c r="U10" s="11"/>
      <c r="V10" s="11"/>
      <c r="W10" s="11"/>
      <c r="X10" s="2">
        <f>IF(N10&lt;&gt;"",N10,WORKDAY(E10,-2,[1]DATA!B22:B34))</f>
        <v>43663</v>
      </c>
      <c r="Y10" s="16">
        <f t="shared" si="0"/>
        <v>15</v>
      </c>
      <c r="Z10" s="10">
        <f t="shared" si="1"/>
        <v>22.624139999999997</v>
      </c>
      <c r="AA10">
        <f>SUMIF(PROD!C:C,A10,PROD!K:K)</f>
        <v>0</v>
      </c>
      <c r="AB10">
        <f t="shared" si="2"/>
        <v>15</v>
      </c>
    </row>
    <row r="11" spans="1:28" x14ac:dyDescent="0.25">
      <c r="A11" t="s">
        <v>119</v>
      </c>
      <c r="B11" t="s">
        <v>120</v>
      </c>
      <c r="C11" t="s">
        <v>121</v>
      </c>
      <c r="D11" t="s">
        <v>82</v>
      </c>
      <c r="E11" t="s">
        <v>122</v>
      </c>
      <c r="F11" t="s">
        <v>84</v>
      </c>
      <c r="G11" t="s">
        <v>58</v>
      </c>
      <c r="H11" t="s">
        <v>58</v>
      </c>
      <c r="I11" s="11" t="s">
        <v>123</v>
      </c>
      <c r="J11" s="11" t="s">
        <v>86</v>
      </c>
      <c r="K11" t="s">
        <v>87</v>
      </c>
      <c r="L11" s="11">
        <v>242.6</v>
      </c>
      <c r="M11" s="11">
        <v>482.6</v>
      </c>
      <c r="O11" t="s">
        <v>62</v>
      </c>
      <c r="Q11" t="s">
        <v>124</v>
      </c>
      <c r="R11" t="s">
        <v>109</v>
      </c>
      <c r="S11" t="s">
        <v>65</v>
      </c>
      <c r="T11" t="s">
        <v>125</v>
      </c>
      <c r="U11" s="11"/>
      <c r="V11" s="11"/>
      <c r="W11" s="11"/>
      <c r="X11" s="2">
        <f>IF(N11&lt;&gt;"",N11,WORKDAY(E11,-2,[1]DATA!B23:B35))</f>
        <v>43682</v>
      </c>
      <c r="Y11" s="16">
        <f t="shared" si="0"/>
        <v>1</v>
      </c>
      <c r="Z11" s="10">
        <f t="shared" si="1"/>
        <v>11.707876000000002</v>
      </c>
      <c r="AA11">
        <f>SUMIF(PROD!C:C,A11,PROD!K:K)</f>
        <v>0</v>
      </c>
      <c r="AB11">
        <f t="shared" si="2"/>
        <v>1</v>
      </c>
    </row>
    <row r="12" spans="1:28" x14ac:dyDescent="0.25">
      <c r="A12" t="s">
        <v>126</v>
      </c>
      <c r="B12" t="s">
        <v>53</v>
      </c>
      <c r="C12" t="s">
        <v>127</v>
      </c>
      <c r="D12" t="s">
        <v>82</v>
      </c>
      <c r="E12" t="s">
        <v>128</v>
      </c>
      <c r="F12" t="s">
        <v>57</v>
      </c>
      <c r="G12" t="s">
        <v>58</v>
      </c>
      <c r="H12" t="s">
        <v>58</v>
      </c>
      <c r="I12" s="11" t="s">
        <v>129</v>
      </c>
      <c r="J12" s="11" t="s">
        <v>86</v>
      </c>
      <c r="K12" t="s">
        <v>87</v>
      </c>
      <c r="L12" s="11">
        <v>107.8</v>
      </c>
      <c r="M12" s="11">
        <v>207.8</v>
      </c>
      <c r="O12" t="s">
        <v>62</v>
      </c>
      <c r="Q12" t="s">
        <v>130</v>
      </c>
      <c r="R12" t="s">
        <v>89</v>
      </c>
      <c r="S12" t="s">
        <v>65</v>
      </c>
      <c r="T12" t="s">
        <v>66</v>
      </c>
      <c r="U12" s="11"/>
      <c r="V12" s="11"/>
      <c r="W12" s="11"/>
      <c r="X12" s="2">
        <f>IF(N12&lt;&gt;"",N12,WORKDAY(E12,-2,[1]DATA!B24:B36))</f>
        <v>43747</v>
      </c>
      <c r="Y12" s="16">
        <f t="shared" si="0"/>
        <v>1</v>
      </c>
      <c r="Z12" s="10">
        <f t="shared" si="1"/>
        <v>2.2400840000000004</v>
      </c>
      <c r="AA12">
        <f>SUMIF(PROD!C:C,A12,PROD!K:K)</f>
        <v>0</v>
      </c>
      <c r="AB12">
        <f t="shared" si="2"/>
        <v>1</v>
      </c>
    </row>
    <row r="13" spans="1:28" x14ac:dyDescent="0.25">
      <c r="A13" t="s">
        <v>131</v>
      </c>
      <c r="B13" t="s">
        <v>132</v>
      </c>
      <c r="C13" t="s">
        <v>133</v>
      </c>
      <c r="D13" t="s">
        <v>82</v>
      </c>
      <c r="E13" t="s">
        <v>134</v>
      </c>
      <c r="F13" t="s">
        <v>57</v>
      </c>
      <c r="G13" t="s">
        <v>58</v>
      </c>
      <c r="H13" t="s">
        <v>58</v>
      </c>
      <c r="I13" s="11" t="s">
        <v>135</v>
      </c>
      <c r="J13" s="11" t="s">
        <v>136</v>
      </c>
      <c r="K13" t="s">
        <v>61</v>
      </c>
      <c r="L13" s="11">
        <v>232</v>
      </c>
      <c r="M13" s="11">
        <v>232</v>
      </c>
      <c r="O13" t="s">
        <v>62</v>
      </c>
      <c r="Q13" t="s">
        <v>137</v>
      </c>
      <c r="R13" t="s">
        <v>138</v>
      </c>
      <c r="S13" t="s">
        <v>65</v>
      </c>
      <c r="T13" t="s">
        <v>139</v>
      </c>
      <c r="U13" s="11"/>
      <c r="V13" s="11"/>
      <c r="W13" s="11"/>
      <c r="X13" s="2">
        <f>IF(N13&lt;&gt;"",N13,WORKDAY(E13,-2,[1]DATA!B25:B37))</f>
        <v>43763</v>
      </c>
      <c r="Y13" s="16">
        <f t="shared" si="0"/>
        <v>1</v>
      </c>
      <c r="Z13" s="10">
        <f t="shared" si="1"/>
        <v>5.3823999999999996</v>
      </c>
      <c r="AA13">
        <f>SUMIF(PROD!C:C,A13,PROD!K:K)</f>
        <v>0</v>
      </c>
      <c r="AB13">
        <f t="shared" si="2"/>
        <v>1</v>
      </c>
    </row>
    <row r="14" spans="1:28" x14ac:dyDescent="0.25">
      <c r="A14" t="s">
        <v>140</v>
      </c>
      <c r="B14" t="s">
        <v>132</v>
      </c>
      <c r="C14" t="s">
        <v>141</v>
      </c>
      <c r="D14" t="s">
        <v>82</v>
      </c>
      <c r="E14" t="s">
        <v>134</v>
      </c>
      <c r="F14" t="s">
        <v>57</v>
      </c>
      <c r="G14" t="s">
        <v>58</v>
      </c>
      <c r="H14" t="s">
        <v>58</v>
      </c>
      <c r="I14" s="11" t="s">
        <v>142</v>
      </c>
      <c r="J14" s="11" t="s">
        <v>136</v>
      </c>
      <c r="K14" t="s">
        <v>61</v>
      </c>
      <c r="L14" s="11">
        <v>230</v>
      </c>
      <c r="M14" s="11">
        <v>301</v>
      </c>
      <c r="O14" t="s">
        <v>62</v>
      </c>
      <c r="Q14" t="s">
        <v>137</v>
      </c>
      <c r="R14" t="s">
        <v>138</v>
      </c>
      <c r="S14" t="s">
        <v>65</v>
      </c>
      <c r="T14" t="s">
        <v>143</v>
      </c>
      <c r="U14" s="11"/>
      <c r="V14" s="11"/>
      <c r="W14" s="11"/>
      <c r="X14" s="2">
        <f>IF(N14&lt;&gt;"",N14,WORKDAY(E14,-2,[1]DATA!B26:B38))</f>
        <v>43763</v>
      </c>
      <c r="Y14" s="16">
        <f t="shared" si="0"/>
        <v>1</v>
      </c>
      <c r="Z14" s="10">
        <f t="shared" si="1"/>
        <v>6.9229999999999992</v>
      </c>
      <c r="AA14">
        <f>SUMIF(PROD!C:C,A14,PROD!K:K)</f>
        <v>0</v>
      </c>
      <c r="AB14">
        <f t="shared" si="2"/>
        <v>1</v>
      </c>
    </row>
    <row r="15" spans="1:28" x14ac:dyDescent="0.25">
      <c r="A15" t="s">
        <v>144</v>
      </c>
      <c r="B15" t="s">
        <v>145</v>
      </c>
      <c r="C15" t="s">
        <v>146</v>
      </c>
      <c r="D15" t="s">
        <v>82</v>
      </c>
      <c r="E15" t="s">
        <v>147</v>
      </c>
      <c r="F15" t="s">
        <v>57</v>
      </c>
      <c r="G15" t="s">
        <v>58</v>
      </c>
      <c r="H15" t="s">
        <v>58</v>
      </c>
      <c r="I15" s="11" t="s">
        <v>148</v>
      </c>
      <c r="J15" s="11" t="s">
        <v>149</v>
      </c>
      <c r="K15" t="s">
        <v>61</v>
      </c>
      <c r="L15" s="11">
        <v>262.60000000000002</v>
      </c>
      <c r="M15" s="11">
        <v>186.6</v>
      </c>
      <c r="O15" t="s">
        <v>62</v>
      </c>
      <c r="Q15" t="s">
        <v>150</v>
      </c>
      <c r="R15" t="s">
        <v>151</v>
      </c>
      <c r="S15" t="s">
        <v>65</v>
      </c>
      <c r="T15" t="s">
        <v>152</v>
      </c>
      <c r="U15" s="11"/>
      <c r="V15" s="11"/>
      <c r="W15" s="11"/>
      <c r="X15" s="2">
        <f>IF(N15&lt;&gt;"",N15,WORKDAY(E15,-2,[1]DATA!B27:B39))</f>
        <v>43782</v>
      </c>
      <c r="Y15" s="16">
        <f t="shared" si="0"/>
        <v>1</v>
      </c>
      <c r="Z15" s="10">
        <f t="shared" si="1"/>
        <v>4.9001160000000006</v>
      </c>
      <c r="AA15">
        <f>SUMIF(PROD!C:C,A15,PROD!K:K)</f>
        <v>0</v>
      </c>
      <c r="AB15">
        <f t="shared" si="2"/>
        <v>1</v>
      </c>
    </row>
    <row r="16" spans="1:28" x14ac:dyDescent="0.25">
      <c r="A16" t="s">
        <v>153</v>
      </c>
      <c r="B16" t="s">
        <v>145</v>
      </c>
      <c r="C16" t="s">
        <v>154</v>
      </c>
      <c r="D16" t="s">
        <v>155</v>
      </c>
      <c r="E16" t="s">
        <v>147</v>
      </c>
      <c r="F16" t="s">
        <v>57</v>
      </c>
      <c r="G16" t="s">
        <v>58</v>
      </c>
      <c r="H16" t="s">
        <v>58</v>
      </c>
      <c r="I16" s="11" t="s">
        <v>156</v>
      </c>
      <c r="J16" s="11" t="s">
        <v>149</v>
      </c>
      <c r="K16" t="s">
        <v>61</v>
      </c>
      <c r="L16" s="11">
        <v>42.6</v>
      </c>
      <c r="M16" s="11">
        <v>102.6</v>
      </c>
      <c r="O16" t="s">
        <v>62</v>
      </c>
      <c r="Q16" t="s">
        <v>150</v>
      </c>
      <c r="R16" t="s">
        <v>151</v>
      </c>
      <c r="S16" t="s">
        <v>65</v>
      </c>
      <c r="T16" t="s">
        <v>75</v>
      </c>
      <c r="U16" s="11"/>
      <c r="V16" s="11"/>
      <c r="W16" s="11"/>
      <c r="X16" s="2">
        <f>IF(N16&lt;&gt;"",N16,WORKDAY(E16,-2,[1]DATA!B28:B40))</f>
        <v>43782</v>
      </c>
      <c r="Y16" s="16">
        <f t="shared" si="0"/>
        <v>4</v>
      </c>
      <c r="Z16" s="10">
        <f t="shared" si="1"/>
        <v>1.7483040000000001</v>
      </c>
      <c r="AA16">
        <f>SUMIF(PROD!C:C,A16,PROD!K:K)</f>
        <v>0</v>
      </c>
      <c r="AB16">
        <f t="shared" si="2"/>
        <v>4</v>
      </c>
    </row>
    <row r="17" spans="1:28" x14ac:dyDescent="0.25">
      <c r="A17" t="s">
        <v>157</v>
      </c>
      <c r="B17" t="s">
        <v>158</v>
      </c>
      <c r="C17" t="s">
        <v>159</v>
      </c>
      <c r="D17" t="s">
        <v>82</v>
      </c>
      <c r="E17" t="s">
        <v>160</v>
      </c>
      <c r="F17" t="s">
        <v>57</v>
      </c>
      <c r="G17" t="s">
        <v>58</v>
      </c>
      <c r="H17" t="s">
        <v>58</v>
      </c>
      <c r="I17" s="11" t="s">
        <v>161</v>
      </c>
      <c r="J17" s="11" t="s">
        <v>149</v>
      </c>
      <c r="K17" t="s">
        <v>61</v>
      </c>
      <c r="L17" s="11">
        <v>235.6</v>
      </c>
      <c r="M17" s="11">
        <v>82.6</v>
      </c>
      <c r="O17" t="s">
        <v>62</v>
      </c>
      <c r="Q17" t="s">
        <v>162</v>
      </c>
      <c r="R17" t="s">
        <v>151</v>
      </c>
      <c r="S17" t="s">
        <v>65</v>
      </c>
      <c r="T17" t="s">
        <v>163</v>
      </c>
      <c r="U17" s="11"/>
      <c r="V17" s="11"/>
      <c r="W17" s="11"/>
      <c r="X17" s="2">
        <f>IF(N17&lt;&gt;"",N17,WORKDAY(E17,-2,[1]DATA!B29:B41))</f>
        <v>43784</v>
      </c>
      <c r="Y17" s="16">
        <f t="shared" si="0"/>
        <v>1</v>
      </c>
      <c r="Z17" s="10">
        <f t="shared" si="1"/>
        <v>1.9460559999999998</v>
      </c>
      <c r="AA17">
        <f>SUMIF(PROD!C:C,A17,PROD!K:K)</f>
        <v>0</v>
      </c>
      <c r="AB17">
        <f t="shared" si="2"/>
        <v>1</v>
      </c>
    </row>
    <row r="18" spans="1:28" x14ac:dyDescent="0.25">
      <c r="A18" t="s">
        <v>164</v>
      </c>
      <c r="B18" t="s">
        <v>165</v>
      </c>
      <c r="C18" t="s">
        <v>166</v>
      </c>
      <c r="D18" t="s">
        <v>167</v>
      </c>
      <c r="E18" t="s">
        <v>168</v>
      </c>
      <c r="F18" t="s">
        <v>57</v>
      </c>
      <c r="G18" t="s">
        <v>58</v>
      </c>
      <c r="H18" t="s">
        <v>58</v>
      </c>
      <c r="I18" s="11" t="s">
        <v>169</v>
      </c>
      <c r="J18" s="11" t="s">
        <v>170</v>
      </c>
      <c r="K18" t="s">
        <v>87</v>
      </c>
      <c r="L18" s="11">
        <v>211.5</v>
      </c>
      <c r="M18" s="11">
        <v>75</v>
      </c>
      <c r="O18" t="s">
        <v>62</v>
      </c>
      <c r="Q18" t="s">
        <v>171</v>
      </c>
      <c r="R18" t="s">
        <v>172</v>
      </c>
      <c r="S18" t="s">
        <v>65</v>
      </c>
      <c r="T18" t="s">
        <v>173</v>
      </c>
      <c r="U18" s="11"/>
      <c r="V18" s="11"/>
      <c r="W18" s="11"/>
      <c r="X18" s="2">
        <f>IF(N18&lt;&gt;"",N18,WORKDAY(E18,-2,[1]DATA!B30:B42))</f>
        <v>43796</v>
      </c>
      <c r="Y18" s="16">
        <f t="shared" si="0"/>
        <v>2</v>
      </c>
      <c r="Z18" s="10">
        <f t="shared" si="1"/>
        <v>3.1725000000000003</v>
      </c>
      <c r="AA18">
        <f>SUMIF(PROD!C:C,A18,PROD!K:K)</f>
        <v>0</v>
      </c>
      <c r="AB18">
        <f t="shared" si="2"/>
        <v>2</v>
      </c>
    </row>
    <row r="19" spans="1:28" x14ac:dyDescent="0.25">
      <c r="A19" t="s">
        <v>174</v>
      </c>
      <c r="B19" t="s">
        <v>165</v>
      </c>
      <c r="C19" t="s">
        <v>166</v>
      </c>
      <c r="D19" t="s">
        <v>167</v>
      </c>
      <c r="E19" t="s">
        <v>168</v>
      </c>
      <c r="F19" t="s">
        <v>57</v>
      </c>
      <c r="G19" t="s">
        <v>58</v>
      </c>
      <c r="H19" t="s">
        <v>58</v>
      </c>
      <c r="I19" s="11" t="s">
        <v>175</v>
      </c>
      <c r="J19" s="11" t="s">
        <v>170</v>
      </c>
      <c r="K19" t="s">
        <v>87</v>
      </c>
      <c r="L19" s="11">
        <v>211.5</v>
      </c>
      <c r="M19" s="11">
        <v>75</v>
      </c>
      <c r="O19" t="s">
        <v>62</v>
      </c>
      <c r="Q19" t="s">
        <v>176</v>
      </c>
      <c r="R19" t="s">
        <v>172</v>
      </c>
      <c r="S19" t="s">
        <v>65</v>
      </c>
      <c r="T19" t="s">
        <v>173</v>
      </c>
      <c r="U19" s="11"/>
      <c r="V19" s="11"/>
      <c r="W19" s="11"/>
      <c r="X19" s="2">
        <f>IF(N19&lt;&gt;"",N19,WORKDAY(E19,-2,[1]DATA!B31:B43))</f>
        <v>43796</v>
      </c>
      <c r="Y19" s="16">
        <f t="shared" si="0"/>
        <v>2</v>
      </c>
      <c r="Z19" s="10">
        <f t="shared" si="1"/>
        <v>3.1725000000000003</v>
      </c>
      <c r="AA19">
        <f>SUMIF(PROD!C:C,A19,PROD!K:K)</f>
        <v>0</v>
      </c>
      <c r="AB19">
        <f t="shared" si="2"/>
        <v>2</v>
      </c>
    </row>
    <row r="20" spans="1:28" x14ac:dyDescent="0.25">
      <c r="A20" t="s">
        <v>177</v>
      </c>
      <c r="B20" t="s">
        <v>165</v>
      </c>
      <c r="C20" t="s">
        <v>178</v>
      </c>
      <c r="D20" t="s">
        <v>82</v>
      </c>
      <c r="E20" t="s">
        <v>168</v>
      </c>
      <c r="F20" t="s">
        <v>57</v>
      </c>
      <c r="G20" t="s">
        <v>58</v>
      </c>
      <c r="H20" t="s">
        <v>58</v>
      </c>
      <c r="I20" s="11" t="s">
        <v>179</v>
      </c>
      <c r="J20" s="11" t="s">
        <v>86</v>
      </c>
      <c r="K20" t="s">
        <v>87</v>
      </c>
      <c r="L20" s="11">
        <v>217</v>
      </c>
      <c r="M20" s="11">
        <v>80</v>
      </c>
      <c r="O20" t="s">
        <v>62</v>
      </c>
      <c r="Q20" t="s">
        <v>176</v>
      </c>
      <c r="R20" t="s">
        <v>89</v>
      </c>
      <c r="S20" t="s">
        <v>65</v>
      </c>
      <c r="T20" t="s">
        <v>180</v>
      </c>
      <c r="U20" s="11"/>
      <c r="V20" s="11"/>
      <c r="W20" s="11"/>
      <c r="X20" s="2">
        <f>IF(N20&lt;&gt;"",N20,WORKDAY(E20,-2,[1]DATA!B32:B44))</f>
        <v>43796</v>
      </c>
      <c r="Y20" s="16">
        <f t="shared" si="0"/>
        <v>1</v>
      </c>
      <c r="Z20" s="10">
        <f t="shared" si="1"/>
        <v>1.736</v>
      </c>
      <c r="AA20">
        <f>SUMIF(PROD!C:C,A20,PROD!K:K)</f>
        <v>0</v>
      </c>
      <c r="AB20">
        <f t="shared" si="2"/>
        <v>1</v>
      </c>
    </row>
    <row r="21" spans="1:28" x14ac:dyDescent="0.25">
      <c r="A21" t="s">
        <v>181</v>
      </c>
      <c r="B21" t="s">
        <v>182</v>
      </c>
      <c r="C21" t="s">
        <v>183</v>
      </c>
      <c r="D21" t="s">
        <v>184</v>
      </c>
      <c r="E21" t="s">
        <v>185</v>
      </c>
      <c r="F21" t="s">
        <v>57</v>
      </c>
      <c r="G21" t="s">
        <v>58</v>
      </c>
      <c r="H21" t="s">
        <v>58</v>
      </c>
      <c r="I21" s="11" t="s">
        <v>186</v>
      </c>
      <c r="J21" s="11" t="s">
        <v>149</v>
      </c>
      <c r="K21" t="s">
        <v>61</v>
      </c>
      <c r="L21" s="11">
        <v>185.2</v>
      </c>
      <c r="M21" s="11">
        <v>63.5</v>
      </c>
      <c r="N21" s="2" t="s">
        <v>187</v>
      </c>
      <c r="O21" t="s">
        <v>62</v>
      </c>
      <c r="Q21" t="s">
        <v>188</v>
      </c>
      <c r="R21" t="s">
        <v>151</v>
      </c>
      <c r="S21" t="s">
        <v>65</v>
      </c>
      <c r="T21" t="s">
        <v>189</v>
      </c>
      <c r="U21" s="11" t="s">
        <v>190</v>
      </c>
      <c r="V21" s="11" t="s">
        <v>191</v>
      </c>
      <c r="W21" s="11" t="s">
        <v>66</v>
      </c>
      <c r="X21" s="2" t="str">
        <f>IF(N21&lt;&gt;"",N21,WORKDAY(E21,-2,[1]DATA!B33:B45))</f>
        <v>03/12/2019</v>
      </c>
      <c r="Y21" s="16">
        <f t="shared" si="0"/>
        <v>74</v>
      </c>
      <c r="Z21" s="10">
        <f t="shared" si="1"/>
        <v>87.025479999999988</v>
      </c>
      <c r="AA21">
        <f>SUMIF(PROD!C:C,A21,PROD!K:K)</f>
        <v>0</v>
      </c>
      <c r="AB21">
        <f t="shared" si="2"/>
        <v>74</v>
      </c>
    </row>
    <row r="22" spans="1:28" x14ac:dyDescent="0.25">
      <c r="A22" t="s">
        <v>192</v>
      </c>
      <c r="B22" t="s">
        <v>182</v>
      </c>
      <c r="C22" t="s">
        <v>183</v>
      </c>
      <c r="D22" t="s">
        <v>193</v>
      </c>
      <c r="E22" t="s">
        <v>185</v>
      </c>
      <c r="F22" t="s">
        <v>57</v>
      </c>
      <c r="G22" t="s">
        <v>58</v>
      </c>
      <c r="H22" t="s">
        <v>58</v>
      </c>
      <c r="I22" s="11" t="s">
        <v>194</v>
      </c>
      <c r="J22" s="11" t="s">
        <v>149</v>
      </c>
      <c r="K22" t="s">
        <v>61</v>
      </c>
      <c r="L22" s="11">
        <v>185.2</v>
      </c>
      <c r="M22" s="11">
        <v>63.5</v>
      </c>
      <c r="O22" t="s">
        <v>62</v>
      </c>
      <c r="Q22" t="s">
        <v>195</v>
      </c>
      <c r="R22" t="s">
        <v>151</v>
      </c>
      <c r="S22" t="s">
        <v>65</v>
      </c>
      <c r="T22" t="s">
        <v>189</v>
      </c>
      <c r="U22" s="11" t="s">
        <v>190</v>
      </c>
      <c r="V22" s="11" t="s">
        <v>191</v>
      </c>
      <c r="W22" s="11" t="s">
        <v>66</v>
      </c>
      <c r="X22" s="2">
        <f>IF(N22&lt;&gt;"",N22,WORKDAY(E22,-2,[1]DATA!B34:B46))</f>
        <v>43802</v>
      </c>
      <c r="Y22" s="16">
        <f t="shared" si="0"/>
        <v>50</v>
      </c>
      <c r="Z22" s="10">
        <f t="shared" si="1"/>
        <v>58.800999999999995</v>
      </c>
      <c r="AA22">
        <f>SUMIF(PROD!C:C,A22,PROD!K:K)</f>
        <v>0</v>
      </c>
      <c r="AB22">
        <f t="shared" si="2"/>
        <v>50</v>
      </c>
    </row>
    <row r="23" spans="1:28" x14ac:dyDescent="0.25">
      <c r="A23" t="s">
        <v>196</v>
      </c>
      <c r="B23" t="s">
        <v>182</v>
      </c>
      <c r="C23" t="s">
        <v>197</v>
      </c>
      <c r="D23" t="s">
        <v>82</v>
      </c>
      <c r="E23" t="s">
        <v>198</v>
      </c>
      <c r="F23" t="s">
        <v>57</v>
      </c>
      <c r="G23" t="s">
        <v>58</v>
      </c>
      <c r="H23" t="s">
        <v>58</v>
      </c>
      <c r="I23" s="11" t="s">
        <v>85</v>
      </c>
      <c r="J23" s="11" t="s">
        <v>149</v>
      </c>
      <c r="K23" t="s">
        <v>61</v>
      </c>
      <c r="L23" s="11">
        <v>60</v>
      </c>
      <c r="M23" s="11">
        <v>90</v>
      </c>
      <c r="N23" s="2" t="s">
        <v>199</v>
      </c>
      <c r="O23" t="s">
        <v>62</v>
      </c>
      <c r="Q23" t="s">
        <v>200</v>
      </c>
      <c r="R23" t="s">
        <v>201</v>
      </c>
      <c r="S23" t="s">
        <v>65</v>
      </c>
      <c r="T23" t="s">
        <v>66</v>
      </c>
      <c r="U23" s="11" t="s">
        <v>66</v>
      </c>
      <c r="V23" s="11" t="s">
        <v>66</v>
      </c>
      <c r="W23" s="11" t="s">
        <v>66</v>
      </c>
      <c r="X23" s="2" t="str">
        <f>IF(N23&lt;&gt;"",N23,WORKDAY(E23,-2,[1]DATA!B35:B47))</f>
        <v>16/12/2019</v>
      </c>
      <c r="Y23" s="16">
        <f t="shared" si="0"/>
        <v>1</v>
      </c>
      <c r="Z23" s="10">
        <f t="shared" si="1"/>
        <v>0.54</v>
      </c>
      <c r="AA23">
        <f>SUMIF(PROD!C:C,A23,PROD!K:K)</f>
        <v>0</v>
      </c>
      <c r="AB23">
        <f t="shared" si="2"/>
        <v>1</v>
      </c>
    </row>
    <row r="24" spans="1:28" x14ac:dyDescent="0.25">
      <c r="A24" t="s">
        <v>202</v>
      </c>
      <c r="B24" t="s">
        <v>203</v>
      </c>
      <c r="C24" t="s">
        <v>204</v>
      </c>
      <c r="D24" t="s">
        <v>155</v>
      </c>
      <c r="E24" t="s">
        <v>205</v>
      </c>
      <c r="F24" t="s">
        <v>57</v>
      </c>
      <c r="G24" t="s">
        <v>58</v>
      </c>
      <c r="H24" t="s">
        <v>58</v>
      </c>
      <c r="I24" s="11" t="s">
        <v>206</v>
      </c>
      <c r="J24" s="11" t="s">
        <v>86</v>
      </c>
      <c r="K24" t="s">
        <v>87</v>
      </c>
      <c r="L24" s="11">
        <v>217</v>
      </c>
      <c r="M24" s="11">
        <v>85</v>
      </c>
      <c r="O24" t="s">
        <v>62</v>
      </c>
      <c r="Q24" t="s">
        <v>207</v>
      </c>
      <c r="R24" t="s">
        <v>89</v>
      </c>
      <c r="S24" t="s">
        <v>65</v>
      </c>
      <c r="T24" t="s">
        <v>208</v>
      </c>
      <c r="U24" s="11" t="s">
        <v>66</v>
      </c>
      <c r="V24" s="11" t="s">
        <v>66</v>
      </c>
      <c r="W24" s="11" t="s">
        <v>66</v>
      </c>
      <c r="X24" s="2">
        <f>IF(N24&lt;&gt;"",N24,WORKDAY(E24,-2,[1]DATA!B36:B48))</f>
        <v>43804</v>
      </c>
      <c r="Y24" s="16">
        <f t="shared" si="0"/>
        <v>4</v>
      </c>
      <c r="Z24" s="10">
        <f t="shared" si="1"/>
        <v>7.3779999999999992</v>
      </c>
      <c r="AA24">
        <f>SUMIF(PROD!C:C,A24,PROD!K:K)</f>
        <v>0</v>
      </c>
      <c r="AB24">
        <f t="shared" si="2"/>
        <v>4</v>
      </c>
    </row>
    <row r="25" spans="1:28" x14ac:dyDescent="0.25">
      <c r="A25" t="s">
        <v>209</v>
      </c>
      <c r="B25" t="s">
        <v>210</v>
      </c>
      <c r="C25" t="s">
        <v>211</v>
      </c>
      <c r="D25" t="s">
        <v>82</v>
      </c>
      <c r="E25" t="s">
        <v>212</v>
      </c>
      <c r="F25" t="s">
        <v>57</v>
      </c>
      <c r="G25" t="s">
        <v>58</v>
      </c>
      <c r="H25" t="s">
        <v>58</v>
      </c>
      <c r="I25" s="11" t="s">
        <v>213</v>
      </c>
      <c r="J25" s="11" t="s">
        <v>170</v>
      </c>
      <c r="K25" t="s">
        <v>87</v>
      </c>
      <c r="L25" s="11">
        <v>260</v>
      </c>
      <c r="M25" s="11">
        <v>64.5</v>
      </c>
      <c r="N25" s="2" t="s">
        <v>214</v>
      </c>
      <c r="O25" t="s">
        <v>62</v>
      </c>
      <c r="Q25" t="s">
        <v>215</v>
      </c>
      <c r="R25" t="s">
        <v>172</v>
      </c>
      <c r="S25" t="s">
        <v>65</v>
      </c>
      <c r="T25" t="s">
        <v>66</v>
      </c>
      <c r="U25" s="11" t="s">
        <v>66</v>
      </c>
      <c r="V25" s="11" t="s">
        <v>66</v>
      </c>
      <c r="W25" s="11" t="s">
        <v>66</v>
      </c>
      <c r="X25" s="2" t="str">
        <f>IF(N25&lt;&gt;"",N25,WORKDAY(E25,-2,[1]DATA!B37:B49))</f>
        <v>17/12/2019</v>
      </c>
      <c r="Y25" s="16">
        <f t="shared" si="0"/>
        <v>1</v>
      </c>
      <c r="Z25" s="10">
        <f t="shared" si="1"/>
        <v>1.677</v>
      </c>
      <c r="AA25">
        <f>SUMIF(PROD!C:C,A25,PROD!K:K)</f>
        <v>0</v>
      </c>
      <c r="AB25">
        <f t="shared" si="2"/>
        <v>1</v>
      </c>
    </row>
    <row r="26" spans="1:28" x14ac:dyDescent="0.25">
      <c r="A26" t="s">
        <v>221</v>
      </c>
      <c r="B26" t="s">
        <v>222</v>
      </c>
      <c r="C26" t="s">
        <v>223</v>
      </c>
      <c r="D26" t="s">
        <v>142</v>
      </c>
      <c r="E26" t="s">
        <v>216</v>
      </c>
      <c r="F26" t="s">
        <v>84</v>
      </c>
      <c r="G26" t="s">
        <v>58</v>
      </c>
      <c r="H26" t="s">
        <v>58</v>
      </c>
      <c r="I26" s="11" t="s">
        <v>224</v>
      </c>
      <c r="J26" s="11" t="s">
        <v>170</v>
      </c>
      <c r="K26" t="s">
        <v>87</v>
      </c>
      <c r="L26" s="11">
        <v>444.5</v>
      </c>
      <c r="M26" s="11">
        <v>79</v>
      </c>
      <c r="O26" t="s">
        <v>62</v>
      </c>
      <c r="Q26" t="s">
        <v>225</v>
      </c>
      <c r="R26" t="s">
        <v>172</v>
      </c>
      <c r="S26" t="s">
        <v>65</v>
      </c>
      <c r="T26" t="s">
        <v>226</v>
      </c>
      <c r="U26" s="11" t="s">
        <v>66</v>
      </c>
      <c r="V26" s="11" t="s">
        <v>66</v>
      </c>
      <c r="W26" s="11" t="s">
        <v>66</v>
      </c>
      <c r="X26" s="2">
        <f>IF(N26&lt;&gt;"",N26,WORKDAY(E26,-2,[1]DATA!B38:B50))</f>
        <v>43809</v>
      </c>
      <c r="Y26" s="16">
        <f t="shared" si="0"/>
        <v>3</v>
      </c>
      <c r="Z26" s="10">
        <f t="shared" si="1"/>
        <v>10.534650000000001</v>
      </c>
      <c r="AA26">
        <f>SUMIF(PROD!C:C,A26,PROD!K:K)</f>
        <v>0</v>
      </c>
      <c r="AB26">
        <f t="shared" si="2"/>
        <v>3</v>
      </c>
    </row>
    <row r="27" spans="1:28" x14ac:dyDescent="0.25">
      <c r="A27" t="s">
        <v>227</v>
      </c>
      <c r="B27" t="s">
        <v>228</v>
      </c>
      <c r="C27" t="s">
        <v>229</v>
      </c>
      <c r="D27" t="s">
        <v>230</v>
      </c>
      <c r="E27" t="s">
        <v>216</v>
      </c>
      <c r="F27" t="s">
        <v>84</v>
      </c>
      <c r="G27" t="s">
        <v>58</v>
      </c>
      <c r="H27" t="s">
        <v>58</v>
      </c>
      <c r="I27" s="11" t="s">
        <v>231</v>
      </c>
      <c r="J27" s="11" t="s">
        <v>86</v>
      </c>
      <c r="K27" t="s">
        <v>87</v>
      </c>
      <c r="L27" s="11">
        <v>230.6</v>
      </c>
      <c r="M27" s="11">
        <v>400.6</v>
      </c>
      <c r="O27" t="s">
        <v>62</v>
      </c>
      <c r="Q27" t="s">
        <v>232</v>
      </c>
      <c r="R27" t="s">
        <v>117</v>
      </c>
      <c r="S27" t="s">
        <v>65</v>
      </c>
      <c r="T27" t="s">
        <v>233</v>
      </c>
      <c r="U27" s="11" t="s">
        <v>66</v>
      </c>
      <c r="V27" s="11" t="s">
        <v>66</v>
      </c>
      <c r="W27" s="11" t="s">
        <v>66</v>
      </c>
      <c r="X27" s="2">
        <f>IF(N27&lt;&gt;"",N27,WORKDAY(E27,-2,[1]DATA!B39:B51))</f>
        <v>43809</v>
      </c>
      <c r="Y27" s="16">
        <f t="shared" si="0"/>
        <v>5</v>
      </c>
      <c r="Z27" s="10">
        <f t="shared" si="1"/>
        <v>46.189180000000007</v>
      </c>
      <c r="AA27">
        <f>SUMIF(PROD!C:C,A27,PROD!K:K)</f>
        <v>0</v>
      </c>
      <c r="AB27">
        <f t="shared" si="2"/>
        <v>5</v>
      </c>
    </row>
    <row r="28" spans="1:28" x14ac:dyDescent="0.25">
      <c r="A28" t="s">
        <v>234</v>
      </c>
      <c r="B28" t="s">
        <v>235</v>
      </c>
      <c r="C28" t="s">
        <v>236</v>
      </c>
      <c r="D28" t="s">
        <v>167</v>
      </c>
      <c r="E28" t="s">
        <v>216</v>
      </c>
      <c r="F28" t="s">
        <v>84</v>
      </c>
      <c r="G28" t="s">
        <v>58</v>
      </c>
      <c r="H28" t="s">
        <v>58</v>
      </c>
      <c r="I28" s="11" t="s">
        <v>237</v>
      </c>
      <c r="J28" s="11" t="s">
        <v>149</v>
      </c>
      <c r="K28" t="s">
        <v>61</v>
      </c>
      <c r="L28" s="11">
        <v>226.6</v>
      </c>
      <c r="M28" s="11">
        <v>242.6</v>
      </c>
      <c r="O28" t="s">
        <v>62</v>
      </c>
      <c r="Q28" t="s">
        <v>238</v>
      </c>
      <c r="R28" t="s">
        <v>151</v>
      </c>
      <c r="S28" t="s">
        <v>65</v>
      </c>
      <c r="T28" t="s">
        <v>239</v>
      </c>
      <c r="U28" s="11" t="s">
        <v>240</v>
      </c>
      <c r="V28" s="11" t="s">
        <v>241</v>
      </c>
      <c r="W28" s="11"/>
      <c r="X28" s="2">
        <f>IF(N28&lt;&gt;"",N28,WORKDAY(E28,-2,[1]DATA!B40:B52))</f>
        <v>43809</v>
      </c>
      <c r="Y28" s="16">
        <f t="shared" si="0"/>
        <v>2</v>
      </c>
      <c r="Z28" s="10">
        <f t="shared" si="1"/>
        <v>10.994632000000001</v>
      </c>
      <c r="AA28">
        <f>SUMIF(PROD!C:C,A28,PROD!K:K)</f>
        <v>0</v>
      </c>
      <c r="AB28">
        <f t="shared" si="2"/>
        <v>2</v>
      </c>
    </row>
    <row r="29" spans="1:28" x14ac:dyDescent="0.25">
      <c r="A29" t="s">
        <v>242</v>
      </c>
      <c r="B29" t="s">
        <v>243</v>
      </c>
      <c r="C29" t="s">
        <v>244</v>
      </c>
      <c r="D29" t="s">
        <v>142</v>
      </c>
      <c r="E29" t="s">
        <v>216</v>
      </c>
      <c r="F29" t="s">
        <v>84</v>
      </c>
      <c r="G29" t="s">
        <v>58</v>
      </c>
      <c r="H29" t="s">
        <v>58</v>
      </c>
      <c r="I29" s="11" t="s">
        <v>245</v>
      </c>
      <c r="J29" s="11" t="s">
        <v>170</v>
      </c>
      <c r="K29" t="s">
        <v>87</v>
      </c>
      <c r="L29" s="11">
        <v>314.5</v>
      </c>
      <c r="M29" s="11">
        <v>104.5</v>
      </c>
      <c r="O29" t="s">
        <v>62</v>
      </c>
      <c r="Q29" t="s">
        <v>246</v>
      </c>
      <c r="R29" t="s">
        <v>172</v>
      </c>
      <c r="S29" t="s">
        <v>65</v>
      </c>
      <c r="T29" t="s">
        <v>247</v>
      </c>
      <c r="U29" s="11" t="s">
        <v>66</v>
      </c>
      <c r="V29" s="11" t="s">
        <v>66</v>
      </c>
      <c r="W29" s="11" t="s">
        <v>66</v>
      </c>
      <c r="X29" s="2">
        <f>IF(N29&lt;&gt;"",N29,WORKDAY(E29,-2,[1]DATA!B41:B53))</f>
        <v>43809</v>
      </c>
      <c r="Y29" s="16">
        <f t="shared" si="0"/>
        <v>3</v>
      </c>
      <c r="Z29" s="10">
        <f t="shared" si="1"/>
        <v>9.8595749999999995</v>
      </c>
      <c r="AA29">
        <f>SUMIF(PROD!C:C,A29,PROD!K:K)</f>
        <v>0</v>
      </c>
      <c r="AB29">
        <f t="shared" si="2"/>
        <v>3</v>
      </c>
    </row>
    <row r="30" spans="1:28" x14ac:dyDescent="0.25">
      <c r="A30" t="s">
        <v>248</v>
      </c>
      <c r="B30" t="s">
        <v>249</v>
      </c>
      <c r="C30" t="s">
        <v>250</v>
      </c>
      <c r="D30" t="s">
        <v>82</v>
      </c>
      <c r="E30" t="s">
        <v>216</v>
      </c>
      <c r="F30" t="s">
        <v>84</v>
      </c>
      <c r="G30" t="s">
        <v>58</v>
      </c>
      <c r="H30" t="s">
        <v>58</v>
      </c>
      <c r="I30" s="11" t="s">
        <v>251</v>
      </c>
      <c r="J30" s="11" t="s">
        <v>149</v>
      </c>
      <c r="K30" t="s">
        <v>61</v>
      </c>
      <c r="L30" s="11">
        <v>52.6</v>
      </c>
      <c r="M30" s="11">
        <v>102.6</v>
      </c>
      <c r="O30" t="s">
        <v>62</v>
      </c>
      <c r="Q30" t="s">
        <v>252</v>
      </c>
      <c r="R30" t="s">
        <v>151</v>
      </c>
      <c r="S30" t="s">
        <v>65</v>
      </c>
      <c r="T30" t="s">
        <v>113</v>
      </c>
      <c r="U30" s="11" t="s">
        <v>193</v>
      </c>
      <c r="V30" s="11" t="s">
        <v>253</v>
      </c>
      <c r="W30" s="11" t="s">
        <v>66</v>
      </c>
      <c r="X30" s="2">
        <f>IF(N30&lt;&gt;"",N30,WORKDAY(E30,-2,[1]DATA!B42:B54))</f>
        <v>43809</v>
      </c>
      <c r="Y30" s="16">
        <f t="shared" si="0"/>
        <v>1</v>
      </c>
      <c r="Z30" s="10">
        <f t="shared" si="1"/>
        <v>0.53967600000000004</v>
      </c>
      <c r="AA30">
        <f>SUMIF(PROD!C:C,A30,PROD!K:K)</f>
        <v>0</v>
      </c>
      <c r="AB30">
        <f t="shared" si="2"/>
        <v>1</v>
      </c>
    </row>
    <row r="31" spans="1:28" x14ac:dyDescent="0.25">
      <c r="A31" t="s">
        <v>254</v>
      </c>
      <c r="B31" t="s">
        <v>255</v>
      </c>
      <c r="C31" t="s">
        <v>256</v>
      </c>
      <c r="D31" t="s">
        <v>82</v>
      </c>
      <c r="E31" t="s">
        <v>216</v>
      </c>
      <c r="F31" t="s">
        <v>84</v>
      </c>
      <c r="G31" t="s">
        <v>58</v>
      </c>
      <c r="H31" t="s">
        <v>58</v>
      </c>
      <c r="I31" s="11" t="s">
        <v>257</v>
      </c>
      <c r="J31" s="11" t="s">
        <v>86</v>
      </c>
      <c r="K31" t="s">
        <v>87</v>
      </c>
      <c r="L31" s="11">
        <v>202.6</v>
      </c>
      <c r="M31" s="11">
        <v>152.6</v>
      </c>
      <c r="O31" t="s">
        <v>62</v>
      </c>
      <c r="Q31" t="s">
        <v>258</v>
      </c>
      <c r="R31" t="s">
        <v>89</v>
      </c>
      <c r="S31" t="s">
        <v>65</v>
      </c>
      <c r="T31" t="s">
        <v>259</v>
      </c>
      <c r="U31" s="11" t="s">
        <v>260</v>
      </c>
      <c r="V31" s="11" t="s">
        <v>139</v>
      </c>
      <c r="W31" s="11"/>
      <c r="X31" s="2">
        <f>IF(N31&lt;&gt;"",N31,WORKDAY(E31,-2,[1]DATA!B43:B55))</f>
        <v>43809</v>
      </c>
      <c r="Y31" s="16">
        <f t="shared" si="0"/>
        <v>1</v>
      </c>
      <c r="Z31" s="10">
        <f t="shared" si="1"/>
        <v>3.0916759999999996</v>
      </c>
      <c r="AA31">
        <f>SUMIF(PROD!C:C,A31,PROD!K:K)</f>
        <v>0</v>
      </c>
      <c r="AB31">
        <f t="shared" si="2"/>
        <v>1</v>
      </c>
    </row>
    <row r="32" spans="1:28" x14ac:dyDescent="0.25">
      <c r="A32" t="s">
        <v>261</v>
      </c>
      <c r="B32" t="s">
        <v>80</v>
      </c>
      <c r="C32" t="s">
        <v>262</v>
      </c>
      <c r="D32" t="s">
        <v>82</v>
      </c>
      <c r="E32" t="s">
        <v>216</v>
      </c>
      <c r="F32" t="s">
        <v>57</v>
      </c>
      <c r="G32" t="s">
        <v>58</v>
      </c>
      <c r="H32" t="s">
        <v>58</v>
      </c>
      <c r="I32" s="11" t="s">
        <v>85</v>
      </c>
      <c r="J32" s="11" t="s">
        <v>86</v>
      </c>
      <c r="K32" t="s">
        <v>87</v>
      </c>
      <c r="L32" s="11">
        <v>60</v>
      </c>
      <c r="M32" s="11">
        <v>90</v>
      </c>
      <c r="O32" t="s">
        <v>62</v>
      </c>
      <c r="Q32" t="s">
        <v>263</v>
      </c>
      <c r="R32" t="s">
        <v>89</v>
      </c>
      <c r="S32" t="s">
        <v>65</v>
      </c>
      <c r="T32" t="s">
        <v>66</v>
      </c>
      <c r="U32" s="11"/>
      <c r="V32" s="11"/>
      <c r="W32" s="11"/>
      <c r="X32" s="2">
        <f>IF(N32&lt;&gt;"",N32,WORKDAY(E32,-2,[1]DATA!B44:B56))</f>
        <v>43809</v>
      </c>
      <c r="Y32" s="16">
        <f t="shared" si="0"/>
        <v>1</v>
      </c>
      <c r="Z32" s="10">
        <f t="shared" si="1"/>
        <v>0.54</v>
      </c>
      <c r="AA32">
        <f>SUMIF(PROD!C:C,A32,PROD!K:K)</f>
        <v>0</v>
      </c>
      <c r="AB32">
        <f t="shared" si="2"/>
        <v>1</v>
      </c>
    </row>
    <row r="33" spans="1:28" x14ac:dyDescent="0.25">
      <c r="A33" t="s">
        <v>264</v>
      </c>
      <c r="B33" t="s">
        <v>80</v>
      </c>
      <c r="C33" t="s">
        <v>197</v>
      </c>
      <c r="D33" t="s">
        <v>82</v>
      </c>
      <c r="E33" t="s">
        <v>216</v>
      </c>
      <c r="F33" t="s">
        <v>57</v>
      </c>
      <c r="G33" t="s">
        <v>58</v>
      </c>
      <c r="H33" t="s">
        <v>58</v>
      </c>
      <c r="I33" s="11" t="s">
        <v>85</v>
      </c>
      <c r="J33" s="11" t="s">
        <v>149</v>
      </c>
      <c r="K33" t="s">
        <v>61</v>
      </c>
      <c r="L33" s="11">
        <v>60</v>
      </c>
      <c r="M33" s="11">
        <v>90</v>
      </c>
      <c r="O33" t="s">
        <v>62</v>
      </c>
      <c r="Q33" t="s">
        <v>263</v>
      </c>
      <c r="R33" t="s">
        <v>201</v>
      </c>
      <c r="S33" t="s">
        <v>65</v>
      </c>
      <c r="T33" t="s">
        <v>66</v>
      </c>
      <c r="U33" s="11"/>
      <c r="V33" s="11"/>
      <c r="W33" s="11"/>
      <c r="X33" s="2">
        <f>IF(N33&lt;&gt;"",N33,WORKDAY(E33,-2,[1]DATA!B45:B57))</f>
        <v>43809</v>
      </c>
      <c r="Y33" s="16">
        <f t="shared" si="0"/>
        <v>1</v>
      </c>
      <c r="Z33" s="10">
        <f t="shared" si="1"/>
        <v>0.54</v>
      </c>
      <c r="AA33">
        <f>SUMIF(PROD!C:C,A33,PROD!K:K)</f>
        <v>0</v>
      </c>
      <c r="AB33">
        <f t="shared" si="2"/>
        <v>1</v>
      </c>
    </row>
    <row r="34" spans="1:28" x14ac:dyDescent="0.25">
      <c r="A34" t="s">
        <v>265</v>
      </c>
      <c r="B34" t="s">
        <v>266</v>
      </c>
      <c r="C34" t="s">
        <v>267</v>
      </c>
      <c r="D34" t="s">
        <v>82</v>
      </c>
      <c r="E34" t="s">
        <v>216</v>
      </c>
      <c r="F34" t="s">
        <v>84</v>
      </c>
      <c r="G34" t="s">
        <v>58</v>
      </c>
      <c r="H34" t="s">
        <v>58</v>
      </c>
      <c r="I34" s="11" t="s">
        <v>268</v>
      </c>
      <c r="J34" s="11" t="s">
        <v>149</v>
      </c>
      <c r="K34" t="s">
        <v>61</v>
      </c>
      <c r="L34" s="11">
        <v>179</v>
      </c>
      <c r="M34" s="11">
        <v>179</v>
      </c>
      <c r="O34" t="s">
        <v>62</v>
      </c>
      <c r="Q34" t="s">
        <v>269</v>
      </c>
      <c r="R34" t="s">
        <v>151</v>
      </c>
      <c r="S34" t="s">
        <v>65</v>
      </c>
      <c r="T34" t="s">
        <v>270</v>
      </c>
      <c r="U34" s="11" t="s">
        <v>271</v>
      </c>
      <c r="V34" s="11" t="s">
        <v>271</v>
      </c>
      <c r="W34" s="11" t="s">
        <v>66</v>
      </c>
      <c r="X34" s="2">
        <f>IF(N34&lt;&gt;"",N34,WORKDAY(E34,-2,[1]DATA!B46:B58))</f>
        <v>43809</v>
      </c>
      <c r="Y34" s="16">
        <f t="shared" si="0"/>
        <v>1</v>
      </c>
      <c r="Z34" s="10">
        <f t="shared" si="1"/>
        <v>3.2040999999999999</v>
      </c>
      <c r="AA34">
        <f>SUMIF(PROD!C:C,A34,PROD!K:K)</f>
        <v>0</v>
      </c>
      <c r="AB34">
        <f t="shared" si="2"/>
        <v>1</v>
      </c>
    </row>
    <row r="35" spans="1:28" x14ac:dyDescent="0.25">
      <c r="A35" t="s">
        <v>272</v>
      </c>
      <c r="B35" t="s">
        <v>273</v>
      </c>
      <c r="C35" t="s">
        <v>274</v>
      </c>
      <c r="D35" t="s">
        <v>275</v>
      </c>
      <c r="E35" t="s">
        <v>276</v>
      </c>
      <c r="F35" t="s">
        <v>57</v>
      </c>
      <c r="G35" t="s">
        <v>58</v>
      </c>
      <c r="H35" t="s">
        <v>58</v>
      </c>
      <c r="I35" s="11" t="s">
        <v>277</v>
      </c>
      <c r="J35" s="11" t="s">
        <v>107</v>
      </c>
      <c r="K35" t="s">
        <v>61</v>
      </c>
      <c r="L35" s="11">
        <v>52.6</v>
      </c>
      <c r="M35" s="11">
        <v>52.6</v>
      </c>
      <c r="O35" t="s">
        <v>62</v>
      </c>
      <c r="Q35" t="s">
        <v>278</v>
      </c>
      <c r="R35" t="s">
        <v>109</v>
      </c>
      <c r="S35" t="s">
        <v>65</v>
      </c>
      <c r="T35" t="s">
        <v>279</v>
      </c>
      <c r="U35" s="11" t="s">
        <v>193</v>
      </c>
      <c r="V35" s="11" t="s">
        <v>193</v>
      </c>
      <c r="W35" s="11"/>
      <c r="X35" s="2">
        <f>IF(N35&lt;&gt;"",N35,WORKDAY(E35,-2,[1]DATA!B47:B59))</f>
        <v>43810</v>
      </c>
      <c r="Y35" s="16">
        <f t="shared" si="0"/>
        <v>8</v>
      </c>
      <c r="Z35" s="10">
        <f t="shared" si="1"/>
        <v>2.2134080000000003</v>
      </c>
      <c r="AA35">
        <f>SUMIF(PROD!C:C,A35,PROD!K:K)</f>
        <v>0</v>
      </c>
      <c r="AB35">
        <f t="shared" si="2"/>
        <v>8</v>
      </c>
    </row>
    <row r="36" spans="1:28" x14ac:dyDescent="0.25">
      <c r="A36" t="s">
        <v>280</v>
      </c>
      <c r="B36" t="s">
        <v>281</v>
      </c>
      <c r="C36" t="s">
        <v>282</v>
      </c>
      <c r="D36" t="s">
        <v>100</v>
      </c>
      <c r="E36" t="s">
        <v>276</v>
      </c>
      <c r="F36" t="s">
        <v>84</v>
      </c>
      <c r="G36" t="s">
        <v>58</v>
      </c>
      <c r="H36" t="s">
        <v>58</v>
      </c>
      <c r="I36" s="11" t="s">
        <v>283</v>
      </c>
      <c r="J36" s="11" t="s">
        <v>107</v>
      </c>
      <c r="K36" t="s">
        <v>61</v>
      </c>
      <c r="L36" s="11">
        <v>261</v>
      </c>
      <c r="M36" s="11">
        <v>124</v>
      </c>
      <c r="O36" t="s">
        <v>62</v>
      </c>
      <c r="Q36" t="s">
        <v>284</v>
      </c>
      <c r="R36" t="s">
        <v>109</v>
      </c>
      <c r="S36" t="s">
        <v>65</v>
      </c>
      <c r="T36" t="s">
        <v>193</v>
      </c>
      <c r="U36" s="11" t="s">
        <v>285</v>
      </c>
      <c r="V36" s="11" t="s">
        <v>286</v>
      </c>
      <c r="W36" s="11" t="s">
        <v>66</v>
      </c>
      <c r="X36" s="2">
        <f>IF(N36&lt;&gt;"",N36,WORKDAY(E36,-2,[1]DATA!B48:B60))</f>
        <v>43810</v>
      </c>
      <c r="Y36" s="16">
        <f t="shared" si="0"/>
        <v>10</v>
      </c>
      <c r="Z36" s="10">
        <f t="shared" si="1"/>
        <v>32.363999999999997</v>
      </c>
      <c r="AA36">
        <f>SUMIF(PROD!C:C,A36,PROD!K:K)</f>
        <v>0</v>
      </c>
      <c r="AB36">
        <f t="shared" si="2"/>
        <v>10</v>
      </c>
    </row>
    <row r="37" spans="1:28" x14ac:dyDescent="0.25">
      <c r="A37" t="s">
        <v>287</v>
      </c>
      <c r="B37" t="s">
        <v>281</v>
      </c>
      <c r="C37" t="s">
        <v>288</v>
      </c>
      <c r="D37" t="s">
        <v>82</v>
      </c>
      <c r="E37" t="s">
        <v>276</v>
      </c>
      <c r="F37" t="s">
        <v>84</v>
      </c>
      <c r="G37" t="s">
        <v>58</v>
      </c>
      <c r="H37" t="s">
        <v>58</v>
      </c>
      <c r="I37" s="11" t="s">
        <v>289</v>
      </c>
      <c r="J37" s="11" t="s">
        <v>107</v>
      </c>
      <c r="K37" t="s">
        <v>61</v>
      </c>
      <c r="L37" s="11">
        <v>314</v>
      </c>
      <c r="M37" s="11">
        <v>184</v>
      </c>
      <c r="O37" t="s">
        <v>62</v>
      </c>
      <c r="Q37" t="s">
        <v>284</v>
      </c>
      <c r="R37" t="s">
        <v>109</v>
      </c>
      <c r="S37" t="s">
        <v>65</v>
      </c>
      <c r="T37" t="s">
        <v>290</v>
      </c>
      <c r="U37" s="11" t="s">
        <v>291</v>
      </c>
      <c r="V37" s="11" t="s">
        <v>292</v>
      </c>
      <c r="W37" s="11" t="s">
        <v>66</v>
      </c>
      <c r="X37" s="2">
        <f>IF(N37&lt;&gt;"",N37,WORKDAY(E37,-2,[1]DATA!B49:B61))</f>
        <v>43810</v>
      </c>
      <c r="Y37" s="16">
        <f t="shared" si="0"/>
        <v>1</v>
      </c>
      <c r="Z37" s="10">
        <f t="shared" si="1"/>
        <v>5.7776000000000005</v>
      </c>
      <c r="AA37">
        <f>SUMIF(PROD!C:C,A37,PROD!K:K)</f>
        <v>0</v>
      </c>
      <c r="AB37">
        <f t="shared" si="2"/>
        <v>1</v>
      </c>
    </row>
    <row r="38" spans="1:28" x14ac:dyDescent="0.25">
      <c r="A38" t="s">
        <v>293</v>
      </c>
      <c r="B38" t="s">
        <v>294</v>
      </c>
      <c r="C38" t="s">
        <v>295</v>
      </c>
      <c r="D38" t="s">
        <v>230</v>
      </c>
      <c r="E38" t="s">
        <v>276</v>
      </c>
      <c r="F38" t="s">
        <v>84</v>
      </c>
      <c r="G38" t="s">
        <v>58</v>
      </c>
      <c r="H38" t="s">
        <v>58</v>
      </c>
      <c r="I38" s="11" t="s">
        <v>296</v>
      </c>
      <c r="J38" s="11" t="s">
        <v>217</v>
      </c>
      <c r="K38" t="s">
        <v>87</v>
      </c>
      <c r="L38" s="11">
        <v>244</v>
      </c>
      <c r="M38" s="11">
        <v>148.5</v>
      </c>
      <c r="N38" s="2" t="s">
        <v>212</v>
      </c>
      <c r="O38" t="s">
        <v>62</v>
      </c>
      <c r="Q38" t="s">
        <v>297</v>
      </c>
      <c r="R38" t="s">
        <v>220</v>
      </c>
      <c r="S38" t="s">
        <v>65</v>
      </c>
      <c r="T38" t="s">
        <v>298</v>
      </c>
      <c r="U38" s="11" t="s">
        <v>241</v>
      </c>
      <c r="V38" s="11" t="s">
        <v>299</v>
      </c>
      <c r="W38" s="11" t="s">
        <v>66</v>
      </c>
      <c r="X38" s="2" t="str">
        <f>IF(N38&lt;&gt;"",N38,WORKDAY(E38,-2,[1]DATA!B50:B62))</f>
        <v>11/12/2019</v>
      </c>
      <c r="Y38" s="16">
        <f t="shared" si="0"/>
        <v>5</v>
      </c>
      <c r="Z38" s="10">
        <f t="shared" si="1"/>
        <v>18.117000000000001</v>
      </c>
      <c r="AA38">
        <f>SUMIF(PROD!C:C,A38,PROD!K:K)</f>
        <v>0</v>
      </c>
      <c r="AB38">
        <f t="shared" si="2"/>
        <v>5</v>
      </c>
    </row>
    <row r="39" spans="1:28" x14ac:dyDescent="0.25">
      <c r="A39" t="s">
        <v>300</v>
      </c>
      <c r="B39" t="s">
        <v>294</v>
      </c>
      <c r="C39" t="s">
        <v>301</v>
      </c>
      <c r="D39" t="s">
        <v>98</v>
      </c>
      <c r="E39" t="s">
        <v>276</v>
      </c>
      <c r="F39" t="s">
        <v>84</v>
      </c>
      <c r="G39" t="s">
        <v>58</v>
      </c>
      <c r="H39" t="s">
        <v>58</v>
      </c>
      <c r="I39" s="11" t="s">
        <v>302</v>
      </c>
      <c r="J39" s="11" t="s">
        <v>217</v>
      </c>
      <c r="K39" t="s">
        <v>87</v>
      </c>
      <c r="L39" s="11">
        <v>244</v>
      </c>
      <c r="M39" s="11">
        <v>244</v>
      </c>
      <c r="N39" s="2" t="s">
        <v>212</v>
      </c>
      <c r="O39" t="s">
        <v>62</v>
      </c>
      <c r="Q39" t="s">
        <v>297</v>
      </c>
      <c r="R39" t="s">
        <v>220</v>
      </c>
      <c r="S39" t="s">
        <v>65</v>
      </c>
      <c r="T39" t="s">
        <v>303</v>
      </c>
      <c r="U39" s="11" t="s">
        <v>241</v>
      </c>
      <c r="V39" s="11" t="s">
        <v>241</v>
      </c>
      <c r="W39" s="11" t="s">
        <v>66</v>
      </c>
      <c r="X39" s="2" t="str">
        <f>IF(N39&lt;&gt;"",N39,WORKDAY(E39,-2,[1]DATA!B51:B63))</f>
        <v>11/12/2019</v>
      </c>
      <c r="Y39" s="16">
        <f t="shared" si="0"/>
        <v>7</v>
      </c>
      <c r="Z39" s="10">
        <f t="shared" si="1"/>
        <v>41.675199999999997</v>
      </c>
      <c r="AA39">
        <f>SUMIF(PROD!C:C,A39,PROD!K:K)</f>
        <v>0</v>
      </c>
      <c r="AB39">
        <f t="shared" si="2"/>
        <v>7</v>
      </c>
    </row>
    <row r="40" spans="1:28" x14ac:dyDescent="0.25">
      <c r="A40" t="s">
        <v>304</v>
      </c>
      <c r="B40" t="s">
        <v>294</v>
      </c>
      <c r="C40" t="s">
        <v>305</v>
      </c>
      <c r="D40" t="s">
        <v>306</v>
      </c>
      <c r="E40" t="s">
        <v>276</v>
      </c>
      <c r="F40" t="s">
        <v>84</v>
      </c>
      <c r="G40" t="s">
        <v>58</v>
      </c>
      <c r="H40" t="s">
        <v>58</v>
      </c>
      <c r="I40" s="11" t="s">
        <v>307</v>
      </c>
      <c r="J40" s="11" t="s">
        <v>217</v>
      </c>
      <c r="K40" t="s">
        <v>87</v>
      </c>
      <c r="L40" s="11">
        <v>224</v>
      </c>
      <c r="M40" s="11">
        <v>64</v>
      </c>
      <c r="N40" s="2" t="s">
        <v>212</v>
      </c>
      <c r="O40" t="s">
        <v>62</v>
      </c>
      <c r="Q40" t="s">
        <v>297</v>
      </c>
      <c r="R40" t="s">
        <v>220</v>
      </c>
      <c r="S40" t="s">
        <v>65</v>
      </c>
      <c r="T40" t="s">
        <v>308</v>
      </c>
      <c r="U40" s="11" t="s">
        <v>309</v>
      </c>
      <c r="V40" s="11" t="s">
        <v>259</v>
      </c>
      <c r="W40" s="11" t="s">
        <v>66</v>
      </c>
      <c r="X40" s="2" t="str">
        <f>IF(N40&lt;&gt;"",N40,WORKDAY(E40,-2,[1]DATA!B52:B64))</f>
        <v>11/12/2019</v>
      </c>
      <c r="Y40" s="16">
        <f t="shared" si="0"/>
        <v>71</v>
      </c>
      <c r="Z40" s="10">
        <f t="shared" si="1"/>
        <v>101.78560000000002</v>
      </c>
      <c r="AA40">
        <f>SUMIF(PROD!C:C,A40,PROD!K:K)</f>
        <v>0</v>
      </c>
      <c r="AB40">
        <f t="shared" si="2"/>
        <v>71</v>
      </c>
    </row>
    <row r="41" spans="1:28" x14ac:dyDescent="0.25">
      <c r="A41" t="s">
        <v>310</v>
      </c>
      <c r="B41" t="s">
        <v>294</v>
      </c>
      <c r="C41" t="s">
        <v>311</v>
      </c>
      <c r="D41" t="s">
        <v>82</v>
      </c>
      <c r="E41" t="s">
        <v>276</v>
      </c>
      <c r="F41" t="s">
        <v>84</v>
      </c>
      <c r="G41" t="s">
        <v>58</v>
      </c>
      <c r="H41" t="s">
        <v>58</v>
      </c>
      <c r="I41" s="11" t="s">
        <v>312</v>
      </c>
      <c r="J41" s="11" t="s">
        <v>217</v>
      </c>
      <c r="K41" t="s">
        <v>87</v>
      </c>
      <c r="L41" s="11">
        <v>244</v>
      </c>
      <c r="M41" s="11">
        <v>154</v>
      </c>
      <c r="N41" s="2" t="s">
        <v>212</v>
      </c>
      <c r="O41" t="s">
        <v>62</v>
      </c>
      <c r="Q41" t="s">
        <v>297</v>
      </c>
      <c r="R41" t="s">
        <v>220</v>
      </c>
      <c r="S41" t="s">
        <v>65</v>
      </c>
      <c r="T41" t="s">
        <v>313</v>
      </c>
      <c r="U41" s="11" t="s">
        <v>241</v>
      </c>
      <c r="V41" s="11" t="s">
        <v>139</v>
      </c>
      <c r="W41" s="11" t="s">
        <v>66</v>
      </c>
      <c r="X41" s="2" t="str">
        <f>IF(N41&lt;&gt;"",N41,WORKDAY(E41,-2,[1]DATA!B53:B65))</f>
        <v>11/12/2019</v>
      </c>
      <c r="Y41" s="16">
        <f t="shared" si="0"/>
        <v>1</v>
      </c>
      <c r="Z41" s="10">
        <f t="shared" si="1"/>
        <v>3.7576000000000001</v>
      </c>
      <c r="AA41">
        <f>SUMIF(PROD!C:C,A41,PROD!K:K)</f>
        <v>0</v>
      </c>
      <c r="AB41">
        <f t="shared" si="2"/>
        <v>1</v>
      </c>
    </row>
    <row r="42" spans="1:28" x14ac:dyDescent="0.25">
      <c r="A42" t="s">
        <v>314</v>
      </c>
      <c r="B42" t="s">
        <v>294</v>
      </c>
      <c r="C42" t="s">
        <v>315</v>
      </c>
      <c r="D42" t="s">
        <v>82</v>
      </c>
      <c r="E42" t="s">
        <v>276</v>
      </c>
      <c r="F42" t="s">
        <v>84</v>
      </c>
      <c r="G42" t="s">
        <v>58</v>
      </c>
      <c r="H42" t="s">
        <v>58</v>
      </c>
      <c r="I42" s="11" t="s">
        <v>316</v>
      </c>
      <c r="J42" s="11" t="s">
        <v>217</v>
      </c>
      <c r="K42" t="s">
        <v>87</v>
      </c>
      <c r="L42" s="11">
        <v>304</v>
      </c>
      <c r="M42" s="11">
        <v>244</v>
      </c>
      <c r="N42" s="2" t="s">
        <v>212</v>
      </c>
      <c r="O42" t="s">
        <v>62</v>
      </c>
      <c r="Q42" t="s">
        <v>297</v>
      </c>
      <c r="R42" t="s">
        <v>220</v>
      </c>
      <c r="S42" t="s">
        <v>65</v>
      </c>
      <c r="T42" t="s">
        <v>317</v>
      </c>
      <c r="U42" s="11" t="s">
        <v>318</v>
      </c>
      <c r="V42" s="11" t="s">
        <v>241</v>
      </c>
      <c r="W42" s="11" t="s">
        <v>66</v>
      </c>
      <c r="X42" s="2" t="str">
        <f>IF(N42&lt;&gt;"",N42,WORKDAY(E42,-2,[1]DATA!B54:B66))</f>
        <v>11/12/2019</v>
      </c>
      <c r="Y42" s="16">
        <f t="shared" si="0"/>
        <v>1</v>
      </c>
      <c r="Z42" s="10">
        <f t="shared" si="1"/>
        <v>7.4176000000000002</v>
      </c>
      <c r="AA42">
        <f>SUMIF(PROD!C:C,A42,PROD!K:K)</f>
        <v>0</v>
      </c>
      <c r="AB42">
        <f t="shared" si="2"/>
        <v>1</v>
      </c>
    </row>
    <row r="43" spans="1:28" x14ac:dyDescent="0.25">
      <c r="A43" t="s">
        <v>319</v>
      </c>
      <c r="B43" t="s">
        <v>320</v>
      </c>
      <c r="C43" t="s">
        <v>321</v>
      </c>
      <c r="D43" t="s">
        <v>167</v>
      </c>
      <c r="E43" t="s">
        <v>276</v>
      </c>
      <c r="F43" t="s">
        <v>84</v>
      </c>
      <c r="G43" t="s">
        <v>58</v>
      </c>
      <c r="H43" t="s">
        <v>58</v>
      </c>
      <c r="I43" s="11" t="s">
        <v>322</v>
      </c>
      <c r="J43" s="11" t="s">
        <v>86</v>
      </c>
      <c r="K43" t="s">
        <v>87</v>
      </c>
      <c r="L43" s="11">
        <v>223.3</v>
      </c>
      <c r="M43" s="11">
        <v>123.3</v>
      </c>
      <c r="O43" t="s">
        <v>62</v>
      </c>
      <c r="Q43" t="s">
        <v>323</v>
      </c>
      <c r="R43" t="s">
        <v>324</v>
      </c>
      <c r="S43" t="s">
        <v>65</v>
      </c>
      <c r="T43" t="s">
        <v>325</v>
      </c>
      <c r="U43" s="11" t="s">
        <v>326</v>
      </c>
      <c r="V43" s="11" t="s">
        <v>327</v>
      </c>
      <c r="W43" s="11" t="s">
        <v>66</v>
      </c>
      <c r="X43" s="2">
        <f>IF(N43&lt;&gt;"",N43,WORKDAY(E43,-2,[1]DATA!B55:B67))</f>
        <v>43810</v>
      </c>
      <c r="Y43" s="16">
        <f t="shared" si="0"/>
        <v>2</v>
      </c>
      <c r="Z43" s="10">
        <f t="shared" si="1"/>
        <v>5.5065779999999993</v>
      </c>
      <c r="AA43">
        <f>SUMIF(PROD!C:C,A43,PROD!K:K)</f>
        <v>0</v>
      </c>
      <c r="AB43">
        <f t="shared" si="2"/>
        <v>2</v>
      </c>
    </row>
    <row r="44" spans="1:28" x14ac:dyDescent="0.25">
      <c r="A44" t="s">
        <v>328</v>
      </c>
      <c r="B44" t="s">
        <v>329</v>
      </c>
      <c r="C44" t="s">
        <v>330</v>
      </c>
      <c r="D44" t="s">
        <v>142</v>
      </c>
      <c r="E44" t="s">
        <v>276</v>
      </c>
      <c r="F44" t="s">
        <v>84</v>
      </c>
      <c r="G44" t="s">
        <v>58</v>
      </c>
      <c r="H44" t="s">
        <v>58</v>
      </c>
      <c r="I44" s="11" t="s">
        <v>142</v>
      </c>
      <c r="J44" s="11" t="s">
        <v>331</v>
      </c>
      <c r="K44" t="s">
        <v>87</v>
      </c>
      <c r="L44" s="11">
        <v>0</v>
      </c>
      <c r="M44" s="11">
        <v>0</v>
      </c>
      <c r="O44" t="s">
        <v>62</v>
      </c>
      <c r="Q44" t="s">
        <v>332</v>
      </c>
      <c r="R44" t="s">
        <v>333</v>
      </c>
      <c r="S44" t="s">
        <v>65</v>
      </c>
      <c r="T44" t="s">
        <v>334</v>
      </c>
      <c r="U44" s="11" t="s">
        <v>335</v>
      </c>
      <c r="V44" s="11" t="s">
        <v>336</v>
      </c>
      <c r="W44" s="11" t="s">
        <v>66</v>
      </c>
      <c r="X44" s="2">
        <f>IF(N44&lt;&gt;"",N44,WORKDAY(E44,-2,[1]DATA!B56:B68))</f>
        <v>43810</v>
      </c>
      <c r="Y44" s="16">
        <f t="shared" si="0"/>
        <v>3</v>
      </c>
      <c r="Z44" s="10">
        <f t="shared" si="1"/>
        <v>0</v>
      </c>
      <c r="AA44">
        <f>SUMIF(PROD!C:C,A44,PROD!K:K)</f>
        <v>0</v>
      </c>
      <c r="AB44">
        <f t="shared" si="2"/>
        <v>3</v>
      </c>
    </row>
    <row r="45" spans="1:28" x14ac:dyDescent="0.25">
      <c r="A45" t="s">
        <v>337</v>
      </c>
      <c r="B45" t="s">
        <v>329</v>
      </c>
      <c r="C45" t="s">
        <v>338</v>
      </c>
      <c r="D45" t="s">
        <v>167</v>
      </c>
      <c r="E45" t="s">
        <v>276</v>
      </c>
      <c r="F45" t="s">
        <v>84</v>
      </c>
      <c r="G45" t="s">
        <v>58</v>
      </c>
      <c r="H45" t="s">
        <v>58</v>
      </c>
      <c r="I45" s="11" t="s">
        <v>167</v>
      </c>
      <c r="J45" s="11" t="s">
        <v>331</v>
      </c>
      <c r="K45" t="s">
        <v>87</v>
      </c>
      <c r="L45" s="11">
        <v>0</v>
      </c>
      <c r="M45" s="11">
        <v>0</v>
      </c>
      <c r="O45" t="s">
        <v>62</v>
      </c>
      <c r="Q45" t="s">
        <v>332</v>
      </c>
      <c r="R45" t="s">
        <v>333</v>
      </c>
      <c r="S45" t="s">
        <v>65</v>
      </c>
      <c r="T45" t="s">
        <v>339</v>
      </c>
      <c r="U45" s="11" t="s">
        <v>340</v>
      </c>
      <c r="V45" s="11" t="s">
        <v>341</v>
      </c>
      <c r="W45" s="11" t="s">
        <v>66</v>
      </c>
      <c r="X45" s="2">
        <f>IF(N45&lt;&gt;"",N45,WORKDAY(E45,-2,[1]DATA!B57:B69))</f>
        <v>43810</v>
      </c>
      <c r="Y45" s="16">
        <f t="shared" si="0"/>
        <v>2</v>
      </c>
      <c r="Z45" s="10">
        <f t="shared" si="1"/>
        <v>0</v>
      </c>
      <c r="AA45">
        <f>SUMIF(PROD!C:C,A45,PROD!K:K)</f>
        <v>0</v>
      </c>
      <c r="AB45">
        <f t="shared" si="2"/>
        <v>2</v>
      </c>
    </row>
    <row r="46" spans="1:28" x14ac:dyDescent="0.25">
      <c r="A46" t="s">
        <v>342</v>
      </c>
      <c r="B46" t="s">
        <v>343</v>
      </c>
      <c r="C46" t="s">
        <v>344</v>
      </c>
      <c r="D46" t="s">
        <v>82</v>
      </c>
      <c r="E46" t="s">
        <v>276</v>
      </c>
      <c r="F46" t="s">
        <v>84</v>
      </c>
      <c r="G46" t="s">
        <v>58</v>
      </c>
      <c r="H46" t="s">
        <v>58</v>
      </c>
      <c r="I46" s="11" t="s">
        <v>161</v>
      </c>
      <c r="J46" s="11" t="s">
        <v>149</v>
      </c>
      <c r="K46" t="s">
        <v>61</v>
      </c>
      <c r="L46" s="11">
        <v>254</v>
      </c>
      <c r="M46" s="11">
        <v>84</v>
      </c>
      <c r="O46" t="s">
        <v>62</v>
      </c>
      <c r="Q46" t="s">
        <v>345</v>
      </c>
      <c r="R46" t="s">
        <v>151</v>
      </c>
      <c r="S46" t="s">
        <v>65</v>
      </c>
      <c r="T46" t="s">
        <v>303</v>
      </c>
      <c r="U46" s="11" t="s">
        <v>117</v>
      </c>
      <c r="V46" s="11" t="s">
        <v>346</v>
      </c>
      <c r="W46" s="11" t="s">
        <v>66</v>
      </c>
      <c r="X46" s="2">
        <f>IF(N46&lt;&gt;"",N46,WORKDAY(E46,-2,[1]DATA!B58:B70))</f>
        <v>43810</v>
      </c>
      <c r="Y46" s="16">
        <f t="shared" si="0"/>
        <v>1</v>
      </c>
      <c r="Z46" s="10">
        <f t="shared" si="1"/>
        <v>2.1335999999999999</v>
      </c>
      <c r="AA46">
        <f>SUMIF(PROD!C:C,A46,PROD!K:K)</f>
        <v>0</v>
      </c>
      <c r="AB46">
        <f t="shared" si="2"/>
        <v>1</v>
      </c>
    </row>
    <row r="47" spans="1:28" x14ac:dyDescent="0.25">
      <c r="A47" t="s">
        <v>347</v>
      </c>
      <c r="B47" t="s">
        <v>348</v>
      </c>
      <c r="C47" t="s">
        <v>349</v>
      </c>
      <c r="D47" t="s">
        <v>167</v>
      </c>
      <c r="E47" t="s">
        <v>276</v>
      </c>
      <c r="F47" t="s">
        <v>84</v>
      </c>
      <c r="G47" t="s">
        <v>58</v>
      </c>
      <c r="H47" t="s">
        <v>58</v>
      </c>
      <c r="I47" s="11" t="s">
        <v>350</v>
      </c>
      <c r="J47" s="11" t="s">
        <v>86</v>
      </c>
      <c r="K47" t="s">
        <v>87</v>
      </c>
      <c r="L47" s="11">
        <v>152.6</v>
      </c>
      <c r="M47" s="11">
        <v>102.6</v>
      </c>
      <c r="O47" t="s">
        <v>62</v>
      </c>
      <c r="Q47" t="s">
        <v>351</v>
      </c>
      <c r="R47" t="s">
        <v>89</v>
      </c>
      <c r="S47" t="s">
        <v>65</v>
      </c>
      <c r="T47" t="s">
        <v>352</v>
      </c>
      <c r="U47" s="11" t="s">
        <v>139</v>
      </c>
      <c r="V47" s="11" t="s">
        <v>253</v>
      </c>
      <c r="W47" s="11" t="s">
        <v>66</v>
      </c>
      <c r="X47" s="2">
        <f>IF(N47&lt;&gt;"",N47,WORKDAY(E47,-2,[1]DATA!B59:B71))</f>
        <v>43810</v>
      </c>
      <c r="Y47" s="16">
        <f t="shared" si="0"/>
        <v>2</v>
      </c>
      <c r="Z47" s="10">
        <f t="shared" si="1"/>
        <v>3.1313520000000001</v>
      </c>
      <c r="AA47">
        <f>SUMIF(PROD!C:C,A47,PROD!K:K)</f>
        <v>0</v>
      </c>
      <c r="AB47">
        <f t="shared" si="2"/>
        <v>2</v>
      </c>
    </row>
    <row r="48" spans="1:28" x14ac:dyDescent="0.25">
      <c r="A48" t="s">
        <v>353</v>
      </c>
      <c r="B48" t="s">
        <v>348</v>
      </c>
      <c r="C48" t="s">
        <v>354</v>
      </c>
      <c r="D48" t="s">
        <v>155</v>
      </c>
      <c r="E48" t="s">
        <v>276</v>
      </c>
      <c r="F48" t="s">
        <v>84</v>
      </c>
      <c r="G48" t="s">
        <v>58</v>
      </c>
      <c r="H48" t="s">
        <v>58</v>
      </c>
      <c r="I48" s="11" t="s">
        <v>355</v>
      </c>
      <c r="J48" s="11" t="s">
        <v>86</v>
      </c>
      <c r="K48" t="s">
        <v>87</v>
      </c>
      <c r="L48" s="11">
        <v>41.6</v>
      </c>
      <c r="M48" s="11">
        <v>226.6</v>
      </c>
      <c r="O48" t="s">
        <v>62</v>
      </c>
      <c r="Q48" t="s">
        <v>351</v>
      </c>
      <c r="R48" t="s">
        <v>117</v>
      </c>
      <c r="S48" t="s">
        <v>65</v>
      </c>
      <c r="T48" t="s">
        <v>356</v>
      </c>
      <c r="U48" s="11" t="s">
        <v>357</v>
      </c>
      <c r="V48" s="11" t="s">
        <v>240</v>
      </c>
      <c r="W48" s="11" t="s">
        <v>66</v>
      </c>
      <c r="X48" s="2">
        <f>IF(N48&lt;&gt;"",N48,WORKDAY(E48,-2,[1]DATA!B60:B72))</f>
        <v>43810</v>
      </c>
      <c r="Y48" s="16">
        <f t="shared" si="0"/>
        <v>4</v>
      </c>
      <c r="Z48" s="10">
        <f t="shared" si="1"/>
        <v>3.7706240000000002</v>
      </c>
      <c r="AA48">
        <f>SUMIF(PROD!C:C,A48,PROD!K:K)</f>
        <v>0</v>
      </c>
      <c r="AB48">
        <f t="shared" si="2"/>
        <v>4</v>
      </c>
    </row>
    <row r="49" spans="1:28" x14ac:dyDescent="0.25">
      <c r="A49" t="s">
        <v>358</v>
      </c>
      <c r="B49" t="s">
        <v>281</v>
      </c>
      <c r="C49" t="s">
        <v>282</v>
      </c>
      <c r="D49" t="s">
        <v>82</v>
      </c>
      <c r="E49" t="s">
        <v>276</v>
      </c>
      <c r="F49" t="s">
        <v>57</v>
      </c>
      <c r="G49" t="s">
        <v>58</v>
      </c>
      <c r="H49" t="s">
        <v>58</v>
      </c>
      <c r="I49" s="11" t="s">
        <v>359</v>
      </c>
      <c r="J49" s="11" t="s">
        <v>107</v>
      </c>
      <c r="K49" t="s">
        <v>61</v>
      </c>
      <c r="L49" s="11">
        <v>261</v>
      </c>
      <c r="M49" s="11">
        <v>124</v>
      </c>
      <c r="O49" t="s">
        <v>62</v>
      </c>
      <c r="Q49" t="s">
        <v>360</v>
      </c>
      <c r="R49" t="s">
        <v>109</v>
      </c>
      <c r="S49" t="s">
        <v>65</v>
      </c>
      <c r="T49" t="s">
        <v>193</v>
      </c>
      <c r="U49" s="11" t="s">
        <v>285</v>
      </c>
      <c r="V49" s="11" t="s">
        <v>286</v>
      </c>
      <c r="W49" s="11" t="s">
        <v>66</v>
      </c>
      <c r="X49" s="2">
        <f>IF(N49&lt;&gt;"",N49,WORKDAY(E49,-2,[1]DATA!B61:B73))</f>
        <v>43810</v>
      </c>
      <c r="Y49" s="16">
        <f t="shared" si="0"/>
        <v>1</v>
      </c>
      <c r="Z49" s="10">
        <f t="shared" si="1"/>
        <v>3.2363999999999997</v>
      </c>
      <c r="AA49">
        <f>SUMIF(PROD!C:C,A49,PROD!K:K)</f>
        <v>0</v>
      </c>
      <c r="AB49">
        <f t="shared" si="2"/>
        <v>1</v>
      </c>
    </row>
    <row r="50" spans="1:28" x14ac:dyDescent="0.25">
      <c r="A50" t="s">
        <v>361</v>
      </c>
      <c r="B50" t="s">
        <v>329</v>
      </c>
      <c r="C50" t="s">
        <v>362</v>
      </c>
      <c r="D50" t="s">
        <v>82</v>
      </c>
      <c r="E50" t="s">
        <v>276</v>
      </c>
      <c r="F50" t="s">
        <v>84</v>
      </c>
      <c r="G50" t="s">
        <v>58</v>
      </c>
      <c r="H50" t="s">
        <v>58</v>
      </c>
      <c r="I50" s="11" t="s">
        <v>363</v>
      </c>
      <c r="J50" s="11" t="s">
        <v>331</v>
      </c>
      <c r="K50" t="s">
        <v>87</v>
      </c>
      <c r="L50" s="11">
        <v>204.3</v>
      </c>
      <c r="M50" s="11">
        <v>62.6</v>
      </c>
      <c r="O50" t="s">
        <v>62</v>
      </c>
      <c r="Q50" t="s">
        <v>364</v>
      </c>
      <c r="R50" t="s">
        <v>333</v>
      </c>
      <c r="S50" t="s">
        <v>65</v>
      </c>
      <c r="T50" t="s">
        <v>365</v>
      </c>
      <c r="U50" s="11" t="s">
        <v>366</v>
      </c>
      <c r="V50" s="11" t="s">
        <v>259</v>
      </c>
      <c r="W50" s="11"/>
      <c r="X50" s="2">
        <f>IF(N50&lt;&gt;"",N50,WORKDAY(E50,-2,[1]DATA!B62:B74))</f>
        <v>43810</v>
      </c>
      <c r="Y50" s="16">
        <f t="shared" si="0"/>
        <v>1</v>
      </c>
      <c r="Z50" s="10">
        <f t="shared" si="1"/>
        <v>1.278918</v>
      </c>
      <c r="AA50">
        <f>SUMIF(PROD!C:C,A50,PROD!K:K)</f>
        <v>0</v>
      </c>
      <c r="AB50">
        <f t="shared" si="2"/>
        <v>1</v>
      </c>
    </row>
    <row r="51" spans="1:28" x14ac:dyDescent="0.25">
      <c r="A51" t="s">
        <v>367</v>
      </c>
      <c r="B51" t="s">
        <v>329</v>
      </c>
      <c r="C51" t="s">
        <v>368</v>
      </c>
      <c r="D51" t="s">
        <v>167</v>
      </c>
      <c r="E51" t="s">
        <v>276</v>
      </c>
      <c r="F51" t="s">
        <v>84</v>
      </c>
      <c r="G51" t="s">
        <v>58</v>
      </c>
      <c r="H51" t="s">
        <v>58</v>
      </c>
      <c r="I51" s="11" t="s">
        <v>167</v>
      </c>
      <c r="J51" s="11" t="s">
        <v>331</v>
      </c>
      <c r="K51" t="s">
        <v>87</v>
      </c>
      <c r="L51" s="11">
        <v>0</v>
      </c>
      <c r="M51" s="11">
        <v>0</v>
      </c>
      <c r="O51" t="s">
        <v>62</v>
      </c>
      <c r="Q51" t="s">
        <v>369</v>
      </c>
      <c r="R51" t="s">
        <v>333</v>
      </c>
      <c r="S51" t="s">
        <v>65</v>
      </c>
      <c r="T51" t="s">
        <v>370</v>
      </c>
      <c r="U51" s="11" t="s">
        <v>371</v>
      </c>
      <c r="V51" s="11" t="s">
        <v>372</v>
      </c>
      <c r="W51" s="11" t="s">
        <v>66</v>
      </c>
      <c r="X51" s="2">
        <f>IF(N51&lt;&gt;"",N51,WORKDAY(E51,-2,[1]DATA!B63:B75))</f>
        <v>43810</v>
      </c>
      <c r="Y51" s="16">
        <f t="shared" si="0"/>
        <v>2</v>
      </c>
      <c r="Z51" s="10">
        <f t="shared" si="1"/>
        <v>0</v>
      </c>
      <c r="AA51">
        <f>SUMIF(PROD!C:C,A51,PROD!K:K)</f>
        <v>0</v>
      </c>
      <c r="AB51">
        <f t="shared" si="2"/>
        <v>2</v>
      </c>
    </row>
    <row r="52" spans="1:28" x14ac:dyDescent="0.25">
      <c r="A52" t="s">
        <v>373</v>
      </c>
      <c r="B52" t="s">
        <v>329</v>
      </c>
      <c r="C52" t="s">
        <v>374</v>
      </c>
      <c r="D52" t="s">
        <v>155</v>
      </c>
      <c r="E52" t="s">
        <v>276</v>
      </c>
      <c r="F52" t="s">
        <v>84</v>
      </c>
      <c r="G52" t="s">
        <v>58</v>
      </c>
      <c r="H52" t="s">
        <v>58</v>
      </c>
      <c r="I52" s="11" t="s">
        <v>155</v>
      </c>
      <c r="J52" s="11" t="s">
        <v>331</v>
      </c>
      <c r="K52" t="s">
        <v>87</v>
      </c>
      <c r="L52" s="11">
        <v>0</v>
      </c>
      <c r="M52" s="11">
        <v>0</v>
      </c>
      <c r="O52" t="s">
        <v>62</v>
      </c>
      <c r="Q52" t="s">
        <v>369</v>
      </c>
      <c r="R52" t="s">
        <v>333</v>
      </c>
      <c r="S52" t="s">
        <v>65</v>
      </c>
      <c r="T52" t="s">
        <v>375</v>
      </c>
      <c r="U52" s="11" t="s">
        <v>376</v>
      </c>
      <c r="V52" s="11" t="s">
        <v>377</v>
      </c>
      <c r="W52" s="11" t="s">
        <v>66</v>
      </c>
      <c r="X52" s="2">
        <f>IF(N52&lt;&gt;"",N52,WORKDAY(E52,-2,[1]DATA!B64:B76))</f>
        <v>43810</v>
      </c>
      <c r="Y52" s="16">
        <f t="shared" si="0"/>
        <v>4</v>
      </c>
      <c r="Z52" s="10">
        <f t="shared" si="1"/>
        <v>0</v>
      </c>
      <c r="AA52">
        <f>SUMIF(PROD!C:C,A52,PROD!K:K)</f>
        <v>0</v>
      </c>
      <c r="AB52">
        <f t="shared" si="2"/>
        <v>4</v>
      </c>
    </row>
    <row r="53" spans="1:28" x14ac:dyDescent="0.25">
      <c r="A53" t="s">
        <v>378</v>
      </c>
      <c r="B53" t="s">
        <v>379</v>
      </c>
      <c r="C53" t="s">
        <v>380</v>
      </c>
      <c r="D53" t="s">
        <v>275</v>
      </c>
      <c r="E53" t="s">
        <v>199</v>
      </c>
      <c r="F53" t="s">
        <v>57</v>
      </c>
      <c r="G53" t="s">
        <v>58</v>
      </c>
      <c r="H53" t="s">
        <v>58</v>
      </c>
      <c r="I53" s="11" t="s">
        <v>381</v>
      </c>
      <c r="J53" s="11" t="s">
        <v>170</v>
      </c>
      <c r="K53" t="s">
        <v>87</v>
      </c>
      <c r="L53" s="11">
        <v>155</v>
      </c>
      <c r="M53" s="11">
        <v>305</v>
      </c>
      <c r="O53" t="s">
        <v>62</v>
      </c>
      <c r="Q53" t="s">
        <v>382</v>
      </c>
      <c r="R53" t="s">
        <v>172</v>
      </c>
      <c r="S53" t="s">
        <v>65</v>
      </c>
      <c r="T53" t="s">
        <v>383</v>
      </c>
      <c r="U53" s="11"/>
      <c r="V53" s="11"/>
      <c r="W53" s="11"/>
      <c r="X53" s="2">
        <f>IF(N53&lt;&gt;"",N53,WORKDAY(E53,-2,[1]DATA!B65:B77))</f>
        <v>43811</v>
      </c>
      <c r="Y53" s="16">
        <f t="shared" si="0"/>
        <v>8</v>
      </c>
      <c r="Z53" s="10">
        <f t="shared" si="1"/>
        <v>37.82</v>
      </c>
      <c r="AA53">
        <f>SUMIF(PROD!C:C,A53,PROD!K:K)</f>
        <v>0</v>
      </c>
      <c r="AB53">
        <f t="shared" si="2"/>
        <v>8</v>
      </c>
    </row>
    <row r="54" spans="1:28" x14ac:dyDescent="0.25">
      <c r="A54" t="s">
        <v>384</v>
      </c>
      <c r="B54" t="s">
        <v>385</v>
      </c>
      <c r="C54" t="s">
        <v>386</v>
      </c>
      <c r="D54" t="s">
        <v>230</v>
      </c>
      <c r="E54" t="s">
        <v>199</v>
      </c>
      <c r="F54" t="s">
        <v>84</v>
      </c>
      <c r="G54" t="s">
        <v>58</v>
      </c>
      <c r="H54" t="s">
        <v>58</v>
      </c>
      <c r="I54" s="11" t="s">
        <v>169</v>
      </c>
      <c r="J54" s="11" t="s">
        <v>170</v>
      </c>
      <c r="K54" t="s">
        <v>87</v>
      </c>
      <c r="L54" s="11">
        <v>307</v>
      </c>
      <c r="M54" s="11">
        <v>82</v>
      </c>
      <c r="O54" t="s">
        <v>62</v>
      </c>
      <c r="Q54" t="s">
        <v>387</v>
      </c>
      <c r="R54" t="s">
        <v>172</v>
      </c>
      <c r="S54" t="s">
        <v>65</v>
      </c>
      <c r="T54" t="s">
        <v>388</v>
      </c>
      <c r="U54" s="11"/>
      <c r="V54" s="11"/>
      <c r="W54" s="11"/>
      <c r="X54" s="2">
        <f>IF(N54&lt;&gt;"",N54,WORKDAY(E54,-2,[1]DATA!B66:B78))</f>
        <v>43811</v>
      </c>
      <c r="Y54" s="16">
        <f t="shared" si="0"/>
        <v>5</v>
      </c>
      <c r="Z54" s="10">
        <f t="shared" si="1"/>
        <v>12.587</v>
      </c>
      <c r="AA54">
        <f>SUMIF(PROD!C:C,A54,PROD!K:K)</f>
        <v>0</v>
      </c>
      <c r="AB54">
        <f t="shared" si="2"/>
        <v>5</v>
      </c>
    </row>
    <row r="55" spans="1:28" x14ac:dyDescent="0.25">
      <c r="A55" t="s">
        <v>389</v>
      </c>
      <c r="B55" t="s">
        <v>390</v>
      </c>
      <c r="C55" t="s">
        <v>391</v>
      </c>
      <c r="D55" t="s">
        <v>155</v>
      </c>
      <c r="E55" t="s">
        <v>199</v>
      </c>
      <c r="F55" t="s">
        <v>57</v>
      </c>
      <c r="G55" t="s">
        <v>58</v>
      </c>
      <c r="H55" t="s">
        <v>58</v>
      </c>
      <c r="I55" s="11" t="s">
        <v>392</v>
      </c>
      <c r="J55" s="11" t="s">
        <v>170</v>
      </c>
      <c r="K55" t="s">
        <v>87</v>
      </c>
      <c r="L55" s="11">
        <v>105</v>
      </c>
      <c r="M55" s="11">
        <v>155</v>
      </c>
      <c r="O55" t="s">
        <v>62</v>
      </c>
      <c r="Q55" t="s">
        <v>393</v>
      </c>
      <c r="R55" t="s">
        <v>172</v>
      </c>
      <c r="S55" t="s">
        <v>65</v>
      </c>
      <c r="T55" t="s">
        <v>352</v>
      </c>
      <c r="U55" s="11" t="s">
        <v>66</v>
      </c>
      <c r="V55" s="11" t="s">
        <v>66</v>
      </c>
      <c r="W55" s="11" t="s">
        <v>66</v>
      </c>
      <c r="X55" s="2">
        <f>IF(N55&lt;&gt;"",N55,WORKDAY(E55,-2,[1]DATA!B67:B79))</f>
        <v>43811</v>
      </c>
      <c r="Y55" s="16">
        <f t="shared" si="0"/>
        <v>4</v>
      </c>
      <c r="Z55" s="10">
        <f t="shared" si="1"/>
        <v>6.5100000000000007</v>
      </c>
      <c r="AA55">
        <f>SUMIF(PROD!C:C,A55,PROD!K:K)</f>
        <v>0</v>
      </c>
      <c r="AB55">
        <f t="shared" si="2"/>
        <v>4</v>
      </c>
    </row>
    <row r="56" spans="1:28" x14ac:dyDescent="0.25">
      <c r="A56" t="s">
        <v>394</v>
      </c>
      <c r="B56" t="s">
        <v>395</v>
      </c>
      <c r="C56" t="s">
        <v>396</v>
      </c>
      <c r="D56" t="s">
        <v>167</v>
      </c>
      <c r="E56" t="s">
        <v>199</v>
      </c>
      <c r="F56" t="s">
        <v>84</v>
      </c>
      <c r="G56" t="s">
        <v>58</v>
      </c>
      <c r="H56" t="s">
        <v>58</v>
      </c>
      <c r="I56" s="11" t="s">
        <v>397</v>
      </c>
      <c r="J56" s="11" t="s">
        <v>86</v>
      </c>
      <c r="K56" t="s">
        <v>87</v>
      </c>
      <c r="L56" s="11">
        <v>202.6</v>
      </c>
      <c r="M56" s="11">
        <v>102.6</v>
      </c>
      <c r="O56" t="s">
        <v>62</v>
      </c>
      <c r="Q56" t="s">
        <v>398</v>
      </c>
      <c r="R56" t="s">
        <v>89</v>
      </c>
      <c r="S56" t="s">
        <v>65</v>
      </c>
      <c r="T56" t="s">
        <v>69</v>
      </c>
      <c r="U56" s="11" t="s">
        <v>260</v>
      </c>
      <c r="V56" s="11" t="s">
        <v>253</v>
      </c>
      <c r="W56" s="11"/>
      <c r="X56" s="2">
        <f>IF(N56&lt;&gt;"",N56,WORKDAY(E56,-2,[1]DATA!B68:B80))</f>
        <v>43811</v>
      </c>
      <c r="Y56" s="16">
        <f t="shared" si="0"/>
        <v>2</v>
      </c>
      <c r="Z56" s="10">
        <f t="shared" si="1"/>
        <v>4.1573519999999995</v>
      </c>
      <c r="AA56">
        <f>SUMIF(PROD!C:C,A56,PROD!K:K)</f>
        <v>0</v>
      </c>
      <c r="AB56">
        <f t="shared" si="2"/>
        <v>2</v>
      </c>
    </row>
    <row r="57" spans="1:28" x14ac:dyDescent="0.25">
      <c r="A57" t="s">
        <v>399</v>
      </c>
      <c r="B57" t="s">
        <v>400</v>
      </c>
      <c r="C57" t="s">
        <v>166</v>
      </c>
      <c r="D57" t="s">
        <v>82</v>
      </c>
      <c r="E57" t="s">
        <v>199</v>
      </c>
      <c r="F57" t="s">
        <v>84</v>
      </c>
      <c r="G57" t="s">
        <v>58</v>
      </c>
      <c r="H57" t="s">
        <v>58</v>
      </c>
      <c r="I57" s="11" t="s">
        <v>401</v>
      </c>
      <c r="J57" s="11" t="s">
        <v>170</v>
      </c>
      <c r="K57" t="s">
        <v>87</v>
      </c>
      <c r="L57" s="11">
        <v>211.5</v>
      </c>
      <c r="M57" s="11">
        <v>75</v>
      </c>
      <c r="O57" t="s">
        <v>62</v>
      </c>
      <c r="Q57" t="s">
        <v>402</v>
      </c>
      <c r="R57" t="s">
        <v>172</v>
      </c>
      <c r="S57" t="s">
        <v>65</v>
      </c>
      <c r="T57" t="s">
        <v>226</v>
      </c>
      <c r="U57" s="11"/>
      <c r="V57" s="11"/>
      <c r="W57" s="11"/>
      <c r="X57" s="2">
        <f>IF(N57&lt;&gt;"",N57,WORKDAY(E57,-2,[1]DATA!B69:B81))</f>
        <v>43811</v>
      </c>
      <c r="Y57" s="16">
        <f t="shared" si="0"/>
        <v>1</v>
      </c>
      <c r="Z57" s="10">
        <f t="shared" si="1"/>
        <v>1.5862500000000002</v>
      </c>
      <c r="AA57">
        <f>SUMIF(PROD!C:C,A57,PROD!K:K)</f>
        <v>0</v>
      </c>
      <c r="AB57">
        <f t="shared" si="2"/>
        <v>1</v>
      </c>
    </row>
    <row r="58" spans="1:28" x14ac:dyDescent="0.25">
      <c r="A58" t="s">
        <v>403</v>
      </c>
      <c r="B58" t="s">
        <v>404</v>
      </c>
      <c r="C58" t="s">
        <v>405</v>
      </c>
      <c r="D58" t="s">
        <v>75</v>
      </c>
      <c r="E58" t="s">
        <v>199</v>
      </c>
      <c r="F58" t="s">
        <v>84</v>
      </c>
      <c r="G58" t="s">
        <v>58</v>
      </c>
      <c r="H58" t="s">
        <v>58</v>
      </c>
      <c r="I58" s="11" t="s">
        <v>406</v>
      </c>
      <c r="J58" s="11" t="s">
        <v>170</v>
      </c>
      <c r="K58" t="s">
        <v>87</v>
      </c>
      <c r="L58" s="11">
        <v>155</v>
      </c>
      <c r="M58" s="11">
        <v>155</v>
      </c>
      <c r="O58" t="s">
        <v>62</v>
      </c>
      <c r="Q58" t="s">
        <v>407</v>
      </c>
      <c r="R58" t="s">
        <v>172</v>
      </c>
      <c r="S58" t="s">
        <v>65</v>
      </c>
      <c r="T58" t="s">
        <v>408</v>
      </c>
      <c r="U58" s="11" t="s">
        <v>66</v>
      </c>
      <c r="V58" s="11" t="s">
        <v>66</v>
      </c>
      <c r="W58" s="11" t="s">
        <v>66</v>
      </c>
      <c r="X58" s="2">
        <f>IF(N58&lt;&gt;"",N58,WORKDAY(E58,-2,[1]DATA!B70:B82))</f>
        <v>43811</v>
      </c>
      <c r="Y58" s="16">
        <f t="shared" si="0"/>
        <v>20</v>
      </c>
      <c r="Z58" s="10">
        <f t="shared" si="1"/>
        <v>48.050000000000004</v>
      </c>
      <c r="AA58">
        <f>SUMIF(PROD!C:C,A58,PROD!K:K)</f>
        <v>0</v>
      </c>
      <c r="AB58">
        <f t="shared" si="2"/>
        <v>20</v>
      </c>
    </row>
    <row r="59" spans="1:28" x14ac:dyDescent="0.25">
      <c r="A59" t="s">
        <v>409</v>
      </c>
      <c r="B59" t="s">
        <v>404</v>
      </c>
      <c r="C59" t="s">
        <v>410</v>
      </c>
      <c r="D59" t="s">
        <v>230</v>
      </c>
      <c r="E59" t="s">
        <v>199</v>
      </c>
      <c r="F59" t="s">
        <v>84</v>
      </c>
      <c r="G59" t="s">
        <v>58</v>
      </c>
      <c r="H59" t="s">
        <v>58</v>
      </c>
      <c r="I59" s="11" t="s">
        <v>411</v>
      </c>
      <c r="J59" s="11" t="s">
        <v>170</v>
      </c>
      <c r="K59" t="s">
        <v>87</v>
      </c>
      <c r="L59" s="11">
        <v>205</v>
      </c>
      <c r="M59" s="11">
        <v>205</v>
      </c>
      <c r="O59" t="s">
        <v>62</v>
      </c>
      <c r="Q59" t="s">
        <v>407</v>
      </c>
      <c r="R59" t="s">
        <v>412</v>
      </c>
      <c r="S59" t="s">
        <v>65</v>
      </c>
      <c r="T59" t="s">
        <v>413</v>
      </c>
      <c r="U59" s="11" t="s">
        <v>66</v>
      </c>
      <c r="V59" s="11" t="s">
        <v>66</v>
      </c>
      <c r="W59" s="11" t="s">
        <v>66</v>
      </c>
      <c r="X59" s="2">
        <f>IF(N59&lt;&gt;"",N59,WORKDAY(E59,-2,[1]DATA!B71:B83))</f>
        <v>43811</v>
      </c>
      <c r="Y59" s="16">
        <f t="shared" si="0"/>
        <v>5</v>
      </c>
      <c r="Z59" s="10">
        <f t="shared" si="1"/>
        <v>21.012499999999999</v>
      </c>
      <c r="AA59">
        <f>SUMIF(PROD!C:C,A59,PROD!K:K)</f>
        <v>0</v>
      </c>
      <c r="AB59">
        <f t="shared" si="2"/>
        <v>5</v>
      </c>
    </row>
    <row r="60" spans="1:28" x14ac:dyDescent="0.25">
      <c r="A60" t="s">
        <v>414</v>
      </c>
      <c r="B60" t="s">
        <v>415</v>
      </c>
      <c r="C60" t="s">
        <v>416</v>
      </c>
      <c r="D60" t="s">
        <v>275</v>
      </c>
      <c r="E60" t="s">
        <v>199</v>
      </c>
      <c r="F60" t="s">
        <v>57</v>
      </c>
      <c r="G60" t="s">
        <v>58</v>
      </c>
      <c r="H60" t="s">
        <v>58</v>
      </c>
      <c r="I60" s="11" t="s">
        <v>417</v>
      </c>
      <c r="J60" s="11" t="s">
        <v>86</v>
      </c>
      <c r="K60" t="s">
        <v>87</v>
      </c>
      <c r="L60" s="11">
        <v>217</v>
      </c>
      <c r="M60" s="11">
        <v>150</v>
      </c>
      <c r="O60" t="s">
        <v>62</v>
      </c>
      <c r="Q60" t="s">
        <v>418</v>
      </c>
      <c r="R60" t="s">
        <v>89</v>
      </c>
      <c r="S60" t="s">
        <v>65</v>
      </c>
      <c r="T60" t="s">
        <v>419</v>
      </c>
      <c r="U60" s="11" t="s">
        <v>66</v>
      </c>
      <c r="V60" s="11" t="s">
        <v>66</v>
      </c>
      <c r="W60" s="11" t="s">
        <v>66</v>
      </c>
      <c r="X60" s="2">
        <f>IF(N60&lt;&gt;"",N60,WORKDAY(E60,-2,[1]DATA!B72:B84))</f>
        <v>43811</v>
      </c>
      <c r="Y60" s="16">
        <f t="shared" si="0"/>
        <v>8</v>
      </c>
      <c r="Z60" s="10">
        <f t="shared" si="1"/>
        <v>26.04</v>
      </c>
      <c r="AA60">
        <f>SUMIF(PROD!C:C,A60,PROD!K:K)</f>
        <v>0</v>
      </c>
      <c r="AB60">
        <f t="shared" si="2"/>
        <v>8</v>
      </c>
    </row>
    <row r="61" spans="1:28" x14ac:dyDescent="0.25">
      <c r="A61" t="s">
        <v>420</v>
      </c>
      <c r="B61" t="s">
        <v>421</v>
      </c>
      <c r="C61" t="s">
        <v>422</v>
      </c>
      <c r="D61" t="s">
        <v>82</v>
      </c>
      <c r="E61" t="s">
        <v>199</v>
      </c>
      <c r="F61" t="s">
        <v>57</v>
      </c>
      <c r="G61" t="s">
        <v>58</v>
      </c>
      <c r="H61" t="s">
        <v>58</v>
      </c>
      <c r="I61" s="11" t="s">
        <v>401</v>
      </c>
      <c r="J61" s="11" t="s">
        <v>170</v>
      </c>
      <c r="K61" t="s">
        <v>87</v>
      </c>
      <c r="L61" s="11">
        <v>211.5</v>
      </c>
      <c r="M61" s="11">
        <v>75</v>
      </c>
      <c r="O61" t="s">
        <v>62</v>
      </c>
      <c r="Q61" t="s">
        <v>423</v>
      </c>
      <c r="R61" t="s">
        <v>172</v>
      </c>
      <c r="S61" t="s">
        <v>65</v>
      </c>
      <c r="T61" t="s">
        <v>219</v>
      </c>
      <c r="U61" s="11" t="s">
        <v>66</v>
      </c>
      <c r="V61" s="11" t="s">
        <v>66</v>
      </c>
      <c r="W61" s="11" t="s">
        <v>66</v>
      </c>
      <c r="X61" s="2">
        <f>IF(N61&lt;&gt;"",N61,WORKDAY(E61,-2,[1]DATA!B73:B85))</f>
        <v>43811</v>
      </c>
      <c r="Y61" s="16">
        <f t="shared" si="0"/>
        <v>1</v>
      </c>
      <c r="Z61" s="10">
        <f t="shared" si="1"/>
        <v>1.5862500000000002</v>
      </c>
      <c r="AA61">
        <f>SUMIF(PROD!C:C,A61,PROD!K:K)</f>
        <v>0</v>
      </c>
      <c r="AB61">
        <f t="shared" si="2"/>
        <v>1</v>
      </c>
    </row>
    <row r="62" spans="1:28" x14ac:dyDescent="0.25">
      <c r="A62" t="s">
        <v>424</v>
      </c>
      <c r="B62" t="s">
        <v>425</v>
      </c>
      <c r="C62" t="s">
        <v>244</v>
      </c>
      <c r="D62" t="s">
        <v>167</v>
      </c>
      <c r="E62" t="s">
        <v>199</v>
      </c>
      <c r="F62" t="s">
        <v>84</v>
      </c>
      <c r="G62" t="s">
        <v>58</v>
      </c>
      <c r="H62" t="s">
        <v>58</v>
      </c>
      <c r="I62" s="11" t="s">
        <v>426</v>
      </c>
      <c r="J62" s="11" t="s">
        <v>170</v>
      </c>
      <c r="K62" t="s">
        <v>87</v>
      </c>
      <c r="L62" s="11">
        <v>314.5</v>
      </c>
      <c r="M62" s="11">
        <v>104.5</v>
      </c>
      <c r="O62" t="s">
        <v>62</v>
      </c>
      <c r="Q62" t="s">
        <v>427</v>
      </c>
      <c r="R62" t="s">
        <v>172</v>
      </c>
      <c r="S62" t="s">
        <v>65</v>
      </c>
      <c r="T62" t="s">
        <v>388</v>
      </c>
      <c r="U62" s="11"/>
      <c r="V62" s="11"/>
      <c r="W62" s="11"/>
      <c r="X62" s="2">
        <f>IF(N62&lt;&gt;"",N62,WORKDAY(E62,-2,[1]DATA!B74:B86))</f>
        <v>43811</v>
      </c>
      <c r="Y62" s="16">
        <f t="shared" si="0"/>
        <v>2</v>
      </c>
      <c r="Z62" s="10">
        <f t="shared" si="1"/>
        <v>6.5730499999999994</v>
      </c>
      <c r="AA62">
        <f>SUMIF(PROD!C:C,A62,PROD!K:K)</f>
        <v>0</v>
      </c>
      <c r="AB62">
        <f t="shared" si="2"/>
        <v>2</v>
      </c>
    </row>
    <row r="63" spans="1:28" x14ac:dyDescent="0.25">
      <c r="A63" t="s">
        <v>428</v>
      </c>
      <c r="B63" t="s">
        <v>425</v>
      </c>
      <c r="C63" t="s">
        <v>244</v>
      </c>
      <c r="D63" t="s">
        <v>167</v>
      </c>
      <c r="E63" t="s">
        <v>199</v>
      </c>
      <c r="F63" t="s">
        <v>84</v>
      </c>
      <c r="G63" t="s">
        <v>58</v>
      </c>
      <c r="H63" t="s">
        <v>58</v>
      </c>
      <c r="I63" s="11" t="s">
        <v>426</v>
      </c>
      <c r="J63" s="11" t="s">
        <v>170</v>
      </c>
      <c r="K63" t="s">
        <v>87</v>
      </c>
      <c r="L63" s="11">
        <v>314.5</v>
      </c>
      <c r="M63" s="11">
        <v>104.5</v>
      </c>
      <c r="O63" t="s">
        <v>62</v>
      </c>
      <c r="Q63" t="s">
        <v>429</v>
      </c>
      <c r="R63" t="s">
        <v>172</v>
      </c>
      <c r="S63" t="s">
        <v>65</v>
      </c>
      <c r="T63" t="s">
        <v>430</v>
      </c>
      <c r="U63" s="11"/>
      <c r="V63" s="11"/>
      <c r="W63" s="11"/>
      <c r="X63" s="2">
        <f>IF(N63&lt;&gt;"",N63,WORKDAY(E63,-2,[1]DATA!B75:B87))</f>
        <v>43811</v>
      </c>
      <c r="Y63" s="16">
        <f t="shared" si="0"/>
        <v>2</v>
      </c>
      <c r="Z63" s="10">
        <f t="shared" si="1"/>
        <v>6.5730499999999994</v>
      </c>
      <c r="AA63">
        <f>SUMIF(PROD!C:C,A63,PROD!K:K)</f>
        <v>0</v>
      </c>
      <c r="AB63">
        <f t="shared" si="2"/>
        <v>2</v>
      </c>
    </row>
    <row r="64" spans="1:28" x14ac:dyDescent="0.25">
      <c r="A64" t="s">
        <v>431</v>
      </c>
      <c r="B64" t="s">
        <v>273</v>
      </c>
      <c r="C64" t="s">
        <v>432</v>
      </c>
      <c r="D64" t="s">
        <v>155</v>
      </c>
      <c r="E64" t="s">
        <v>199</v>
      </c>
      <c r="F64" t="s">
        <v>84</v>
      </c>
      <c r="G64" t="s">
        <v>58</v>
      </c>
      <c r="H64" t="s">
        <v>58</v>
      </c>
      <c r="I64" s="11" t="s">
        <v>433</v>
      </c>
      <c r="J64" s="11" t="s">
        <v>86</v>
      </c>
      <c r="K64" t="s">
        <v>87</v>
      </c>
      <c r="L64" s="11">
        <v>225.6</v>
      </c>
      <c r="M64" s="11">
        <v>85.6</v>
      </c>
      <c r="O64" t="s">
        <v>62</v>
      </c>
      <c r="Q64" t="s">
        <v>434</v>
      </c>
      <c r="R64" t="s">
        <v>89</v>
      </c>
      <c r="S64" t="s">
        <v>65</v>
      </c>
      <c r="T64" t="s">
        <v>435</v>
      </c>
      <c r="U64" s="11" t="s">
        <v>436</v>
      </c>
      <c r="V64" s="11" t="s">
        <v>437</v>
      </c>
      <c r="W64" s="11" t="s">
        <v>66</v>
      </c>
      <c r="X64" s="2">
        <f>IF(N64&lt;&gt;"",N64,WORKDAY(E64,-2,[1]DATA!B76:B88))</f>
        <v>43811</v>
      </c>
      <c r="Y64" s="16">
        <f t="shared" si="0"/>
        <v>4</v>
      </c>
      <c r="Z64" s="10">
        <f t="shared" si="1"/>
        <v>7.724543999999999</v>
      </c>
      <c r="AA64">
        <f>SUMIF(PROD!C:C,A64,PROD!K:K)</f>
        <v>0</v>
      </c>
      <c r="AB64">
        <f t="shared" si="2"/>
        <v>4</v>
      </c>
    </row>
    <row r="65" spans="1:28" x14ac:dyDescent="0.25">
      <c r="A65" t="s">
        <v>438</v>
      </c>
      <c r="B65" t="s">
        <v>385</v>
      </c>
      <c r="C65" t="s">
        <v>439</v>
      </c>
      <c r="D65" t="s">
        <v>440</v>
      </c>
      <c r="E65" t="s">
        <v>199</v>
      </c>
      <c r="F65" t="s">
        <v>57</v>
      </c>
      <c r="G65" t="s">
        <v>58</v>
      </c>
      <c r="H65" t="s">
        <v>58</v>
      </c>
      <c r="I65" s="11" t="s">
        <v>169</v>
      </c>
      <c r="J65" s="11" t="s">
        <v>170</v>
      </c>
      <c r="K65" t="s">
        <v>87</v>
      </c>
      <c r="L65" s="11">
        <v>314.5</v>
      </c>
      <c r="M65" s="11">
        <v>79</v>
      </c>
      <c r="O65" t="s">
        <v>62</v>
      </c>
      <c r="Q65" t="s">
        <v>441</v>
      </c>
      <c r="R65" t="s">
        <v>172</v>
      </c>
      <c r="S65" t="s">
        <v>65</v>
      </c>
      <c r="T65" t="s">
        <v>442</v>
      </c>
      <c r="U65" s="11"/>
      <c r="V65" s="11"/>
      <c r="W65" s="11"/>
      <c r="X65" s="2">
        <f>IF(N65&lt;&gt;"",N65,WORKDAY(E65,-2,[1]DATA!B77:B89))</f>
        <v>43811</v>
      </c>
      <c r="Y65" s="16">
        <f t="shared" si="0"/>
        <v>6</v>
      </c>
      <c r="Z65" s="10">
        <f t="shared" si="1"/>
        <v>14.907299999999999</v>
      </c>
      <c r="AA65">
        <f>SUMIF(PROD!C:C,A65,PROD!K:K)</f>
        <v>0</v>
      </c>
      <c r="AB65">
        <f t="shared" si="2"/>
        <v>6</v>
      </c>
    </row>
    <row r="66" spans="1:28" x14ac:dyDescent="0.25">
      <c r="A66" t="s">
        <v>443</v>
      </c>
      <c r="B66" t="s">
        <v>385</v>
      </c>
      <c r="C66" t="s">
        <v>223</v>
      </c>
      <c r="D66" t="s">
        <v>440</v>
      </c>
      <c r="E66" t="s">
        <v>199</v>
      </c>
      <c r="F66" t="s">
        <v>57</v>
      </c>
      <c r="G66" t="s">
        <v>58</v>
      </c>
      <c r="H66" t="s">
        <v>58</v>
      </c>
      <c r="I66" s="11" t="s">
        <v>444</v>
      </c>
      <c r="J66" s="11" t="s">
        <v>170</v>
      </c>
      <c r="K66" t="s">
        <v>87</v>
      </c>
      <c r="L66" s="11">
        <v>444.5</v>
      </c>
      <c r="M66" s="11">
        <v>79</v>
      </c>
      <c r="O66" t="s">
        <v>62</v>
      </c>
      <c r="Q66" t="s">
        <v>441</v>
      </c>
      <c r="R66" t="s">
        <v>172</v>
      </c>
      <c r="S66" t="s">
        <v>65</v>
      </c>
      <c r="T66" t="s">
        <v>383</v>
      </c>
      <c r="U66" s="11"/>
      <c r="V66" s="11"/>
      <c r="W66" s="11"/>
      <c r="X66" s="2">
        <f>IF(N66&lt;&gt;"",N66,WORKDAY(E66,-2,[1]DATA!B78:B90))</f>
        <v>43811</v>
      </c>
      <c r="Y66" s="16">
        <f t="shared" ref="Y66:Y129" si="3">D66-P66</f>
        <v>6</v>
      </c>
      <c r="Z66" s="10">
        <f t="shared" ref="Z66:Z129" si="4">((L66/100)*(M66/100))*Y66</f>
        <v>21.069300000000002</v>
      </c>
      <c r="AA66">
        <f>SUMIF(PROD!C:C,A66,PROD!K:K)</f>
        <v>0</v>
      </c>
      <c r="AB66">
        <f t="shared" si="2"/>
        <v>6</v>
      </c>
    </row>
    <row r="67" spans="1:28" x14ac:dyDescent="0.25">
      <c r="A67" t="s">
        <v>445</v>
      </c>
      <c r="B67" t="s">
        <v>446</v>
      </c>
      <c r="C67" t="s">
        <v>439</v>
      </c>
      <c r="D67" t="s">
        <v>447</v>
      </c>
      <c r="E67" t="s">
        <v>214</v>
      </c>
      <c r="F67" t="s">
        <v>84</v>
      </c>
      <c r="G67" t="s">
        <v>58</v>
      </c>
      <c r="H67" t="s">
        <v>58</v>
      </c>
      <c r="I67" s="11" t="s">
        <v>448</v>
      </c>
      <c r="J67" s="11" t="s">
        <v>170</v>
      </c>
      <c r="K67" t="s">
        <v>87</v>
      </c>
      <c r="L67" s="11">
        <v>314.5</v>
      </c>
      <c r="M67" s="11">
        <v>79</v>
      </c>
      <c r="N67" s="2" t="s">
        <v>449</v>
      </c>
      <c r="O67" t="s">
        <v>62</v>
      </c>
      <c r="Q67" t="s">
        <v>450</v>
      </c>
      <c r="R67" t="s">
        <v>172</v>
      </c>
      <c r="S67" t="s">
        <v>65</v>
      </c>
      <c r="T67" t="s">
        <v>451</v>
      </c>
      <c r="U67" s="11"/>
      <c r="V67" s="11"/>
      <c r="W67" s="11"/>
      <c r="X67" s="2" t="str">
        <f>IF(N67&lt;&gt;"",N67,WORKDAY(E67,-2,[1]DATA!B79:B91))</f>
        <v>04/12/2019</v>
      </c>
      <c r="Y67" s="16">
        <f t="shared" si="3"/>
        <v>46</v>
      </c>
      <c r="Z67" s="10">
        <f t="shared" si="4"/>
        <v>114.2893</v>
      </c>
      <c r="AA67">
        <f>SUMIF(PROD!C:C,A67,PROD!K:K)</f>
        <v>0</v>
      </c>
      <c r="AB67">
        <f t="shared" ref="AB67:AB130" si="5">D67-AA67</f>
        <v>46</v>
      </c>
    </row>
    <row r="68" spans="1:28" x14ac:dyDescent="0.25">
      <c r="A68" t="s">
        <v>452</v>
      </c>
      <c r="B68" t="s">
        <v>453</v>
      </c>
      <c r="C68" t="s">
        <v>439</v>
      </c>
      <c r="D68" t="s">
        <v>260</v>
      </c>
      <c r="E68" t="s">
        <v>214</v>
      </c>
      <c r="F68" t="s">
        <v>84</v>
      </c>
      <c r="G68" t="s">
        <v>58</v>
      </c>
      <c r="H68" t="s">
        <v>58</v>
      </c>
      <c r="I68" s="11" t="s">
        <v>454</v>
      </c>
      <c r="J68" s="11" t="s">
        <v>170</v>
      </c>
      <c r="K68" t="s">
        <v>87</v>
      </c>
      <c r="L68" s="11">
        <v>314.5</v>
      </c>
      <c r="M68" s="11">
        <v>79</v>
      </c>
      <c r="N68" s="2" t="s">
        <v>216</v>
      </c>
      <c r="O68" t="s">
        <v>218</v>
      </c>
      <c r="P68" t="s">
        <v>193</v>
      </c>
      <c r="Q68" t="s">
        <v>455</v>
      </c>
      <c r="R68" t="s">
        <v>172</v>
      </c>
      <c r="S68" t="s">
        <v>65</v>
      </c>
      <c r="T68" t="s">
        <v>456</v>
      </c>
      <c r="U68" s="11" t="s">
        <v>66</v>
      </c>
      <c r="V68" s="11" t="s">
        <v>66</v>
      </c>
      <c r="W68" s="11" t="s">
        <v>66</v>
      </c>
      <c r="X68" s="2" t="str">
        <f>IF(N68&lt;&gt;"",N68,WORKDAY(E68,-2,[1]DATA!B80:B92))</f>
        <v>12/12/2019</v>
      </c>
      <c r="Y68" s="16">
        <f t="shared" si="3"/>
        <v>150</v>
      </c>
      <c r="Z68" s="10">
        <f t="shared" si="4"/>
        <v>372.6825</v>
      </c>
      <c r="AA68">
        <f>SUMIF(PROD!C:C,A68,PROD!K:K)</f>
        <v>0</v>
      </c>
      <c r="AB68">
        <f t="shared" si="5"/>
        <v>200</v>
      </c>
    </row>
    <row r="69" spans="1:28" x14ac:dyDescent="0.25">
      <c r="A69" t="s">
        <v>457</v>
      </c>
      <c r="B69" t="s">
        <v>458</v>
      </c>
      <c r="C69" t="s">
        <v>459</v>
      </c>
      <c r="D69" t="s">
        <v>167</v>
      </c>
      <c r="E69" t="s">
        <v>214</v>
      </c>
      <c r="F69" t="s">
        <v>84</v>
      </c>
      <c r="G69" t="s">
        <v>58</v>
      </c>
      <c r="H69" t="s">
        <v>58</v>
      </c>
      <c r="I69" s="11" t="s">
        <v>460</v>
      </c>
      <c r="J69" s="11" t="s">
        <v>86</v>
      </c>
      <c r="K69" t="s">
        <v>87</v>
      </c>
      <c r="L69" s="11">
        <v>284</v>
      </c>
      <c r="M69" s="11">
        <v>214</v>
      </c>
      <c r="O69" t="s">
        <v>62</v>
      </c>
      <c r="Q69" t="s">
        <v>461</v>
      </c>
      <c r="R69" t="s">
        <v>324</v>
      </c>
      <c r="S69" t="s">
        <v>65</v>
      </c>
      <c r="T69" t="s">
        <v>462</v>
      </c>
      <c r="U69" s="11" t="s">
        <v>125</v>
      </c>
      <c r="V69" s="11" t="s">
        <v>463</v>
      </c>
      <c r="W69" s="11" t="s">
        <v>66</v>
      </c>
      <c r="X69" s="2">
        <f>IF(N69&lt;&gt;"",N69,WORKDAY(E69,-2,[1]DATA!B81:B93))</f>
        <v>43812</v>
      </c>
      <c r="Y69" s="16">
        <f t="shared" si="3"/>
        <v>2</v>
      </c>
      <c r="Z69" s="10">
        <f t="shared" si="4"/>
        <v>12.155200000000001</v>
      </c>
      <c r="AA69">
        <f>SUMIF(PROD!C:C,A69,PROD!K:K)</f>
        <v>0</v>
      </c>
      <c r="AB69">
        <f t="shared" si="5"/>
        <v>2</v>
      </c>
    </row>
    <row r="70" spans="1:28" x14ac:dyDescent="0.25">
      <c r="A70" t="s">
        <v>464</v>
      </c>
      <c r="B70" t="s">
        <v>458</v>
      </c>
      <c r="C70" t="s">
        <v>465</v>
      </c>
      <c r="D70" t="s">
        <v>230</v>
      </c>
      <c r="E70" t="s">
        <v>214</v>
      </c>
      <c r="F70" t="s">
        <v>84</v>
      </c>
      <c r="G70" t="s">
        <v>58</v>
      </c>
      <c r="H70" t="s">
        <v>58</v>
      </c>
      <c r="I70" s="11" t="s">
        <v>466</v>
      </c>
      <c r="J70" s="11" t="s">
        <v>86</v>
      </c>
      <c r="K70" t="s">
        <v>87</v>
      </c>
      <c r="L70" s="11">
        <v>244</v>
      </c>
      <c r="M70" s="11">
        <v>184</v>
      </c>
      <c r="O70" t="s">
        <v>62</v>
      </c>
      <c r="Q70" t="s">
        <v>461</v>
      </c>
      <c r="R70" t="s">
        <v>324</v>
      </c>
      <c r="S70" t="s">
        <v>65</v>
      </c>
      <c r="T70" t="s">
        <v>467</v>
      </c>
      <c r="U70" s="11" t="s">
        <v>241</v>
      </c>
      <c r="V70" s="11" t="s">
        <v>292</v>
      </c>
      <c r="W70" s="11" t="s">
        <v>66</v>
      </c>
      <c r="X70" s="2">
        <f>IF(N70&lt;&gt;"",N70,WORKDAY(E70,-2,[1]DATA!B82:B94))</f>
        <v>43812</v>
      </c>
      <c r="Y70" s="16">
        <f t="shared" si="3"/>
        <v>5</v>
      </c>
      <c r="Z70" s="10">
        <f t="shared" si="4"/>
        <v>22.448</v>
      </c>
      <c r="AA70">
        <f>SUMIF(PROD!C:C,A70,PROD!K:K)</f>
        <v>0</v>
      </c>
      <c r="AB70">
        <f t="shared" si="5"/>
        <v>5</v>
      </c>
    </row>
    <row r="71" spans="1:28" x14ac:dyDescent="0.25">
      <c r="A71" t="s">
        <v>468</v>
      </c>
      <c r="B71" t="s">
        <v>458</v>
      </c>
      <c r="C71" t="s">
        <v>469</v>
      </c>
      <c r="D71" t="s">
        <v>82</v>
      </c>
      <c r="E71" t="s">
        <v>214</v>
      </c>
      <c r="F71" t="s">
        <v>84</v>
      </c>
      <c r="G71" t="s">
        <v>58</v>
      </c>
      <c r="H71" t="s">
        <v>58</v>
      </c>
      <c r="I71" s="11" t="s">
        <v>359</v>
      </c>
      <c r="J71" s="11" t="s">
        <v>86</v>
      </c>
      <c r="K71" t="s">
        <v>87</v>
      </c>
      <c r="L71" s="11">
        <v>164</v>
      </c>
      <c r="M71" s="11">
        <v>124</v>
      </c>
      <c r="O71" t="s">
        <v>62</v>
      </c>
      <c r="Q71" t="s">
        <v>461</v>
      </c>
      <c r="R71" t="s">
        <v>324</v>
      </c>
      <c r="S71" t="s">
        <v>65</v>
      </c>
      <c r="T71" t="s">
        <v>470</v>
      </c>
      <c r="U71" s="11" t="s">
        <v>89</v>
      </c>
      <c r="V71" s="11" t="s">
        <v>286</v>
      </c>
      <c r="W71" s="11" t="s">
        <v>66</v>
      </c>
      <c r="X71" s="2">
        <f>IF(N71&lt;&gt;"",N71,WORKDAY(E71,-2,[1]DATA!B83:B95))</f>
        <v>43812</v>
      </c>
      <c r="Y71" s="16">
        <f t="shared" si="3"/>
        <v>1</v>
      </c>
      <c r="Z71" s="10">
        <f t="shared" si="4"/>
        <v>2.0335999999999999</v>
      </c>
      <c r="AA71">
        <f>SUMIF(PROD!C:C,A71,PROD!K:K)</f>
        <v>0</v>
      </c>
      <c r="AB71">
        <f t="shared" si="5"/>
        <v>1</v>
      </c>
    </row>
    <row r="72" spans="1:28" x14ac:dyDescent="0.25">
      <c r="A72" t="s">
        <v>471</v>
      </c>
      <c r="B72" t="s">
        <v>446</v>
      </c>
      <c r="C72" t="s">
        <v>439</v>
      </c>
      <c r="D72" t="s">
        <v>155</v>
      </c>
      <c r="E72" t="s">
        <v>214</v>
      </c>
      <c r="F72" t="s">
        <v>84</v>
      </c>
      <c r="G72" t="s">
        <v>58</v>
      </c>
      <c r="H72" t="s">
        <v>58</v>
      </c>
      <c r="I72" s="11" t="s">
        <v>426</v>
      </c>
      <c r="J72" s="11" t="s">
        <v>170</v>
      </c>
      <c r="K72" t="s">
        <v>87</v>
      </c>
      <c r="L72" s="11">
        <v>314.5</v>
      </c>
      <c r="M72" s="11">
        <v>79</v>
      </c>
      <c r="N72" s="2" t="s">
        <v>449</v>
      </c>
      <c r="O72" t="s">
        <v>62</v>
      </c>
      <c r="Q72" t="s">
        <v>450</v>
      </c>
      <c r="R72" t="s">
        <v>172</v>
      </c>
      <c r="S72" t="s">
        <v>65</v>
      </c>
      <c r="T72" t="s">
        <v>451</v>
      </c>
      <c r="U72" s="11"/>
      <c r="V72" s="11"/>
      <c r="W72" s="11"/>
      <c r="X72" s="2" t="str">
        <f>IF(N72&lt;&gt;"",N72,WORKDAY(E72,-2,[1]DATA!B84:B96))</f>
        <v>04/12/2019</v>
      </c>
      <c r="Y72" s="16">
        <f t="shared" si="3"/>
        <v>4</v>
      </c>
      <c r="Z72" s="10">
        <f t="shared" si="4"/>
        <v>9.9382000000000001</v>
      </c>
      <c r="AA72">
        <f>SUMIF(PROD!C:C,A72,PROD!K:K)</f>
        <v>0</v>
      </c>
      <c r="AB72">
        <f t="shared" si="5"/>
        <v>4</v>
      </c>
    </row>
    <row r="73" spans="1:28" x14ac:dyDescent="0.25">
      <c r="A73" t="s">
        <v>472</v>
      </c>
      <c r="B73" t="s">
        <v>473</v>
      </c>
      <c r="C73" t="s">
        <v>474</v>
      </c>
      <c r="D73" t="s">
        <v>440</v>
      </c>
      <c r="E73" t="s">
        <v>214</v>
      </c>
      <c r="F73" t="s">
        <v>84</v>
      </c>
      <c r="G73" t="s">
        <v>58</v>
      </c>
      <c r="H73" t="s">
        <v>58</v>
      </c>
      <c r="I73" s="11" t="s">
        <v>169</v>
      </c>
      <c r="J73" s="11" t="s">
        <v>170</v>
      </c>
      <c r="K73" t="s">
        <v>87</v>
      </c>
      <c r="L73" s="11">
        <v>547</v>
      </c>
      <c r="M73" s="11">
        <v>117</v>
      </c>
      <c r="O73" t="s">
        <v>62</v>
      </c>
      <c r="Q73" t="s">
        <v>475</v>
      </c>
      <c r="R73" t="s">
        <v>172</v>
      </c>
      <c r="S73" t="s">
        <v>65</v>
      </c>
      <c r="T73" t="s">
        <v>180</v>
      </c>
      <c r="U73" s="11"/>
      <c r="V73" s="11"/>
      <c r="W73" s="11"/>
      <c r="X73" s="2">
        <f>IF(N73&lt;&gt;"",N73,WORKDAY(E73,-2,[1]DATA!B85:B97))</f>
        <v>43812</v>
      </c>
      <c r="Y73" s="16">
        <f t="shared" si="3"/>
        <v>6</v>
      </c>
      <c r="Z73" s="10">
        <f t="shared" si="4"/>
        <v>38.3994</v>
      </c>
      <c r="AA73">
        <f>SUMIF(PROD!C:C,A73,PROD!K:K)</f>
        <v>0</v>
      </c>
      <c r="AB73">
        <f t="shared" si="5"/>
        <v>6</v>
      </c>
    </row>
    <row r="74" spans="1:28" x14ac:dyDescent="0.25">
      <c r="A74" t="s">
        <v>476</v>
      </c>
      <c r="B74" t="s">
        <v>473</v>
      </c>
      <c r="C74" t="s">
        <v>223</v>
      </c>
      <c r="D74" t="s">
        <v>155</v>
      </c>
      <c r="E74" t="s">
        <v>214</v>
      </c>
      <c r="F74" t="s">
        <v>84</v>
      </c>
      <c r="G74" t="s">
        <v>58</v>
      </c>
      <c r="H74" t="s">
        <v>58</v>
      </c>
      <c r="I74" s="11" t="s">
        <v>224</v>
      </c>
      <c r="J74" s="11" t="s">
        <v>170</v>
      </c>
      <c r="K74" t="s">
        <v>87</v>
      </c>
      <c r="L74" s="11">
        <v>444.5</v>
      </c>
      <c r="M74" s="11">
        <v>79</v>
      </c>
      <c r="O74" t="s">
        <v>62</v>
      </c>
      <c r="Q74" t="s">
        <v>475</v>
      </c>
      <c r="R74" t="s">
        <v>172</v>
      </c>
      <c r="S74" t="s">
        <v>65</v>
      </c>
      <c r="T74" t="s">
        <v>430</v>
      </c>
      <c r="U74" s="11"/>
      <c r="V74" s="11"/>
      <c r="W74" s="11"/>
      <c r="X74" s="2">
        <f>IF(N74&lt;&gt;"",N74,WORKDAY(E74,-2,[1]DATA!B86:B98))</f>
        <v>43812</v>
      </c>
      <c r="Y74" s="16">
        <f t="shared" si="3"/>
        <v>4</v>
      </c>
      <c r="Z74" s="10">
        <f t="shared" si="4"/>
        <v>14.046200000000001</v>
      </c>
      <c r="AA74">
        <f>SUMIF(PROD!C:C,A74,PROD!K:K)</f>
        <v>0</v>
      </c>
      <c r="AB74">
        <f t="shared" si="5"/>
        <v>4</v>
      </c>
    </row>
    <row r="75" spans="1:28" x14ac:dyDescent="0.25">
      <c r="A75" t="s">
        <v>477</v>
      </c>
      <c r="B75" t="s">
        <v>235</v>
      </c>
      <c r="C75" t="s">
        <v>478</v>
      </c>
      <c r="D75" t="s">
        <v>155</v>
      </c>
      <c r="E75" t="s">
        <v>214</v>
      </c>
      <c r="F75" t="s">
        <v>84</v>
      </c>
      <c r="G75" t="s">
        <v>58</v>
      </c>
      <c r="H75" t="s">
        <v>58</v>
      </c>
      <c r="I75" s="11" t="s">
        <v>479</v>
      </c>
      <c r="J75" s="11" t="s">
        <v>149</v>
      </c>
      <c r="K75" t="s">
        <v>61</v>
      </c>
      <c r="L75" s="11">
        <v>204</v>
      </c>
      <c r="M75" s="11">
        <v>104</v>
      </c>
      <c r="O75" t="s">
        <v>62</v>
      </c>
      <c r="Q75" t="s">
        <v>480</v>
      </c>
      <c r="R75" t="s">
        <v>151</v>
      </c>
      <c r="S75" t="s">
        <v>65</v>
      </c>
      <c r="T75" t="s">
        <v>430</v>
      </c>
      <c r="U75" s="11" t="s">
        <v>260</v>
      </c>
      <c r="V75" s="11" t="s">
        <v>253</v>
      </c>
      <c r="W75" s="11" t="s">
        <v>66</v>
      </c>
      <c r="X75" s="2">
        <f>IF(N75&lt;&gt;"",N75,WORKDAY(E75,-2,[1]DATA!B87:B99))</f>
        <v>43812</v>
      </c>
      <c r="Y75" s="16">
        <f t="shared" si="3"/>
        <v>4</v>
      </c>
      <c r="Z75" s="10">
        <f t="shared" si="4"/>
        <v>8.4863999999999997</v>
      </c>
      <c r="AA75">
        <f>SUMIF(PROD!C:C,A75,PROD!K:K)</f>
        <v>0</v>
      </c>
      <c r="AB75">
        <f t="shared" si="5"/>
        <v>4</v>
      </c>
    </row>
    <row r="76" spans="1:28" x14ac:dyDescent="0.25">
      <c r="A76" t="s">
        <v>481</v>
      </c>
      <c r="B76" t="s">
        <v>266</v>
      </c>
      <c r="C76" t="s">
        <v>482</v>
      </c>
      <c r="D76" t="s">
        <v>167</v>
      </c>
      <c r="E76" t="s">
        <v>214</v>
      </c>
      <c r="F76" t="s">
        <v>84</v>
      </c>
      <c r="G76" t="s">
        <v>58</v>
      </c>
      <c r="H76" t="s">
        <v>58</v>
      </c>
      <c r="I76" s="11" t="s">
        <v>483</v>
      </c>
      <c r="J76" s="11" t="s">
        <v>149</v>
      </c>
      <c r="K76" t="s">
        <v>61</v>
      </c>
      <c r="L76" s="11">
        <v>172.6</v>
      </c>
      <c r="M76" s="11">
        <v>72.599999999999994</v>
      </c>
      <c r="O76" t="s">
        <v>62</v>
      </c>
      <c r="Q76" t="s">
        <v>484</v>
      </c>
      <c r="R76" t="s">
        <v>151</v>
      </c>
      <c r="S76" t="s">
        <v>65</v>
      </c>
      <c r="T76" t="s">
        <v>406</v>
      </c>
      <c r="U76" s="11" t="s">
        <v>485</v>
      </c>
      <c r="V76" s="11" t="s">
        <v>486</v>
      </c>
      <c r="W76" s="11"/>
      <c r="X76" s="2">
        <f>IF(N76&lt;&gt;"",N76,WORKDAY(E76,-2,[1]DATA!B88:B100))</f>
        <v>43812</v>
      </c>
      <c r="Y76" s="16">
        <f t="shared" si="3"/>
        <v>2</v>
      </c>
      <c r="Z76" s="10">
        <f t="shared" si="4"/>
        <v>2.5061519999999997</v>
      </c>
      <c r="AA76">
        <f>SUMIF(PROD!C:C,A76,PROD!K:K)</f>
        <v>0</v>
      </c>
      <c r="AB76">
        <f t="shared" si="5"/>
        <v>2</v>
      </c>
    </row>
    <row r="77" spans="1:28" x14ac:dyDescent="0.25">
      <c r="A77" t="s">
        <v>487</v>
      </c>
      <c r="B77" t="s">
        <v>488</v>
      </c>
      <c r="C77" t="s">
        <v>489</v>
      </c>
      <c r="D77" t="s">
        <v>490</v>
      </c>
      <c r="E77" t="s">
        <v>214</v>
      </c>
      <c r="F77" t="s">
        <v>57</v>
      </c>
      <c r="G77" t="s">
        <v>58</v>
      </c>
      <c r="H77" t="s">
        <v>58</v>
      </c>
      <c r="I77" s="11" t="s">
        <v>491</v>
      </c>
      <c r="J77" s="11" t="s">
        <v>170</v>
      </c>
      <c r="K77" t="s">
        <v>87</v>
      </c>
      <c r="L77" s="11">
        <v>55</v>
      </c>
      <c r="M77" s="11">
        <v>305</v>
      </c>
      <c r="O77" t="s">
        <v>62</v>
      </c>
      <c r="Q77" t="s">
        <v>492</v>
      </c>
      <c r="R77" t="s">
        <v>172</v>
      </c>
      <c r="S77" t="s">
        <v>65</v>
      </c>
      <c r="T77" t="s">
        <v>493</v>
      </c>
      <c r="U77" s="11" t="s">
        <v>66</v>
      </c>
      <c r="V77" s="11" t="s">
        <v>66</v>
      </c>
      <c r="W77" s="11" t="s">
        <v>66</v>
      </c>
      <c r="X77" s="2">
        <f>IF(N77&lt;&gt;"",N77,WORKDAY(E77,-2,[1]DATA!B89:B101))</f>
        <v>43812</v>
      </c>
      <c r="Y77" s="16">
        <f t="shared" si="3"/>
        <v>9</v>
      </c>
      <c r="Z77" s="10">
        <f t="shared" si="4"/>
        <v>15.0975</v>
      </c>
      <c r="AA77">
        <f>SUMIF(PROD!C:C,A77,PROD!K:K)</f>
        <v>0</v>
      </c>
      <c r="AB77">
        <f t="shared" si="5"/>
        <v>9</v>
      </c>
    </row>
    <row r="78" spans="1:28" x14ac:dyDescent="0.25">
      <c r="A78" t="s">
        <v>494</v>
      </c>
      <c r="B78" t="s">
        <v>495</v>
      </c>
      <c r="C78" t="s">
        <v>496</v>
      </c>
      <c r="D78" t="s">
        <v>440</v>
      </c>
      <c r="E78" t="s">
        <v>214</v>
      </c>
      <c r="F78" t="s">
        <v>57</v>
      </c>
      <c r="G78" t="s">
        <v>58</v>
      </c>
      <c r="H78" t="s">
        <v>58</v>
      </c>
      <c r="I78" s="11" t="s">
        <v>497</v>
      </c>
      <c r="J78" s="11" t="s">
        <v>86</v>
      </c>
      <c r="K78" t="s">
        <v>87</v>
      </c>
      <c r="L78" s="11">
        <v>103</v>
      </c>
      <c r="M78" s="11">
        <v>150</v>
      </c>
      <c r="O78" t="s">
        <v>62</v>
      </c>
      <c r="Q78" t="s">
        <v>498</v>
      </c>
      <c r="R78" t="s">
        <v>89</v>
      </c>
      <c r="S78" t="s">
        <v>65</v>
      </c>
      <c r="T78" t="s">
        <v>180</v>
      </c>
      <c r="U78" s="11" t="s">
        <v>66</v>
      </c>
      <c r="V78" s="11" t="s">
        <v>66</v>
      </c>
      <c r="W78" s="11" t="s">
        <v>66</v>
      </c>
      <c r="X78" s="2">
        <f>IF(N78&lt;&gt;"",N78,WORKDAY(E78,-2,[1]DATA!B90:B102))</f>
        <v>43812</v>
      </c>
      <c r="Y78" s="16">
        <f t="shared" si="3"/>
        <v>6</v>
      </c>
      <c r="Z78" s="10">
        <f t="shared" si="4"/>
        <v>9.27</v>
      </c>
      <c r="AA78">
        <f>SUMIF(PROD!C:C,A78,PROD!K:K)</f>
        <v>0</v>
      </c>
      <c r="AB78">
        <f t="shared" si="5"/>
        <v>6</v>
      </c>
    </row>
    <row r="79" spans="1:28" x14ac:dyDescent="0.25">
      <c r="A79" t="s">
        <v>499</v>
      </c>
      <c r="B79" t="s">
        <v>500</v>
      </c>
      <c r="C79" t="s">
        <v>501</v>
      </c>
      <c r="D79" t="s">
        <v>430</v>
      </c>
      <c r="E79" t="s">
        <v>214</v>
      </c>
      <c r="F79" t="s">
        <v>57</v>
      </c>
      <c r="G79" t="s">
        <v>58</v>
      </c>
      <c r="H79" t="s">
        <v>58</v>
      </c>
      <c r="I79" s="11" t="s">
        <v>502</v>
      </c>
      <c r="J79" s="11" t="s">
        <v>107</v>
      </c>
      <c r="K79" t="s">
        <v>61</v>
      </c>
      <c r="L79" s="11">
        <v>60.6</v>
      </c>
      <c r="M79" s="11">
        <v>40.6</v>
      </c>
      <c r="O79" t="s">
        <v>62</v>
      </c>
      <c r="Q79" t="s">
        <v>503</v>
      </c>
      <c r="R79" t="s">
        <v>109</v>
      </c>
      <c r="S79" t="s">
        <v>65</v>
      </c>
      <c r="T79" t="s">
        <v>504</v>
      </c>
      <c r="U79" s="11" t="s">
        <v>505</v>
      </c>
      <c r="V79" s="11" t="s">
        <v>442</v>
      </c>
      <c r="W79" s="11" t="s">
        <v>66</v>
      </c>
      <c r="X79" s="2">
        <f>IF(N79&lt;&gt;"",N79,WORKDAY(E79,-2,[1]DATA!B91:B103))</f>
        <v>43812</v>
      </c>
      <c r="Y79" s="16">
        <f t="shared" si="3"/>
        <v>44</v>
      </c>
      <c r="Z79" s="10">
        <f t="shared" si="4"/>
        <v>10.825584000000001</v>
      </c>
      <c r="AA79">
        <f>SUMIF(PROD!C:C,A79,PROD!K:K)</f>
        <v>0</v>
      </c>
      <c r="AB79">
        <f t="shared" si="5"/>
        <v>44</v>
      </c>
    </row>
    <row r="80" spans="1:28" x14ac:dyDescent="0.25">
      <c r="A80" t="s">
        <v>506</v>
      </c>
      <c r="B80" t="s">
        <v>507</v>
      </c>
      <c r="C80" t="s">
        <v>508</v>
      </c>
      <c r="D80" t="s">
        <v>82</v>
      </c>
      <c r="E80" t="s">
        <v>509</v>
      </c>
      <c r="F80" t="s">
        <v>84</v>
      </c>
      <c r="G80" t="s">
        <v>58</v>
      </c>
      <c r="H80" t="s">
        <v>58</v>
      </c>
      <c r="I80" s="11" t="s">
        <v>510</v>
      </c>
      <c r="J80" s="11" t="s">
        <v>86</v>
      </c>
      <c r="K80" t="s">
        <v>87</v>
      </c>
      <c r="L80" s="11">
        <v>394</v>
      </c>
      <c r="M80" s="11">
        <v>224</v>
      </c>
      <c r="O80" t="s">
        <v>62</v>
      </c>
      <c r="Q80" t="s">
        <v>511</v>
      </c>
      <c r="R80" t="s">
        <v>324</v>
      </c>
      <c r="S80" t="s">
        <v>65</v>
      </c>
      <c r="T80" t="s">
        <v>512</v>
      </c>
      <c r="U80" s="11" t="s">
        <v>513</v>
      </c>
      <c r="V80" s="11" t="s">
        <v>309</v>
      </c>
      <c r="W80" s="11" t="s">
        <v>66</v>
      </c>
      <c r="X80" s="2">
        <f>IF(N80&lt;&gt;"",N80,WORKDAY(E80,-2,[1]DATA!B92:B104))</f>
        <v>43815</v>
      </c>
      <c r="Y80" s="16">
        <f t="shared" si="3"/>
        <v>1</v>
      </c>
      <c r="Z80" s="10">
        <f t="shared" si="4"/>
        <v>8.8256000000000014</v>
      </c>
      <c r="AA80">
        <f>SUMIF(PROD!C:C,A80,PROD!K:K)</f>
        <v>0</v>
      </c>
      <c r="AB80">
        <f t="shared" si="5"/>
        <v>1</v>
      </c>
    </row>
    <row r="81" spans="1:28" x14ac:dyDescent="0.25">
      <c r="A81" t="s">
        <v>514</v>
      </c>
      <c r="B81" t="s">
        <v>507</v>
      </c>
      <c r="C81" t="s">
        <v>515</v>
      </c>
      <c r="D81" t="s">
        <v>82</v>
      </c>
      <c r="E81" t="s">
        <v>509</v>
      </c>
      <c r="F81" t="s">
        <v>84</v>
      </c>
      <c r="G81" t="s">
        <v>58</v>
      </c>
      <c r="H81" t="s">
        <v>58</v>
      </c>
      <c r="I81" s="11" t="s">
        <v>516</v>
      </c>
      <c r="J81" s="11" t="s">
        <v>86</v>
      </c>
      <c r="K81" t="s">
        <v>87</v>
      </c>
      <c r="L81" s="11">
        <v>394</v>
      </c>
      <c r="M81" s="11">
        <v>44</v>
      </c>
      <c r="O81" t="s">
        <v>62</v>
      </c>
      <c r="Q81" t="s">
        <v>511</v>
      </c>
      <c r="R81" t="s">
        <v>324</v>
      </c>
      <c r="S81" t="s">
        <v>65</v>
      </c>
      <c r="T81" t="s">
        <v>456</v>
      </c>
      <c r="U81" s="11" t="s">
        <v>513</v>
      </c>
      <c r="V81" s="11" t="s">
        <v>69</v>
      </c>
      <c r="W81" s="11" t="s">
        <v>66</v>
      </c>
      <c r="X81" s="2">
        <f>IF(N81&lt;&gt;"",N81,WORKDAY(E81,-2,[1]DATA!B93:B105))</f>
        <v>43815</v>
      </c>
      <c r="Y81" s="16">
        <f t="shared" si="3"/>
        <v>1</v>
      </c>
      <c r="Z81" s="10">
        <f t="shared" si="4"/>
        <v>1.7336</v>
      </c>
      <c r="AA81">
        <f>SUMIF(PROD!C:C,A81,PROD!K:K)</f>
        <v>0</v>
      </c>
      <c r="AB81">
        <f t="shared" si="5"/>
        <v>1</v>
      </c>
    </row>
    <row r="82" spans="1:28" x14ac:dyDescent="0.25">
      <c r="A82" t="s">
        <v>517</v>
      </c>
      <c r="B82" t="s">
        <v>507</v>
      </c>
      <c r="C82" t="s">
        <v>518</v>
      </c>
      <c r="D82" t="s">
        <v>82</v>
      </c>
      <c r="E82" t="s">
        <v>509</v>
      </c>
      <c r="F82" t="s">
        <v>84</v>
      </c>
      <c r="G82" t="s">
        <v>58</v>
      </c>
      <c r="H82" t="s">
        <v>58</v>
      </c>
      <c r="I82" s="11" t="s">
        <v>519</v>
      </c>
      <c r="J82" s="11" t="s">
        <v>86</v>
      </c>
      <c r="K82" t="s">
        <v>87</v>
      </c>
      <c r="L82" s="11">
        <v>294</v>
      </c>
      <c r="M82" s="11">
        <v>224</v>
      </c>
      <c r="N82" s="2" t="s">
        <v>198</v>
      </c>
      <c r="O82" t="s">
        <v>62</v>
      </c>
      <c r="Q82" t="s">
        <v>520</v>
      </c>
      <c r="R82" t="s">
        <v>324</v>
      </c>
      <c r="S82" t="s">
        <v>65</v>
      </c>
      <c r="T82" t="s">
        <v>66</v>
      </c>
      <c r="U82" s="11" t="s">
        <v>521</v>
      </c>
      <c r="V82" s="11" t="s">
        <v>309</v>
      </c>
      <c r="W82" s="11" t="s">
        <v>66</v>
      </c>
      <c r="X82" s="2" t="str">
        <f>IF(N82&lt;&gt;"",N82,WORKDAY(E82,-2,[1]DATA!B94:B106))</f>
        <v>06/12/2019</v>
      </c>
      <c r="Y82" s="16">
        <f t="shared" si="3"/>
        <v>1</v>
      </c>
      <c r="Z82" s="10">
        <f t="shared" si="4"/>
        <v>6.5856000000000003</v>
      </c>
      <c r="AA82">
        <f>SUMIF(PROD!C:C,A82,PROD!K:K)</f>
        <v>0</v>
      </c>
      <c r="AB82">
        <f t="shared" si="5"/>
        <v>1</v>
      </c>
    </row>
    <row r="83" spans="1:28" x14ac:dyDescent="0.25">
      <c r="A83" t="s">
        <v>522</v>
      </c>
      <c r="B83" t="s">
        <v>507</v>
      </c>
      <c r="C83" t="s">
        <v>523</v>
      </c>
      <c r="D83" t="s">
        <v>82</v>
      </c>
      <c r="E83" t="s">
        <v>509</v>
      </c>
      <c r="F83" t="s">
        <v>84</v>
      </c>
      <c r="G83" t="s">
        <v>58</v>
      </c>
      <c r="H83" t="s">
        <v>58</v>
      </c>
      <c r="I83" s="11" t="s">
        <v>524</v>
      </c>
      <c r="J83" s="11" t="s">
        <v>86</v>
      </c>
      <c r="K83" t="s">
        <v>87</v>
      </c>
      <c r="L83" s="11">
        <v>294</v>
      </c>
      <c r="M83" s="11">
        <v>44</v>
      </c>
      <c r="N83" s="2" t="s">
        <v>198</v>
      </c>
      <c r="O83" t="s">
        <v>62</v>
      </c>
      <c r="Q83" t="s">
        <v>520</v>
      </c>
      <c r="R83" t="s">
        <v>324</v>
      </c>
      <c r="S83" t="s">
        <v>65</v>
      </c>
      <c r="T83" t="s">
        <v>66</v>
      </c>
      <c r="U83" s="11" t="s">
        <v>521</v>
      </c>
      <c r="V83" s="11" t="s">
        <v>69</v>
      </c>
      <c r="W83" s="11" t="s">
        <v>66</v>
      </c>
      <c r="X83" s="2" t="str">
        <f>IF(N83&lt;&gt;"",N83,WORKDAY(E83,-2,[1]DATA!B95:B107))</f>
        <v>06/12/2019</v>
      </c>
      <c r="Y83" s="16">
        <f t="shared" si="3"/>
        <v>1</v>
      </c>
      <c r="Z83" s="10">
        <f t="shared" si="4"/>
        <v>1.2936000000000001</v>
      </c>
      <c r="AA83">
        <f>SUMIF(PROD!C:C,A83,PROD!K:K)</f>
        <v>0</v>
      </c>
      <c r="AB83">
        <f t="shared" si="5"/>
        <v>1</v>
      </c>
    </row>
    <row r="84" spans="1:28" x14ac:dyDescent="0.25">
      <c r="A84" t="s">
        <v>525</v>
      </c>
      <c r="B84" t="s">
        <v>507</v>
      </c>
      <c r="C84" t="s">
        <v>526</v>
      </c>
      <c r="D84" t="s">
        <v>82</v>
      </c>
      <c r="E84" t="s">
        <v>509</v>
      </c>
      <c r="F84" t="s">
        <v>84</v>
      </c>
      <c r="G84" t="s">
        <v>58</v>
      </c>
      <c r="H84" t="s">
        <v>58</v>
      </c>
      <c r="I84" s="11" t="s">
        <v>527</v>
      </c>
      <c r="J84" s="11" t="s">
        <v>86</v>
      </c>
      <c r="K84" t="s">
        <v>87</v>
      </c>
      <c r="L84" s="11">
        <v>229</v>
      </c>
      <c r="M84" s="11">
        <v>94</v>
      </c>
      <c r="N84" s="2" t="s">
        <v>198</v>
      </c>
      <c r="O84" t="s">
        <v>62</v>
      </c>
      <c r="Q84" t="s">
        <v>520</v>
      </c>
      <c r="R84" t="s">
        <v>324</v>
      </c>
      <c r="S84" t="s">
        <v>65</v>
      </c>
      <c r="T84" t="s">
        <v>66</v>
      </c>
      <c r="U84" s="11" t="s">
        <v>528</v>
      </c>
      <c r="V84" s="11" t="s">
        <v>529</v>
      </c>
      <c r="W84" s="11" t="s">
        <v>66</v>
      </c>
      <c r="X84" s="2" t="str">
        <f>IF(N84&lt;&gt;"",N84,WORKDAY(E84,-2,[1]DATA!B96:B108))</f>
        <v>06/12/2019</v>
      </c>
      <c r="Y84" s="16">
        <f t="shared" si="3"/>
        <v>1</v>
      </c>
      <c r="Z84" s="10">
        <f t="shared" si="4"/>
        <v>2.1526000000000001</v>
      </c>
      <c r="AA84">
        <f>SUMIF(PROD!C:C,A84,PROD!K:K)</f>
        <v>0</v>
      </c>
      <c r="AB84">
        <f t="shared" si="5"/>
        <v>1</v>
      </c>
    </row>
    <row r="85" spans="1:28" x14ac:dyDescent="0.25">
      <c r="A85" t="s">
        <v>530</v>
      </c>
      <c r="B85" t="s">
        <v>531</v>
      </c>
      <c r="C85" t="s">
        <v>223</v>
      </c>
      <c r="D85" t="s">
        <v>75</v>
      </c>
      <c r="E85" t="s">
        <v>509</v>
      </c>
      <c r="F85" t="s">
        <v>84</v>
      </c>
      <c r="G85" t="s">
        <v>58</v>
      </c>
      <c r="H85" t="s">
        <v>58</v>
      </c>
      <c r="I85" s="11" t="s">
        <v>532</v>
      </c>
      <c r="J85" s="11" t="s">
        <v>170</v>
      </c>
      <c r="K85" t="s">
        <v>87</v>
      </c>
      <c r="L85" s="11">
        <v>444.5</v>
      </c>
      <c r="M85" s="11">
        <v>79</v>
      </c>
      <c r="O85" t="s">
        <v>62</v>
      </c>
      <c r="Q85" t="s">
        <v>533</v>
      </c>
      <c r="R85" t="s">
        <v>172</v>
      </c>
      <c r="S85" t="s">
        <v>65</v>
      </c>
      <c r="T85" t="s">
        <v>413</v>
      </c>
      <c r="U85" s="11"/>
      <c r="V85" s="11"/>
      <c r="W85" s="11"/>
      <c r="X85" s="2">
        <f>IF(N85&lt;&gt;"",N85,WORKDAY(E85,-2,[1]DATA!B97:B109))</f>
        <v>43815</v>
      </c>
      <c r="Y85" s="16">
        <f t="shared" si="3"/>
        <v>20</v>
      </c>
      <c r="Z85" s="10">
        <f t="shared" si="4"/>
        <v>70.231000000000009</v>
      </c>
      <c r="AA85">
        <f>SUMIF(PROD!C:C,A85,PROD!K:K)</f>
        <v>0</v>
      </c>
      <c r="AB85">
        <f t="shared" si="5"/>
        <v>20</v>
      </c>
    </row>
    <row r="86" spans="1:28" x14ac:dyDescent="0.25">
      <c r="A86" t="s">
        <v>534</v>
      </c>
      <c r="B86" t="s">
        <v>535</v>
      </c>
      <c r="C86" t="s">
        <v>536</v>
      </c>
      <c r="D86" t="s">
        <v>275</v>
      </c>
      <c r="E86" t="s">
        <v>509</v>
      </c>
      <c r="F86" t="s">
        <v>57</v>
      </c>
      <c r="G86" t="s">
        <v>58</v>
      </c>
      <c r="H86" t="s">
        <v>58</v>
      </c>
      <c r="I86" s="11" t="s">
        <v>537</v>
      </c>
      <c r="J86" s="11" t="s">
        <v>170</v>
      </c>
      <c r="K86" t="s">
        <v>87</v>
      </c>
      <c r="L86" s="11">
        <v>280</v>
      </c>
      <c r="M86" s="11">
        <v>90</v>
      </c>
      <c r="O86" t="s">
        <v>62</v>
      </c>
      <c r="Q86" t="s">
        <v>538</v>
      </c>
      <c r="R86" t="s">
        <v>172</v>
      </c>
      <c r="S86" t="s">
        <v>65</v>
      </c>
      <c r="T86" t="s">
        <v>505</v>
      </c>
      <c r="U86" s="11"/>
      <c r="V86" s="11"/>
      <c r="W86" s="11"/>
      <c r="X86" s="2">
        <f>IF(N86&lt;&gt;"",N86,WORKDAY(E86,-2,[1]DATA!B98:B110))</f>
        <v>43815</v>
      </c>
      <c r="Y86" s="16">
        <f t="shared" si="3"/>
        <v>8</v>
      </c>
      <c r="Z86" s="10">
        <f t="shared" si="4"/>
        <v>20.16</v>
      </c>
      <c r="AA86">
        <f>SUMIF(PROD!C:C,A86,PROD!K:K)</f>
        <v>0</v>
      </c>
      <c r="AB86">
        <f t="shared" si="5"/>
        <v>8</v>
      </c>
    </row>
    <row r="87" spans="1:28" x14ac:dyDescent="0.25">
      <c r="A87" t="s">
        <v>539</v>
      </c>
      <c r="B87" t="s">
        <v>540</v>
      </c>
      <c r="C87" t="s">
        <v>541</v>
      </c>
      <c r="D87" t="s">
        <v>230</v>
      </c>
      <c r="E87" t="s">
        <v>509</v>
      </c>
      <c r="F87" t="s">
        <v>57</v>
      </c>
      <c r="G87" t="s">
        <v>58</v>
      </c>
      <c r="H87" t="s">
        <v>58</v>
      </c>
      <c r="I87" s="11" t="s">
        <v>542</v>
      </c>
      <c r="J87" s="11" t="s">
        <v>60</v>
      </c>
      <c r="K87" t="s">
        <v>61</v>
      </c>
      <c r="L87" s="11">
        <v>135</v>
      </c>
      <c r="M87" s="11">
        <v>45.5</v>
      </c>
      <c r="O87" t="s">
        <v>62</v>
      </c>
      <c r="Q87" t="s">
        <v>543</v>
      </c>
      <c r="R87" t="s">
        <v>64</v>
      </c>
      <c r="S87" t="s">
        <v>65</v>
      </c>
      <c r="T87" t="s">
        <v>447</v>
      </c>
      <c r="U87" s="11"/>
      <c r="V87" s="11"/>
      <c r="W87" s="11"/>
      <c r="X87" s="2">
        <f>IF(N87&lt;&gt;"",N87,WORKDAY(E87,-2,[1]DATA!B99:B111))</f>
        <v>43815</v>
      </c>
      <c r="Y87" s="16">
        <f t="shared" si="3"/>
        <v>5</v>
      </c>
      <c r="Z87" s="10">
        <f t="shared" si="4"/>
        <v>3.0712500000000005</v>
      </c>
      <c r="AA87">
        <f>SUMIF(PROD!C:C,A87,PROD!K:K)</f>
        <v>0</v>
      </c>
      <c r="AB87">
        <f t="shared" si="5"/>
        <v>5</v>
      </c>
    </row>
    <row r="88" spans="1:28" x14ac:dyDescent="0.25">
      <c r="A88" t="s">
        <v>544</v>
      </c>
      <c r="B88" t="s">
        <v>222</v>
      </c>
      <c r="C88" t="s">
        <v>391</v>
      </c>
      <c r="D88" t="s">
        <v>155</v>
      </c>
      <c r="E88" t="s">
        <v>509</v>
      </c>
      <c r="F88" t="s">
        <v>57</v>
      </c>
      <c r="G88" t="s">
        <v>58</v>
      </c>
      <c r="H88" t="s">
        <v>58</v>
      </c>
      <c r="I88" s="11" t="s">
        <v>392</v>
      </c>
      <c r="J88" s="11" t="s">
        <v>170</v>
      </c>
      <c r="K88" t="s">
        <v>87</v>
      </c>
      <c r="L88" s="11">
        <v>105</v>
      </c>
      <c r="M88" s="11">
        <v>155</v>
      </c>
      <c r="O88" t="s">
        <v>62</v>
      </c>
      <c r="Q88" t="s">
        <v>545</v>
      </c>
      <c r="R88" t="s">
        <v>172</v>
      </c>
      <c r="S88" t="s">
        <v>65</v>
      </c>
      <c r="T88" t="s">
        <v>352</v>
      </c>
      <c r="U88" s="11" t="s">
        <v>66</v>
      </c>
      <c r="V88" s="11" t="s">
        <v>66</v>
      </c>
      <c r="W88" s="11" t="s">
        <v>66</v>
      </c>
      <c r="X88" s="2">
        <f>IF(N88&lt;&gt;"",N88,WORKDAY(E88,-2,[1]DATA!B100:B112))</f>
        <v>43815</v>
      </c>
      <c r="Y88" s="16">
        <f t="shared" si="3"/>
        <v>4</v>
      </c>
      <c r="Z88" s="10">
        <f t="shared" si="4"/>
        <v>6.5100000000000007</v>
      </c>
      <c r="AA88">
        <f>SUMIF(PROD!C:C,A88,PROD!K:K)</f>
        <v>0</v>
      </c>
      <c r="AB88">
        <f t="shared" si="5"/>
        <v>4</v>
      </c>
    </row>
    <row r="89" spans="1:28" x14ac:dyDescent="0.25">
      <c r="A89" t="s">
        <v>546</v>
      </c>
      <c r="B89" t="s">
        <v>266</v>
      </c>
      <c r="C89" t="s">
        <v>547</v>
      </c>
      <c r="D89" t="s">
        <v>82</v>
      </c>
      <c r="E89" t="s">
        <v>509</v>
      </c>
      <c r="F89" t="s">
        <v>57</v>
      </c>
      <c r="G89" t="s">
        <v>58</v>
      </c>
      <c r="H89" t="s">
        <v>58</v>
      </c>
      <c r="I89" s="11" t="s">
        <v>548</v>
      </c>
      <c r="J89" s="11" t="s">
        <v>149</v>
      </c>
      <c r="K89" t="s">
        <v>61</v>
      </c>
      <c r="L89" s="11">
        <v>174</v>
      </c>
      <c r="M89" s="11">
        <v>104</v>
      </c>
      <c r="O89" t="s">
        <v>62</v>
      </c>
      <c r="Q89" t="s">
        <v>549</v>
      </c>
      <c r="R89" t="s">
        <v>151</v>
      </c>
      <c r="S89" t="s">
        <v>65</v>
      </c>
      <c r="T89" t="s">
        <v>550</v>
      </c>
      <c r="U89" s="11" t="s">
        <v>485</v>
      </c>
      <c r="V89" s="11" t="s">
        <v>253</v>
      </c>
      <c r="W89" s="11" t="s">
        <v>66</v>
      </c>
      <c r="X89" s="2">
        <f>IF(N89&lt;&gt;"",N89,WORKDAY(E89,-2,[1]DATA!B101:B113))</f>
        <v>43815</v>
      </c>
      <c r="Y89" s="16">
        <f t="shared" si="3"/>
        <v>1</v>
      </c>
      <c r="Z89" s="10">
        <f t="shared" si="4"/>
        <v>1.8096000000000001</v>
      </c>
      <c r="AA89">
        <f>SUMIF(PROD!C:C,A89,PROD!K:K)</f>
        <v>0</v>
      </c>
      <c r="AB89">
        <f t="shared" si="5"/>
        <v>1</v>
      </c>
    </row>
    <row r="90" spans="1:28" x14ac:dyDescent="0.25">
      <c r="A90" t="s">
        <v>551</v>
      </c>
      <c r="B90" t="s">
        <v>390</v>
      </c>
      <c r="C90" t="s">
        <v>391</v>
      </c>
      <c r="D90" t="s">
        <v>552</v>
      </c>
      <c r="E90" t="s">
        <v>509</v>
      </c>
      <c r="F90" t="s">
        <v>57</v>
      </c>
      <c r="G90" t="s">
        <v>58</v>
      </c>
      <c r="H90" t="s">
        <v>58</v>
      </c>
      <c r="I90" s="11" t="s">
        <v>553</v>
      </c>
      <c r="J90" s="11" t="s">
        <v>170</v>
      </c>
      <c r="K90" t="s">
        <v>87</v>
      </c>
      <c r="L90" s="11">
        <v>105</v>
      </c>
      <c r="M90" s="11">
        <v>155</v>
      </c>
      <c r="O90" t="s">
        <v>62</v>
      </c>
      <c r="Q90" t="s">
        <v>554</v>
      </c>
      <c r="R90" t="s">
        <v>172</v>
      </c>
      <c r="S90" t="s">
        <v>65</v>
      </c>
      <c r="T90" t="s">
        <v>555</v>
      </c>
      <c r="U90" s="11" t="s">
        <v>66</v>
      </c>
      <c r="V90" s="11" t="s">
        <v>66</v>
      </c>
      <c r="W90" s="11" t="s">
        <v>66</v>
      </c>
      <c r="X90" s="2">
        <f>IF(N90&lt;&gt;"",N90,WORKDAY(E90,-2,[1]DATA!B102:B114))</f>
        <v>43815</v>
      </c>
      <c r="Y90" s="16">
        <f t="shared" si="3"/>
        <v>34</v>
      </c>
      <c r="Z90" s="10">
        <f t="shared" si="4"/>
        <v>55.335000000000008</v>
      </c>
      <c r="AA90">
        <f>SUMIF(PROD!C:C,A90,PROD!K:K)</f>
        <v>0</v>
      </c>
      <c r="AB90">
        <f t="shared" si="5"/>
        <v>34</v>
      </c>
    </row>
    <row r="91" spans="1:28" x14ac:dyDescent="0.25">
      <c r="A91" t="s">
        <v>556</v>
      </c>
      <c r="B91" t="s">
        <v>390</v>
      </c>
      <c r="C91" t="s">
        <v>391</v>
      </c>
      <c r="D91" t="s">
        <v>557</v>
      </c>
      <c r="E91" t="s">
        <v>509</v>
      </c>
      <c r="F91" t="s">
        <v>57</v>
      </c>
      <c r="G91" t="s">
        <v>58</v>
      </c>
      <c r="H91" t="s">
        <v>58</v>
      </c>
      <c r="I91" s="11" t="s">
        <v>558</v>
      </c>
      <c r="J91" s="11" t="s">
        <v>170</v>
      </c>
      <c r="K91" t="s">
        <v>87</v>
      </c>
      <c r="L91" s="11">
        <v>105</v>
      </c>
      <c r="M91" s="11">
        <v>155</v>
      </c>
      <c r="O91" t="s">
        <v>62</v>
      </c>
      <c r="Q91" t="s">
        <v>559</v>
      </c>
      <c r="R91" t="s">
        <v>172</v>
      </c>
      <c r="S91" t="s">
        <v>65</v>
      </c>
      <c r="T91" t="s">
        <v>560</v>
      </c>
      <c r="U91" s="11" t="s">
        <v>66</v>
      </c>
      <c r="V91" s="11" t="s">
        <v>66</v>
      </c>
      <c r="W91" s="11" t="s">
        <v>66</v>
      </c>
      <c r="X91" s="2">
        <f>IF(N91&lt;&gt;"",N91,WORKDAY(E91,-2,[1]DATA!B103:B115))</f>
        <v>43815</v>
      </c>
      <c r="Y91" s="16">
        <f t="shared" si="3"/>
        <v>16</v>
      </c>
      <c r="Z91" s="10">
        <f t="shared" si="4"/>
        <v>26.040000000000003</v>
      </c>
      <c r="AA91">
        <f>SUMIF(PROD!C:C,A91,PROD!K:K)</f>
        <v>0</v>
      </c>
      <c r="AB91">
        <f t="shared" si="5"/>
        <v>16</v>
      </c>
    </row>
    <row r="92" spans="1:28" x14ac:dyDescent="0.25">
      <c r="A92" t="s">
        <v>561</v>
      </c>
      <c r="B92" t="s">
        <v>507</v>
      </c>
      <c r="C92" t="s">
        <v>526</v>
      </c>
      <c r="D92" t="s">
        <v>82</v>
      </c>
      <c r="E92" t="s">
        <v>509</v>
      </c>
      <c r="F92" t="s">
        <v>57</v>
      </c>
      <c r="G92" t="s">
        <v>58</v>
      </c>
      <c r="H92" t="s">
        <v>58</v>
      </c>
      <c r="I92" s="11" t="s">
        <v>527</v>
      </c>
      <c r="J92" s="11" t="s">
        <v>86</v>
      </c>
      <c r="K92" t="s">
        <v>87</v>
      </c>
      <c r="L92" s="11">
        <v>229</v>
      </c>
      <c r="M92" s="11">
        <v>94</v>
      </c>
      <c r="O92" t="s">
        <v>62</v>
      </c>
      <c r="Q92" t="s">
        <v>562</v>
      </c>
      <c r="R92" t="s">
        <v>324</v>
      </c>
      <c r="S92" t="s">
        <v>65</v>
      </c>
      <c r="T92" t="s">
        <v>66</v>
      </c>
      <c r="U92" s="11" t="s">
        <v>528</v>
      </c>
      <c r="V92" s="11" t="s">
        <v>529</v>
      </c>
      <c r="W92" s="11" t="s">
        <v>66</v>
      </c>
      <c r="X92" s="2">
        <f>IF(N92&lt;&gt;"",N92,WORKDAY(E92,-2,[1]DATA!B104:B116))</f>
        <v>43815</v>
      </c>
      <c r="Y92" s="16">
        <f t="shared" si="3"/>
        <v>1</v>
      </c>
      <c r="Z92" s="10">
        <f t="shared" si="4"/>
        <v>2.1526000000000001</v>
      </c>
      <c r="AA92">
        <f>SUMIF(PROD!C:C,A92,PROD!K:K)</f>
        <v>0</v>
      </c>
      <c r="AB92">
        <f t="shared" si="5"/>
        <v>1</v>
      </c>
    </row>
    <row r="93" spans="1:28" x14ac:dyDescent="0.25">
      <c r="A93" t="s">
        <v>563</v>
      </c>
      <c r="B93" t="s">
        <v>507</v>
      </c>
      <c r="C93" t="s">
        <v>564</v>
      </c>
      <c r="D93" t="s">
        <v>82</v>
      </c>
      <c r="E93" t="s">
        <v>509</v>
      </c>
      <c r="F93" t="s">
        <v>57</v>
      </c>
      <c r="G93" t="s">
        <v>58</v>
      </c>
      <c r="H93" t="s">
        <v>58</v>
      </c>
      <c r="I93" s="11" t="s">
        <v>289</v>
      </c>
      <c r="J93" s="11" t="s">
        <v>86</v>
      </c>
      <c r="K93" t="s">
        <v>87</v>
      </c>
      <c r="L93" s="11">
        <v>229</v>
      </c>
      <c r="M93" s="11">
        <v>184</v>
      </c>
      <c r="O93" t="s">
        <v>62</v>
      </c>
      <c r="Q93" t="s">
        <v>562</v>
      </c>
      <c r="R93" t="s">
        <v>324</v>
      </c>
      <c r="S93" t="s">
        <v>65</v>
      </c>
      <c r="T93" t="s">
        <v>66</v>
      </c>
      <c r="U93" s="11" t="s">
        <v>528</v>
      </c>
      <c r="V93" s="11" t="s">
        <v>292</v>
      </c>
      <c r="W93" s="11" t="s">
        <v>66</v>
      </c>
      <c r="X93" s="2">
        <f>IF(N93&lt;&gt;"",N93,WORKDAY(E93,-2,[1]DATA!B105:B117))</f>
        <v>43815</v>
      </c>
      <c r="Y93" s="16">
        <f t="shared" si="3"/>
        <v>1</v>
      </c>
      <c r="Z93" s="10">
        <f t="shared" si="4"/>
        <v>4.2136000000000005</v>
      </c>
      <c r="AA93">
        <f>SUMIF(PROD!C:C,A93,PROD!K:K)</f>
        <v>0</v>
      </c>
      <c r="AB93">
        <f t="shared" si="5"/>
        <v>1</v>
      </c>
    </row>
    <row r="94" spans="1:28" x14ac:dyDescent="0.25">
      <c r="A94" t="s">
        <v>565</v>
      </c>
      <c r="B94" t="s">
        <v>566</v>
      </c>
      <c r="C94" t="s">
        <v>567</v>
      </c>
      <c r="D94" t="s">
        <v>568</v>
      </c>
      <c r="E94" t="s">
        <v>569</v>
      </c>
      <c r="F94" t="s">
        <v>84</v>
      </c>
      <c r="G94" t="s">
        <v>58</v>
      </c>
      <c r="H94" t="s">
        <v>58</v>
      </c>
      <c r="I94" s="11" t="s">
        <v>570</v>
      </c>
      <c r="J94" s="11" t="s">
        <v>149</v>
      </c>
      <c r="K94" t="s">
        <v>61</v>
      </c>
      <c r="L94" s="11">
        <v>54</v>
      </c>
      <c r="M94" s="11">
        <v>54</v>
      </c>
      <c r="N94" s="2" t="s">
        <v>276</v>
      </c>
      <c r="O94" t="s">
        <v>62</v>
      </c>
      <c r="Q94" t="s">
        <v>571</v>
      </c>
      <c r="R94" t="s">
        <v>151</v>
      </c>
      <c r="S94" t="s">
        <v>65</v>
      </c>
      <c r="T94" t="s">
        <v>572</v>
      </c>
      <c r="U94" s="11" t="s">
        <v>193</v>
      </c>
      <c r="V94" s="11" t="s">
        <v>193</v>
      </c>
      <c r="W94" s="11" t="s">
        <v>66</v>
      </c>
      <c r="X94" s="2" t="str">
        <f>IF(N94&lt;&gt;"",N94,WORKDAY(E94,-2,[1]DATA!B106:B118))</f>
        <v>13/12/2019</v>
      </c>
      <c r="Y94" s="16">
        <f t="shared" si="3"/>
        <v>420</v>
      </c>
      <c r="Z94" s="10">
        <f t="shared" si="4"/>
        <v>122.47200000000001</v>
      </c>
      <c r="AA94">
        <f>SUMIF(PROD!C:C,A94,PROD!K:K)</f>
        <v>0</v>
      </c>
      <c r="AB94">
        <f t="shared" si="5"/>
        <v>420</v>
      </c>
    </row>
    <row r="95" spans="1:28" x14ac:dyDescent="0.25">
      <c r="A95" t="s">
        <v>573</v>
      </c>
      <c r="B95" t="s">
        <v>574</v>
      </c>
      <c r="C95" t="s">
        <v>439</v>
      </c>
      <c r="D95" t="s">
        <v>100</v>
      </c>
      <c r="E95" t="s">
        <v>569</v>
      </c>
      <c r="F95" t="s">
        <v>57</v>
      </c>
      <c r="G95" t="s">
        <v>58</v>
      </c>
      <c r="H95" t="s">
        <v>58</v>
      </c>
      <c r="I95" s="11" t="s">
        <v>575</v>
      </c>
      <c r="J95" s="11" t="s">
        <v>170</v>
      </c>
      <c r="K95" t="s">
        <v>87</v>
      </c>
      <c r="L95" s="11">
        <v>314.5</v>
      </c>
      <c r="M95" s="11">
        <v>79</v>
      </c>
      <c r="O95" t="s">
        <v>62</v>
      </c>
      <c r="Q95" t="s">
        <v>576</v>
      </c>
      <c r="R95" t="s">
        <v>172</v>
      </c>
      <c r="S95" t="s">
        <v>65</v>
      </c>
      <c r="T95" t="s">
        <v>69</v>
      </c>
      <c r="U95" s="11"/>
      <c r="V95" s="11"/>
      <c r="W95" s="11"/>
      <c r="X95" s="2">
        <f>IF(N95&lt;&gt;"",N95,WORKDAY(E95,-2,[1]DATA!B107:B119))</f>
        <v>43816</v>
      </c>
      <c r="Y95" s="16">
        <f t="shared" si="3"/>
        <v>10</v>
      </c>
      <c r="Z95" s="10">
        <f t="shared" si="4"/>
        <v>24.845500000000001</v>
      </c>
      <c r="AA95">
        <f>SUMIF(PROD!C:C,A95,PROD!K:K)</f>
        <v>0</v>
      </c>
      <c r="AB95">
        <f t="shared" si="5"/>
        <v>10</v>
      </c>
    </row>
    <row r="96" spans="1:28" x14ac:dyDescent="0.25">
      <c r="A96" t="s">
        <v>577</v>
      </c>
      <c r="B96" t="s">
        <v>578</v>
      </c>
      <c r="C96" t="s">
        <v>223</v>
      </c>
      <c r="D96" t="s">
        <v>155</v>
      </c>
      <c r="E96" t="s">
        <v>569</v>
      </c>
      <c r="F96" t="s">
        <v>57</v>
      </c>
      <c r="G96" t="s">
        <v>58</v>
      </c>
      <c r="H96" t="s">
        <v>58</v>
      </c>
      <c r="I96" s="11" t="s">
        <v>224</v>
      </c>
      <c r="J96" s="11" t="s">
        <v>170</v>
      </c>
      <c r="K96" t="s">
        <v>87</v>
      </c>
      <c r="L96" s="11">
        <v>444.5</v>
      </c>
      <c r="M96" s="11">
        <v>79</v>
      </c>
      <c r="O96" t="s">
        <v>62</v>
      </c>
      <c r="Q96" t="s">
        <v>579</v>
      </c>
      <c r="R96" t="s">
        <v>172</v>
      </c>
      <c r="S96" t="s">
        <v>65</v>
      </c>
      <c r="T96" t="s">
        <v>259</v>
      </c>
      <c r="U96" s="11"/>
      <c r="V96" s="11"/>
      <c r="W96" s="11"/>
      <c r="X96" s="2">
        <f>IF(N96&lt;&gt;"",N96,WORKDAY(E96,-2,[1]DATA!B108:B120))</f>
        <v>43816</v>
      </c>
      <c r="Y96" s="16">
        <f t="shared" si="3"/>
        <v>4</v>
      </c>
      <c r="Z96" s="10">
        <f t="shared" si="4"/>
        <v>14.046200000000001</v>
      </c>
      <c r="AA96">
        <f>SUMIF(PROD!C:C,A96,PROD!K:K)</f>
        <v>0</v>
      </c>
      <c r="AB96">
        <f t="shared" si="5"/>
        <v>4</v>
      </c>
    </row>
    <row r="97" spans="1:28" x14ac:dyDescent="0.25">
      <c r="A97" t="s">
        <v>580</v>
      </c>
      <c r="B97" t="s">
        <v>425</v>
      </c>
      <c r="C97" t="s">
        <v>244</v>
      </c>
      <c r="D97" t="s">
        <v>167</v>
      </c>
      <c r="E97" t="s">
        <v>569</v>
      </c>
      <c r="F97" t="s">
        <v>57</v>
      </c>
      <c r="G97" t="s">
        <v>58</v>
      </c>
      <c r="H97" t="s">
        <v>58</v>
      </c>
      <c r="I97" s="11" t="s">
        <v>426</v>
      </c>
      <c r="J97" s="11" t="s">
        <v>170</v>
      </c>
      <c r="K97" t="s">
        <v>87</v>
      </c>
      <c r="L97" s="11">
        <v>314.5</v>
      </c>
      <c r="M97" s="11">
        <v>104.5</v>
      </c>
      <c r="O97" t="s">
        <v>62</v>
      </c>
      <c r="Q97" t="s">
        <v>581</v>
      </c>
      <c r="R97" t="s">
        <v>172</v>
      </c>
      <c r="S97" t="s">
        <v>65</v>
      </c>
      <c r="T97" t="s">
        <v>388</v>
      </c>
      <c r="U97" s="11"/>
      <c r="V97" s="11"/>
      <c r="W97" s="11"/>
      <c r="X97" s="2">
        <f>IF(N97&lt;&gt;"",N97,WORKDAY(E97,-2,[1]DATA!B109:B121))</f>
        <v>43816</v>
      </c>
      <c r="Y97" s="16">
        <f t="shared" si="3"/>
        <v>2</v>
      </c>
      <c r="Z97" s="10">
        <f t="shared" si="4"/>
        <v>6.5730499999999994</v>
      </c>
      <c r="AA97">
        <f>SUMIF(PROD!C:C,A97,PROD!K:K)</f>
        <v>0</v>
      </c>
      <c r="AB97">
        <f t="shared" si="5"/>
        <v>2</v>
      </c>
    </row>
    <row r="98" spans="1:28" x14ac:dyDescent="0.25">
      <c r="A98" t="s">
        <v>582</v>
      </c>
      <c r="B98" t="s">
        <v>583</v>
      </c>
      <c r="C98" t="s">
        <v>584</v>
      </c>
      <c r="D98" t="s">
        <v>82</v>
      </c>
      <c r="E98" t="s">
        <v>569</v>
      </c>
      <c r="F98" t="s">
        <v>57</v>
      </c>
      <c r="G98" t="s">
        <v>58</v>
      </c>
      <c r="H98" t="s">
        <v>58</v>
      </c>
      <c r="I98" s="11" t="s">
        <v>161</v>
      </c>
      <c r="J98" s="11" t="s">
        <v>107</v>
      </c>
      <c r="K98" t="s">
        <v>61</v>
      </c>
      <c r="L98" s="11">
        <v>82.6</v>
      </c>
      <c r="M98" s="11">
        <v>82.6</v>
      </c>
      <c r="O98" t="s">
        <v>62</v>
      </c>
      <c r="Q98" t="s">
        <v>585</v>
      </c>
      <c r="R98" t="s">
        <v>109</v>
      </c>
      <c r="S98" t="s">
        <v>65</v>
      </c>
      <c r="T98" t="s">
        <v>66</v>
      </c>
      <c r="U98" s="11" t="s">
        <v>346</v>
      </c>
      <c r="V98" s="11" t="s">
        <v>346</v>
      </c>
      <c r="W98" s="11"/>
      <c r="X98" s="2">
        <f>IF(N98&lt;&gt;"",N98,WORKDAY(E98,-2,[1]DATA!B110:B122))</f>
        <v>43816</v>
      </c>
      <c r="Y98" s="16">
        <f t="shared" si="3"/>
        <v>1</v>
      </c>
      <c r="Z98" s="10">
        <f t="shared" si="4"/>
        <v>0.68227599999999988</v>
      </c>
      <c r="AA98">
        <f>SUMIF(PROD!C:C,A98,PROD!K:K)</f>
        <v>0</v>
      </c>
      <c r="AB98">
        <f t="shared" si="5"/>
        <v>1</v>
      </c>
    </row>
    <row r="99" spans="1:28" x14ac:dyDescent="0.25">
      <c r="A99" t="s">
        <v>586</v>
      </c>
      <c r="B99" t="s">
        <v>583</v>
      </c>
      <c r="C99" t="s">
        <v>587</v>
      </c>
      <c r="D99" t="s">
        <v>82</v>
      </c>
      <c r="E99" t="s">
        <v>569</v>
      </c>
      <c r="F99" t="s">
        <v>57</v>
      </c>
      <c r="G99" t="s">
        <v>58</v>
      </c>
      <c r="H99" t="s">
        <v>58</v>
      </c>
      <c r="I99" s="11" t="s">
        <v>588</v>
      </c>
      <c r="J99" s="11" t="s">
        <v>107</v>
      </c>
      <c r="K99" t="s">
        <v>61</v>
      </c>
      <c r="L99" s="11">
        <v>142.6</v>
      </c>
      <c r="M99" s="11">
        <v>142.6</v>
      </c>
      <c r="O99" t="s">
        <v>62</v>
      </c>
      <c r="Q99" t="s">
        <v>585</v>
      </c>
      <c r="R99" t="s">
        <v>109</v>
      </c>
      <c r="S99" t="s">
        <v>65</v>
      </c>
      <c r="T99" t="s">
        <v>66</v>
      </c>
      <c r="U99" s="11" t="s">
        <v>589</v>
      </c>
      <c r="V99" s="11" t="s">
        <v>589</v>
      </c>
      <c r="W99" s="11"/>
      <c r="X99" s="2">
        <f>IF(N99&lt;&gt;"",N99,WORKDAY(E99,-2,[1]DATA!B111:B123))</f>
        <v>43816</v>
      </c>
      <c r="Y99" s="16">
        <f t="shared" si="3"/>
        <v>1</v>
      </c>
      <c r="Z99" s="10">
        <f t="shared" si="4"/>
        <v>2.0334759999999998</v>
      </c>
      <c r="AA99">
        <f>SUMIF(PROD!C:C,A99,PROD!K:K)</f>
        <v>0</v>
      </c>
      <c r="AB99">
        <f t="shared" si="5"/>
        <v>1</v>
      </c>
    </row>
    <row r="100" spans="1:28" x14ac:dyDescent="0.25">
      <c r="A100" t="s">
        <v>590</v>
      </c>
      <c r="B100" t="s">
        <v>583</v>
      </c>
      <c r="C100" t="s">
        <v>591</v>
      </c>
      <c r="D100" t="s">
        <v>167</v>
      </c>
      <c r="E100" t="s">
        <v>569</v>
      </c>
      <c r="F100" t="s">
        <v>57</v>
      </c>
      <c r="G100" t="s">
        <v>58</v>
      </c>
      <c r="H100" t="s">
        <v>58</v>
      </c>
      <c r="I100" s="11" t="s">
        <v>592</v>
      </c>
      <c r="J100" s="11" t="s">
        <v>107</v>
      </c>
      <c r="K100" t="s">
        <v>61</v>
      </c>
      <c r="L100" s="11">
        <v>187.6</v>
      </c>
      <c r="M100" s="11">
        <v>142.6</v>
      </c>
      <c r="O100" t="s">
        <v>62</v>
      </c>
      <c r="Q100" t="s">
        <v>585</v>
      </c>
      <c r="R100" t="s">
        <v>109</v>
      </c>
      <c r="S100" t="s">
        <v>65</v>
      </c>
      <c r="T100" t="s">
        <v>66</v>
      </c>
      <c r="U100" s="11" t="s">
        <v>593</v>
      </c>
      <c r="V100" s="11" t="s">
        <v>589</v>
      </c>
      <c r="W100" s="11"/>
      <c r="X100" s="2">
        <f>IF(N100&lt;&gt;"",N100,WORKDAY(E100,-2,[1]DATA!B112:B124))</f>
        <v>43816</v>
      </c>
      <c r="Y100" s="16">
        <f t="shared" si="3"/>
        <v>2</v>
      </c>
      <c r="Z100" s="10">
        <f t="shared" si="4"/>
        <v>5.3503519999999991</v>
      </c>
      <c r="AA100">
        <f>SUMIF(PROD!C:C,A100,PROD!K:K)</f>
        <v>0</v>
      </c>
      <c r="AB100">
        <f t="shared" si="5"/>
        <v>2</v>
      </c>
    </row>
    <row r="101" spans="1:28" x14ac:dyDescent="0.25">
      <c r="A101" t="s">
        <v>594</v>
      </c>
      <c r="B101" t="s">
        <v>583</v>
      </c>
      <c r="C101" t="s">
        <v>595</v>
      </c>
      <c r="D101" t="s">
        <v>167</v>
      </c>
      <c r="E101" t="s">
        <v>569</v>
      </c>
      <c r="F101" t="s">
        <v>57</v>
      </c>
      <c r="G101" t="s">
        <v>58</v>
      </c>
      <c r="H101" t="s">
        <v>58</v>
      </c>
      <c r="I101" s="11" t="s">
        <v>596</v>
      </c>
      <c r="J101" s="11" t="s">
        <v>107</v>
      </c>
      <c r="K101" t="s">
        <v>61</v>
      </c>
      <c r="L101" s="11">
        <v>201.1</v>
      </c>
      <c r="M101" s="11">
        <v>104.6</v>
      </c>
      <c r="O101" t="s">
        <v>62</v>
      </c>
      <c r="Q101" t="s">
        <v>585</v>
      </c>
      <c r="R101" t="s">
        <v>109</v>
      </c>
      <c r="S101" t="s">
        <v>65</v>
      </c>
      <c r="T101" t="s">
        <v>66</v>
      </c>
      <c r="U101" s="11" t="s">
        <v>597</v>
      </c>
      <c r="V101" s="11" t="s">
        <v>598</v>
      </c>
      <c r="W101" s="11"/>
      <c r="X101" s="2">
        <f>IF(N101&lt;&gt;"",N101,WORKDAY(E101,-2,[1]DATA!B113:B125))</f>
        <v>43816</v>
      </c>
      <c r="Y101" s="16">
        <f t="shared" si="3"/>
        <v>2</v>
      </c>
      <c r="Z101" s="10">
        <f t="shared" si="4"/>
        <v>4.2070120000000006</v>
      </c>
      <c r="AA101">
        <f>SUMIF(PROD!C:C,A101,PROD!K:K)</f>
        <v>0</v>
      </c>
      <c r="AB101">
        <f t="shared" si="5"/>
        <v>2</v>
      </c>
    </row>
    <row r="102" spans="1:28" x14ac:dyDescent="0.25">
      <c r="A102" t="s">
        <v>599</v>
      </c>
      <c r="B102" t="s">
        <v>583</v>
      </c>
      <c r="C102" t="s">
        <v>600</v>
      </c>
      <c r="D102" t="s">
        <v>82</v>
      </c>
      <c r="E102" t="s">
        <v>569</v>
      </c>
      <c r="F102" t="s">
        <v>57</v>
      </c>
      <c r="G102" t="s">
        <v>58</v>
      </c>
      <c r="H102" t="s">
        <v>58</v>
      </c>
      <c r="I102" s="11" t="s">
        <v>601</v>
      </c>
      <c r="J102" s="11" t="s">
        <v>107</v>
      </c>
      <c r="K102" t="s">
        <v>61</v>
      </c>
      <c r="L102" s="11">
        <v>112.6</v>
      </c>
      <c r="M102" s="11">
        <v>43.6</v>
      </c>
      <c r="O102" t="s">
        <v>62</v>
      </c>
      <c r="Q102" t="s">
        <v>585</v>
      </c>
      <c r="R102" t="s">
        <v>109</v>
      </c>
      <c r="S102" t="s">
        <v>65</v>
      </c>
      <c r="T102" t="s">
        <v>66</v>
      </c>
      <c r="U102" s="11" t="s">
        <v>602</v>
      </c>
      <c r="V102" s="11" t="s">
        <v>603</v>
      </c>
      <c r="W102" s="11"/>
      <c r="X102" s="2">
        <f>IF(N102&lt;&gt;"",N102,WORKDAY(E102,-2,[1]DATA!B114:B126))</f>
        <v>43816</v>
      </c>
      <c r="Y102" s="16">
        <f t="shared" si="3"/>
        <v>1</v>
      </c>
      <c r="Z102" s="10">
        <f t="shared" si="4"/>
        <v>0.49093599999999993</v>
      </c>
      <c r="AA102">
        <f>SUMIF(PROD!C:C,A102,PROD!K:K)</f>
        <v>0</v>
      </c>
      <c r="AB102">
        <f t="shared" si="5"/>
        <v>1</v>
      </c>
    </row>
    <row r="103" spans="1:28" x14ac:dyDescent="0.25">
      <c r="A103" t="s">
        <v>604</v>
      </c>
      <c r="B103" t="s">
        <v>583</v>
      </c>
      <c r="C103" t="s">
        <v>605</v>
      </c>
      <c r="D103" t="s">
        <v>82</v>
      </c>
      <c r="E103" t="s">
        <v>569</v>
      </c>
      <c r="F103" t="s">
        <v>57</v>
      </c>
      <c r="G103" t="s">
        <v>58</v>
      </c>
      <c r="H103" t="s">
        <v>58</v>
      </c>
      <c r="I103" s="11" t="s">
        <v>363</v>
      </c>
      <c r="J103" s="11" t="s">
        <v>107</v>
      </c>
      <c r="K103" t="s">
        <v>61</v>
      </c>
      <c r="L103" s="11">
        <v>162.6</v>
      </c>
      <c r="M103" s="11">
        <v>62.6</v>
      </c>
      <c r="O103" t="s">
        <v>62</v>
      </c>
      <c r="Q103" t="s">
        <v>585</v>
      </c>
      <c r="R103" t="s">
        <v>109</v>
      </c>
      <c r="S103" t="s">
        <v>65</v>
      </c>
      <c r="T103" t="s">
        <v>66</v>
      </c>
      <c r="U103" s="11" t="s">
        <v>89</v>
      </c>
      <c r="V103" s="11" t="s">
        <v>259</v>
      </c>
      <c r="W103" s="11"/>
      <c r="X103" s="2">
        <f>IF(N103&lt;&gt;"",N103,WORKDAY(E103,-2,[1]DATA!B115:B127))</f>
        <v>43816</v>
      </c>
      <c r="Y103" s="16">
        <f t="shared" si="3"/>
        <v>1</v>
      </c>
      <c r="Z103" s="10">
        <f t="shared" si="4"/>
        <v>1.017876</v>
      </c>
      <c r="AA103">
        <f>SUMIF(PROD!C:C,A103,PROD!K:K)</f>
        <v>0</v>
      </c>
      <c r="AB103">
        <f t="shared" si="5"/>
        <v>1</v>
      </c>
    </row>
    <row r="104" spans="1:28" x14ac:dyDescent="0.25">
      <c r="A104" t="s">
        <v>606</v>
      </c>
      <c r="B104" t="s">
        <v>583</v>
      </c>
      <c r="C104" t="s">
        <v>607</v>
      </c>
      <c r="D104" t="s">
        <v>82</v>
      </c>
      <c r="E104" t="s">
        <v>569</v>
      </c>
      <c r="F104" t="s">
        <v>57</v>
      </c>
      <c r="G104" t="s">
        <v>58</v>
      </c>
      <c r="H104" t="s">
        <v>58</v>
      </c>
      <c r="I104" s="11" t="s">
        <v>161</v>
      </c>
      <c r="J104" s="11" t="s">
        <v>107</v>
      </c>
      <c r="K104" t="s">
        <v>61</v>
      </c>
      <c r="L104" s="11">
        <v>215.6</v>
      </c>
      <c r="M104" s="11">
        <v>82.6</v>
      </c>
      <c r="O104" t="s">
        <v>62</v>
      </c>
      <c r="Q104" t="s">
        <v>585</v>
      </c>
      <c r="R104" t="s">
        <v>109</v>
      </c>
      <c r="S104" t="s">
        <v>65</v>
      </c>
      <c r="T104" t="s">
        <v>66</v>
      </c>
      <c r="U104" s="11" t="s">
        <v>608</v>
      </c>
      <c r="V104" s="11" t="s">
        <v>346</v>
      </c>
      <c r="W104" s="11"/>
      <c r="X104" s="2">
        <f>IF(N104&lt;&gt;"",N104,WORKDAY(E104,-2,[1]DATA!B116:B128))</f>
        <v>43816</v>
      </c>
      <c r="Y104" s="16">
        <f t="shared" si="3"/>
        <v>1</v>
      </c>
      <c r="Z104" s="10">
        <f t="shared" si="4"/>
        <v>1.780856</v>
      </c>
      <c r="AA104">
        <f>SUMIF(PROD!C:C,A104,PROD!K:K)</f>
        <v>0</v>
      </c>
      <c r="AB104">
        <f t="shared" si="5"/>
        <v>1</v>
      </c>
    </row>
    <row r="105" spans="1:28" x14ac:dyDescent="0.25">
      <c r="A105" t="s">
        <v>609</v>
      </c>
      <c r="B105" t="s">
        <v>281</v>
      </c>
      <c r="C105" t="s">
        <v>288</v>
      </c>
      <c r="D105" t="s">
        <v>142</v>
      </c>
      <c r="E105" t="s">
        <v>610</v>
      </c>
      <c r="F105" t="s">
        <v>84</v>
      </c>
      <c r="G105" t="s">
        <v>58</v>
      </c>
      <c r="H105" t="s">
        <v>58</v>
      </c>
      <c r="I105" s="11" t="s">
        <v>611</v>
      </c>
      <c r="J105" s="11" t="s">
        <v>107</v>
      </c>
      <c r="K105" t="s">
        <v>61</v>
      </c>
      <c r="L105" s="11">
        <v>314</v>
      </c>
      <c r="M105" s="11">
        <v>184</v>
      </c>
      <c r="O105" t="s">
        <v>62</v>
      </c>
      <c r="Q105" t="s">
        <v>612</v>
      </c>
      <c r="R105" t="s">
        <v>109</v>
      </c>
      <c r="S105" t="s">
        <v>65</v>
      </c>
      <c r="T105" t="s">
        <v>290</v>
      </c>
      <c r="U105" s="11" t="s">
        <v>291</v>
      </c>
      <c r="V105" s="11" t="s">
        <v>292</v>
      </c>
      <c r="W105" s="11" t="s">
        <v>66</v>
      </c>
      <c r="X105" s="2">
        <f>IF(N105&lt;&gt;"",N105,WORKDAY(E105,-2,[1]DATA!B117:B129))</f>
        <v>43817</v>
      </c>
      <c r="Y105" s="16">
        <f t="shared" si="3"/>
        <v>3</v>
      </c>
      <c r="Z105" s="10">
        <f t="shared" si="4"/>
        <v>17.332800000000002</v>
      </c>
      <c r="AA105">
        <f>SUMIF(PROD!C:C,A105,PROD!K:K)</f>
        <v>0</v>
      </c>
      <c r="AB105">
        <f t="shared" si="5"/>
        <v>3</v>
      </c>
    </row>
    <row r="106" spans="1:28" x14ac:dyDescent="0.25">
      <c r="A106" t="s">
        <v>613</v>
      </c>
      <c r="B106" t="s">
        <v>281</v>
      </c>
      <c r="C106" t="s">
        <v>282</v>
      </c>
      <c r="D106" t="s">
        <v>75</v>
      </c>
      <c r="E106" t="s">
        <v>610</v>
      </c>
      <c r="F106" t="s">
        <v>84</v>
      </c>
      <c r="G106" t="s">
        <v>58</v>
      </c>
      <c r="H106" t="s">
        <v>58</v>
      </c>
      <c r="I106" s="11" t="s">
        <v>614</v>
      </c>
      <c r="J106" s="11" t="s">
        <v>107</v>
      </c>
      <c r="K106" t="s">
        <v>61</v>
      </c>
      <c r="L106" s="11">
        <v>261</v>
      </c>
      <c r="M106" s="11">
        <v>124</v>
      </c>
      <c r="O106" t="s">
        <v>62</v>
      </c>
      <c r="Q106" t="s">
        <v>612</v>
      </c>
      <c r="R106" t="s">
        <v>109</v>
      </c>
      <c r="S106" t="s">
        <v>65</v>
      </c>
      <c r="T106" t="s">
        <v>193</v>
      </c>
      <c r="U106" s="11" t="s">
        <v>285</v>
      </c>
      <c r="V106" s="11" t="s">
        <v>286</v>
      </c>
      <c r="W106" s="11" t="s">
        <v>66</v>
      </c>
      <c r="X106" s="2">
        <f>IF(N106&lt;&gt;"",N106,WORKDAY(E106,-2,[1]DATA!B118:B130))</f>
        <v>43817</v>
      </c>
      <c r="Y106" s="16">
        <f t="shared" si="3"/>
        <v>20</v>
      </c>
      <c r="Z106" s="10">
        <f t="shared" si="4"/>
        <v>64.727999999999994</v>
      </c>
      <c r="AA106">
        <f>SUMIF(PROD!C:C,A106,PROD!K:K)</f>
        <v>0</v>
      </c>
      <c r="AB106">
        <f t="shared" si="5"/>
        <v>20</v>
      </c>
    </row>
    <row r="107" spans="1:28" x14ac:dyDescent="0.25">
      <c r="A107" t="s">
        <v>615</v>
      </c>
      <c r="B107" t="s">
        <v>281</v>
      </c>
      <c r="C107" t="s">
        <v>616</v>
      </c>
      <c r="D107" t="s">
        <v>82</v>
      </c>
      <c r="E107" t="s">
        <v>610</v>
      </c>
      <c r="F107" t="s">
        <v>84</v>
      </c>
      <c r="G107" t="s">
        <v>58</v>
      </c>
      <c r="H107" t="s">
        <v>58</v>
      </c>
      <c r="I107" s="11" t="s">
        <v>359</v>
      </c>
      <c r="J107" s="11" t="s">
        <v>86</v>
      </c>
      <c r="K107" t="s">
        <v>87</v>
      </c>
      <c r="L107" s="11">
        <v>204</v>
      </c>
      <c r="M107" s="11">
        <v>124</v>
      </c>
      <c r="O107" t="s">
        <v>62</v>
      </c>
      <c r="Q107" t="s">
        <v>617</v>
      </c>
      <c r="R107" t="s">
        <v>109</v>
      </c>
      <c r="S107" t="s">
        <v>65</v>
      </c>
      <c r="T107" t="s">
        <v>552</v>
      </c>
      <c r="U107" s="11" t="s">
        <v>260</v>
      </c>
      <c r="V107" s="11" t="s">
        <v>286</v>
      </c>
      <c r="W107" s="11" t="s">
        <v>66</v>
      </c>
      <c r="X107" s="2">
        <f>IF(N107&lt;&gt;"",N107,WORKDAY(E107,-2,[1]DATA!B119:B131))</f>
        <v>43817</v>
      </c>
      <c r="Y107" s="16">
        <f t="shared" si="3"/>
        <v>1</v>
      </c>
      <c r="Z107" s="10">
        <f t="shared" si="4"/>
        <v>2.5295999999999998</v>
      </c>
      <c r="AA107">
        <f>SUMIF(PROD!C:C,A107,PROD!K:K)</f>
        <v>0</v>
      </c>
      <c r="AB107">
        <f t="shared" si="5"/>
        <v>1</v>
      </c>
    </row>
    <row r="108" spans="1:28" x14ac:dyDescent="0.25">
      <c r="A108" t="s">
        <v>618</v>
      </c>
      <c r="B108" t="s">
        <v>281</v>
      </c>
      <c r="C108" t="s">
        <v>619</v>
      </c>
      <c r="D108" t="s">
        <v>82</v>
      </c>
      <c r="E108" t="s">
        <v>610</v>
      </c>
      <c r="F108" t="s">
        <v>84</v>
      </c>
      <c r="G108" t="s">
        <v>58</v>
      </c>
      <c r="H108" t="s">
        <v>58</v>
      </c>
      <c r="I108" s="11" t="s">
        <v>620</v>
      </c>
      <c r="J108" s="11" t="s">
        <v>107</v>
      </c>
      <c r="K108" t="s">
        <v>61</v>
      </c>
      <c r="L108" s="11">
        <v>296</v>
      </c>
      <c r="M108" s="11">
        <v>107</v>
      </c>
      <c r="O108" t="s">
        <v>62</v>
      </c>
      <c r="Q108" t="s">
        <v>617</v>
      </c>
      <c r="R108" t="s">
        <v>109</v>
      </c>
      <c r="S108" t="s">
        <v>65</v>
      </c>
      <c r="T108" t="s">
        <v>163</v>
      </c>
      <c r="U108" s="11" t="s">
        <v>621</v>
      </c>
      <c r="V108" s="11" t="s">
        <v>622</v>
      </c>
      <c r="W108" s="11" t="s">
        <v>66</v>
      </c>
      <c r="X108" s="2">
        <f>IF(N108&lt;&gt;"",N108,WORKDAY(E108,-2,[1]DATA!B120:B132))</f>
        <v>43817</v>
      </c>
      <c r="Y108" s="16">
        <f t="shared" si="3"/>
        <v>1</v>
      </c>
      <c r="Z108" s="10">
        <f t="shared" si="4"/>
        <v>3.1672000000000002</v>
      </c>
      <c r="AA108">
        <f>SUMIF(PROD!C:C,A108,PROD!K:K)</f>
        <v>0</v>
      </c>
      <c r="AB108">
        <f t="shared" si="5"/>
        <v>1</v>
      </c>
    </row>
    <row r="109" spans="1:28" x14ac:dyDescent="0.25">
      <c r="A109" t="s">
        <v>623</v>
      </c>
      <c r="B109" t="s">
        <v>281</v>
      </c>
      <c r="C109" t="s">
        <v>624</v>
      </c>
      <c r="D109" t="s">
        <v>82</v>
      </c>
      <c r="E109" t="s">
        <v>610</v>
      </c>
      <c r="F109" t="s">
        <v>84</v>
      </c>
      <c r="G109" t="s">
        <v>58</v>
      </c>
      <c r="H109" t="s">
        <v>58</v>
      </c>
      <c r="I109" s="11" t="s">
        <v>588</v>
      </c>
      <c r="J109" s="11" t="s">
        <v>107</v>
      </c>
      <c r="K109" t="s">
        <v>61</v>
      </c>
      <c r="L109" s="11">
        <v>304</v>
      </c>
      <c r="M109" s="11">
        <v>144</v>
      </c>
      <c r="O109" t="s">
        <v>62</v>
      </c>
      <c r="Q109" t="s">
        <v>617</v>
      </c>
      <c r="R109" t="s">
        <v>109</v>
      </c>
      <c r="S109" t="s">
        <v>65</v>
      </c>
      <c r="T109" t="s">
        <v>625</v>
      </c>
      <c r="U109" s="11" t="s">
        <v>318</v>
      </c>
      <c r="V109" s="11" t="s">
        <v>589</v>
      </c>
      <c r="W109" s="11" t="s">
        <v>66</v>
      </c>
      <c r="X109" s="2">
        <f>IF(N109&lt;&gt;"",N109,WORKDAY(E109,-2,[1]DATA!B121:B133))</f>
        <v>43817</v>
      </c>
      <c r="Y109" s="16">
        <f t="shared" si="3"/>
        <v>1</v>
      </c>
      <c r="Z109" s="10">
        <f t="shared" si="4"/>
        <v>4.3776000000000002</v>
      </c>
      <c r="AA109">
        <f>SUMIF(PROD!C:C,A109,PROD!K:K)</f>
        <v>0</v>
      </c>
      <c r="AB109">
        <f t="shared" si="5"/>
        <v>1</v>
      </c>
    </row>
    <row r="110" spans="1:28" x14ac:dyDescent="0.25">
      <c r="A110" t="s">
        <v>626</v>
      </c>
      <c r="B110" t="s">
        <v>281</v>
      </c>
      <c r="C110" t="s">
        <v>627</v>
      </c>
      <c r="D110" t="s">
        <v>82</v>
      </c>
      <c r="E110" t="s">
        <v>610</v>
      </c>
      <c r="F110" t="s">
        <v>84</v>
      </c>
      <c r="G110" t="s">
        <v>58</v>
      </c>
      <c r="H110" t="s">
        <v>58</v>
      </c>
      <c r="I110" s="11" t="s">
        <v>628</v>
      </c>
      <c r="J110" s="11" t="s">
        <v>107</v>
      </c>
      <c r="K110" t="s">
        <v>61</v>
      </c>
      <c r="L110" s="11">
        <v>324</v>
      </c>
      <c r="M110" s="11">
        <v>169</v>
      </c>
      <c r="O110" t="s">
        <v>62</v>
      </c>
      <c r="Q110" t="s">
        <v>617</v>
      </c>
      <c r="R110" t="s">
        <v>109</v>
      </c>
      <c r="S110" t="s">
        <v>65</v>
      </c>
      <c r="T110" t="s">
        <v>629</v>
      </c>
      <c r="U110" s="11" t="s">
        <v>630</v>
      </c>
      <c r="V110" s="11" t="s">
        <v>631</v>
      </c>
      <c r="W110" s="11" t="s">
        <v>66</v>
      </c>
      <c r="X110" s="2">
        <f>IF(N110&lt;&gt;"",N110,WORKDAY(E110,-2,[1]DATA!B122:B134))</f>
        <v>43817</v>
      </c>
      <c r="Y110" s="16">
        <f t="shared" si="3"/>
        <v>1</v>
      </c>
      <c r="Z110" s="10">
        <f t="shared" si="4"/>
        <v>5.4756</v>
      </c>
      <c r="AA110">
        <f>SUMIF(PROD!C:C,A110,PROD!K:K)</f>
        <v>0</v>
      </c>
      <c r="AB110">
        <f t="shared" si="5"/>
        <v>1</v>
      </c>
    </row>
    <row r="111" spans="1:28" x14ac:dyDescent="0.25">
      <c r="A111" t="s">
        <v>632</v>
      </c>
      <c r="B111" t="s">
        <v>182</v>
      </c>
      <c r="C111" t="s">
        <v>633</v>
      </c>
      <c r="D111" t="s">
        <v>634</v>
      </c>
      <c r="E111" t="s">
        <v>610</v>
      </c>
      <c r="F111" t="s">
        <v>57</v>
      </c>
      <c r="G111" t="s">
        <v>58</v>
      </c>
      <c r="H111" t="s">
        <v>58</v>
      </c>
      <c r="I111" s="11" t="s">
        <v>635</v>
      </c>
      <c r="J111" s="11" t="s">
        <v>86</v>
      </c>
      <c r="K111" t="s">
        <v>87</v>
      </c>
      <c r="L111" s="11">
        <v>224</v>
      </c>
      <c r="M111" s="11">
        <v>104</v>
      </c>
      <c r="N111" s="2" t="s">
        <v>214</v>
      </c>
      <c r="O111" t="s">
        <v>62</v>
      </c>
      <c r="Q111" t="s">
        <v>636</v>
      </c>
      <c r="R111" t="s">
        <v>324</v>
      </c>
      <c r="S111" t="s">
        <v>65</v>
      </c>
      <c r="T111" t="s">
        <v>637</v>
      </c>
      <c r="U111" s="11" t="s">
        <v>309</v>
      </c>
      <c r="V111" s="11" t="s">
        <v>253</v>
      </c>
      <c r="W111" s="11" t="s">
        <v>66</v>
      </c>
      <c r="X111" s="2" t="str">
        <f>IF(N111&lt;&gt;"",N111,WORKDAY(E111,-2,[1]DATA!B123:B135))</f>
        <v>17/12/2019</v>
      </c>
      <c r="Y111" s="16">
        <f t="shared" si="3"/>
        <v>11</v>
      </c>
      <c r="Z111" s="10">
        <f t="shared" si="4"/>
        <v>25.625600000000002</v>
      </c>
      <c r="AA111">
        <f>SUMIF(PROD!C:C,A111,PROD!K:K)</f>
        <v>0</v>
      </c>
      <c r="AB111">
        <f t="shared" si="5"/>
        <v>11</v>
      </c>
    </row>
    <row r="112" spans="1:28" x14ac:dyDescent="0.25">
      <c r="A112" t="s">
        <v>638</v>
      </c>
      <c r="B112" t="s">
        <v>182</v>
      </c>
      <c r="C112" t="s">
        <v>639</v>
      </c>
      <c r="D112" t="s">
        <v>451</v>
      </c>
      <c r="E112" t="s">
        <v>610</v>
      </c>
      <c r="F112" t="s">
        <v>57</v>
      </c>
      <c r="G112" t="s">
        <v>58</v>
      </c>
      <c r="H112" t="s">
        <v>58</v>
      </c>
      <c r="I112" s="11" t="s">
        <v>640</v>
      </c>
      <c r="J112" s="11" t="s">
        <v>86</v>
      </c>
      <c r="K112" t="s">
        <v>87</v>
      </c>
      <c r="L112" s="11">
        <v>204</v>
      </c>
      <c r="M112" s="11">
        <v>184</v>
      </c>
      <c r="N112" s="2" t="s">
        <v>214</v>
      </c>
      <c r="O112" t="s">
        <v>62</v>
      </c>
      <c r="Q112" t="s">
        <v>636</v>
      </c>
      <c r="R112" t="s">
        <v>324</v>
      </c>
      <c r="S112" t="s">
        <v>65</v>
      </c>
      <c r="T112" t="s">
        <v>641</v>
      </c>
      <c r="U112" s="11" t="s">
        <v>260</v>
      </c>
      <c r="V112" s="11" t="s">
        <v>292</v>
      </c>
      <c r="W112" s="11" t="s">
        <v>66</v>
      </c>
      <c r="X112" s="2" t="str">
        <f>IF(N112&lt;&gt;"",N112,WORKDAY(E112,-2,[1]DATA!B124:B136))</f>
        <v>17/12/2019</v>
      </c>
      <c r="Y112" s="16">
        <f t="shared" si="3"/>
        <v>21</v>
      </c>
      <c r="Z112" s="10">
        <f t="shared" si="4"/>
        <v>78.825599999999994</v>
      </c>
      <c r="AA112">
        <f>SUMIF(PROD!C:C,A112,PROD!K:K)</f>
        <v>0</v>
      </c>
      <c r="AB112">
        <f t="shared" si="5"/>
        <v>21</v>
      </c>
    </row>
    <row r="113" spans="1:28" x14ac:dyDescent="0.25">
      <c r="A113" t="s">
        <v>642</v>
      </c>
      <c r="B113" t="s">
        <v>182</v>
      </c>
      <c r="C113" t="s">
        <v>643</v>
      </c>
      <c r="D113" t="s">
        <v>644</v>
      </c>
      <c r="E113" t="s">
        <v>610</v>
      </c>
      <c r="F113" t="s">
        <v>57</v>
      </c>
      <c r="G113" t="s">
        <v>58</v>
      </c>
      <c r="H113" t="s">
        <v>58</v>
      </c>
      <c r="I113" s="11" t="s">
        <v>645</v>
      </c>
      <c r="J113" s="11" t="s">
        <v>86</v>
      </c>
      <c r="K113" t="s">
        <v>87</v>
      </c>
      <c r="L113" s="11">
        <v>202.3</v>
      </c>
      <c r="M113" s="11">
        <v>104</v>
      </c>
      <c r="N113" s="2" t="s">
        <v>214</v>
      </c>
      <c r="O113" t="s">
        <v>62</v>
      </c>
      <c r="Q113" t="s">
        <v>636</v>
      </c>
      <c r="R113" t="s">
        <v>89</v>
      </c>
      <c r="S113" t="s">
        <v>65</v>
      </c>
      <c r="T113" t="s">
        <v>646</v>
      </c>
      <c r="U113" s="11" t="s">
        <v>647</v>
      </c>
      <c r="V113" s="11" t="s">
        <v>253</v>
      </c>
      <c r="W113" s="11" t="s">
        <v>66</v>
      </c>
      <c r="X113" s="2" t="str">
        <f>IF(N113&lt;&gt;"",N113,WORKDAY(E113,-2,[1]DATA!B125:B137))</f>
        <v>17/12/2019</v>
      </c>
      <c r="Y113" s="16">
        <f t="shared" si="3"/>
        <v>35</v>
      </c>
      <c r="Z113" s="10">
        <f t="shared" si="4"/>
        <v>73.637200000000007</v>
      </c>
      <c r="AA113">
        <f>SUMIF(PROD!C:C,A113,PROD!K:K)</f>
        <v>0</v>
      </c>
      <c r="AB113">
        <f t="shared" si="5"/>
        <v>35</v>
      </c>
    </row>
    <row r="114" spans="1:28" x14ac:dyDescent="0.25">
      <c r="A114" t="s">
        <v>648</v>
      </c>
      <c r="B114" t="s">
        <v>182</v>
      </c>
      <c r="C114" t="s">
        <v>649</v>
      </c>
      <c r="D114" t="s">
        <v>650</v>
      </c>
      <c r="E114" t="s">
        <v>610</v>
      </c>
      <c r="F114" t="s">
        <v>57</v>
      </c>
      <c r="G114" t="s">
        <v>58</v>
      </c>
      <c r="H114" t="s">
        <v>58</v>
      </c>
      <c r="I114" s="11" t="s">
        <v>651</v>
      </c>
      <c r="J114" s="11" t="s">
        <v>86</v>
      </c>
      <c r="K114" t="s">
        <v>87</v>
      </c>
      <c r="L114" s="11">
        <v>202.3</v>
      </c>
      <c r="M114" s="11">
        <v>84</v>
      </c>
      <c r="N114" s="2" t="s">
        <v>214</v>
      </c>
      <c r="O114" t="s">
        <v>62</v>
      </c>
      <c r="Q114" t="s">
        <v>636</v>
      </c>
      <c r="R114" t="s">
        <v>109</v>
      </c>
      <c r="S114" t="s">
        <v>65</v>
      </c>
      <c r="T114" t="s">
        <v>652</v>
      </c>
      <c r="U114" s="11" t="s">
        <v>647</v>
      </c>
      <c r="V114" s="11" t="s">
        <v>346</v>
      </c>
      <c r="W114" s="11" t="s">
        <v>66</v>
      </c>
      <c r="X114" s="2" t="str">
        <f>IF(N114&lt;&gt;"",N114,WORKDAY(E114,-2,[1]DATA!B126:B138))</f>
        <v>17/12/2019</v>
      </c>
      <c r="Y114" s="16">
        <f t="shared" si="3"/>
        <v>23</v>
      </c>
      <c r="Z114" s="10">
        <f t="shared" si="4"/>
        <v>39.084359999999997</v>
      </c>
      <c r="AA114">
        <f>SUMIF(PROD!C:C,A114,PROD!K:K)</f>
        <v>0</v>
      </c>
      <c r="AB114">
        <f t="shared" si="5"/>
        <v>23</v>
      </c>
    </row>
    <row r="115" spans="1:28" x14ac:dyDescent="0.25">
      <c r="A115" t="s">
        <v>653</v>
      </c>
      <c r="B115" t="s">
        <v>182</v>
      </c>
      <c r="C115" t="s">
        <v>654</v>
      </c>
      <c r="D115" t="s">
        <v>167</v>
      </c>
      <c r="E115" t="s">
        <v>610</v>
      </c>
      <c r="F115" t="s">
        <v>57</v>
      </c>
      <c r="G115" t="s">
        <v>58</v>
      </c>
      <c r="H115" t="s">
        <v>58</v>
      </c>
      <c r="I115" s="11" t="s">
        <v>655</v>
      </c>
      <c r="J115" s="11" t="s">
        <v>86</v>
      </c>
      <c r="K115" t="s">
        <v>87</v>
      </c>
      <c r="L115" s="11">
        <v>182.3</v>
      </c>
      <c r="M115" s="11">
        <v>104</v>
      </c>
      <c r="N115" s="2" t="s">
        <v>214</v>
      </c>
      <c r="O115" t="s">
        <v>62</v>
      </c>
      <c r="Q115" t="s">
        <v>636</v>
      </c>
      <c r="R115" t="s">
        <v>89</v>
      </c>
      <c r="S115" t="s">
        <v>65</v>
      </c>
      <c r="T115" t="s">
        <v>656</v>
      </c>
      <c r="U115" s="11" t="s">
        <v>657</v>
      </c>
      <c r="V115" s="11" t="s">
        <v>253</v>
      </c>
      <c r="W115" s="11" t="s">
        <v>66</v>
      </c>
      <c r="X115" s="2" t="str">
        <f>IF(N115&lt;&gt;"",N115,WORKDAY(E115,-2,[1]DATA!B127:B139))</f>
        <v>17/12/2019</v>
      </c>
      <c r="Y115" s="16">
        <f t="shared" si="3"/>
        <v>2</v>
      </c>
      <c r="Z115" s="10">
        <f t="shared" si="4"/>
        <v>3.7918400000000005</v>
      </c>
      <c r="AA115">
        <f>SUMIF(PROD!C:C,A115,PROD!K:K)</f>
        <v>0</v>
      </c>
      <c r="AB115">
        <f t="shared" si="5"/>
        <v>2</v>
      </c>
    </row>
    <row r="116" spans="1:28" x14ac:dyDescent="0.25">
      <c r="A116" t="s">
        <v>658</v>
      </c>
      <c r="B116" t="s">
        <v>182</v>
      </c>
      <c r="C116" t="s">
        <v>659</v>
      </c>
      <c r="D116" t="s">
        <v>167</v>
      </c>
      <c r="E116" t="s">
        <v>610</v>
      </c>
      <c r="F116" t="s">
        <v>57</v>
      </c>
      <c r="G116" t="s">
        <v>58</v>
      </c>
      <c r="H116" t="s">
        <v>58</v>
      </c>
      <c r="I116" s="11" t="s">
        <v>660</v>
      </c>
      <c r="J116" s="11" t="s">
        <v>86</v>
      </c>
      <c r="K116" t="s">
        <v>87</v>
      </c>
      <c r="L116" s="11">
        <v>264</v>
      </c>
      <c r="M116" s="11">
        <v>254</v>
      </c>
      <c r="N116" s="2" t="s">
        <v>214</v>
      </c>
      <c r="O116" t="s">
        <v>62</v>
      </c>
      <c r="Q116" t="s">
        <v>636</v>
      </c>
      <c r="R116" t="s">
        <v>324</v>
      </c>
      <c r="S116" t="s">
        <v>65</v>
      </c>
      <c r="T116" t="s">
        <v>661</v>
      </c>
      <c r="U116" s="11" t="s">
        <v>662</v>
      </c>
      <c r="V116" s="11" t="s">
        <v>117</v>
      </c>
      <c r="W116" s="11" t="s">
        <v>66</v>
      </c>
      <c r="X116" s="2" t="str">
        <f>IF(N116&lt;&gt;"",N116,WORKDAY(E116,-2,[1]DATA!B128:B140))</f>
        <v>17/12/2019</v>
      </c>
      <c r="Y116" s="16">
        <f t="shared" si="3"/>
        <v>2</v>
      </c>
      <c r="Z116" s="10">
        <f t="shared" si="4"/>
        <v>13.411200000000001</v>
      </c>
      <c r="AA116">
        <f>SUMIF(PROD!C:C,A116,PROD!K:K)</f>
        <v>0</v>
      </c>
      <c r="AB116">
        <f t="shared" si="5"/>
        <v>2</v>
      </c>
    </row>
    <row r="117" spans="1:28" x14ac:dyDescent="0.25">
      <c r="A117" t="s">
        <v>663</v>
      </c>
      <c r="B117" t="s">
        <v>182</v>
      </c>
      <c r="C117" t="s">
        <v>664</v>
      </c>
      <c r="D117" t="s">
        <v>167</v>
      </c>
      <c r="E117" t="s">
        <v>610</v>
      </c>
      <c r="F117" t="s">
        <v>57</v>
      </c>
      <c r="G117" t="s">
        <v>58</v>
      </c>
      <c r="H117" t="s">
        <v>58</v>
      </c>
      <c r="I117" s="11" t="s">
        <v>665</v>
      </c>
      <c r="J117" s="11" t="s">
        <v>86</v>
      </c>
      <c r="K117" t="s">
        <v>87</v>
      </c>
      <c r="L117" s="11">
        <v>279</v>
      </c>
      <c r="M117" s="11">
        <v>124</v>
      </c>
      <c r="N117" s="2" t="s">
        <v>214</v>
      </c>
      <c r="O117" t="s">
        <v>62</v>
      </c>
      <c r="Q117" t="s">
        <v>636</v>
      </c>
      <c r="R117" t="s">
        <v>324</v>
      </c>
      <c r="S117" t="s">
        <v>65</v>
      </c>
      <c r="T117" t="s">
        <v>666</v>
      </c>
      <c r="U117" s="11" t="s">
        <v>667</v>
      </c>
      <c r="V117" s="11" t="s">
        <v>286</v>
      </c>
      <c r="W117" s="11" t="s">
        <v>66</v>
      </c>
      <c r="X117" s="2" t="str">
        <f>IF(N117&lt;&gt;"",N117,WORKDAY(E117,-2,[1]DATA!B129:B141))</f>
        <v>17/12/2019</v>
      </c>
      <c r="Y117" s="16">
        <f t="shared" si="3"/>
        <v>2</v>
      </c>
      <c r="Z117" s="10">
        <f t="shared" si="4"/>
        <v>6.9192</v>
      </c>
      <c r="AA117">
        <f>SUMIF(PROD!C:C,A117,PROD!K:K)</f>
        <v>0</v>
      </c>
      <c r="AB117">
        <f t="shared" si="5"/>
        <v>2</v>
      </c>
    </row>
    <row r="118" spans="1:28" x14ac:dyDescent="0.25">
      <c r="A118" t="s">
        <v>668</v>
      </c>
      <c r="B118" t="s">
        <v>182</v>
      </c>
      <c r="C118" t="s">
        <v>669</v>
      </c>
      <c r="D118" t="s">
        <v>167</v>
      </c>
      <c r="E118" t="s">
        <v>610</v>
      </c>
      <c r="F118" t="s">
        <v>57</v>
      </c>
      <c r="G118" t="s">
        <v>58</v>
      </c>
      <c r="H118" t="s">
        <v>58</v>
      </c>
      <c r="I118" s="11" t="s">
        <v>665</v>
      </c>
      <c r="J118" s="11" t="s">
        <v>670</v>
      </c>
      <c r="K118" t="s">
        <v>61</v>
      </c>
      <c r="L118" s="11">
        <v>195.5</v>
      </c>
      <c r="M118" s="11">
        <v>124</v>
      </c>
      <c r="N118" s="2" t="s">
        <v>214</v>
      </c>
      <c r="O118" t="s">
        <v>62</v>
      </c>
      <c r="Q118" t="s">
        <v>636</v>
      </c>
      <c r="R118" t="s">
        <v>324</v>
      </c>
      <c r="S118" t="s">
        <v>65</v>
      </c>
      <c r="T118" t="s">
        <v>671</v>
      </c>
      <c r="U118" s="11" t="s">
        <v>672</v>
      </c>
      <c r="V118" s="11" t="s">
        <v>286</v>
      </c>
      <c r="W118" s="11" t="s">
        <v>66</v>
      </c>
      <c r="X118" s="2" t="str">
        <f>IF(N118&lt;&gt;"",N118,WORKDAY(E118,-2,[1]DATA!B130:B142))</f>
        <v>17/12/2019</v>
      </c>
      <c r="Y118" s="16">
        <f t="shared" si="3"/>
        <v>2</v>
      </c>
      <c r="Z118" s="10">
        <f t="shared" si="4"/>
        <v>4.8483999999999998</v>
      </c>
      <c r="AA118">
        <f>SUMIF(PROD!C:C,A118,PROD!K:K)</f>
        <v>0</v>
      </c>
      <c r="AB118">
        <f t="shared" si="5"/>
        <v>2</v>
      </c>
    </row>
    <row r="119" spans="1:28" x14ac:dyDescent="0.25">
      <c r="A119" t="s">
        <v>673</v>
      </c>
      <c r="B119" t="s">
        <v>182</v>
      </c>
      <c r="C119" t="s">
        <v>674</v>
      </c>
      <c r="D119" t="s">
        <v>675</v>
      </c>
      <c r="E119" t="s">
        <v>610</v>
      </c>
      <c r="F119" t="s">
        <v>57</v>
      </c>
      <c r="G119" t="s">
        <v>58</v>
      </c>
      <c r="H119" t="s">
        <v>58</v>
      </c>
      <c r="I119" s="11" t="s">
        <v>676</v>
      </c>
      <c r="J119" s="11" t="s">
        <v>86</v>
      </c>
      <c r="K119" t="s">
        <v>87</v>
      </c>
      <c r="L119" s="11">
        <v>224</v>
      </c>
      <c r="M119" s="11">
        <v>144</v>
      </c>
      <c r="N119" s="2" t="s">
        <v>214</v>
      </c>
      <c r="O119" t="s">
        <v>62</v>
      </c>
      <c r="Q119" t="s">
        <v>636</v>
      </c>
      <c r="R119" t="s">
        <v>324</v>
      </c>
      <c r="S119" t="s">
        <v>65</v>
      </c>
      <c r="T119" t="s">
        <v>677</v>
      </c>
      <c r="U119" s="11" t="s">
        <v>309</v>
      </c>
      <c r="V119" s="11" t="s">
        <v>589</v>
      </c>
      <c r="W119" s="11" t="s">
        <v>66</v>
      </c>
      <c r="X119" s="2" t="str">
        <f>IF(N119&lt;&gt;"",N119,WORKDAY(E119,-2,[1]DATA!B131:B143))</f>
        <v>17/12/2019</v>
      </c>
      <c r="Y119" s="16">
        <f t="shared" si="3"/>
        <v>14</v>
      </c>
      <c r="Z119" s="10">
        <f t="shared" si="4"/>
        <v>45.1584</v>
      </c>
      <c r="AA119">
        <f>SUMIF(PROD!C:C,A119,PROD!K:K)</f>
        <v>0</v>
      </c>
      <c r="AB119">
        <f t="shared" si="5"/>
        <v>14</v>
      </c>
    </row>
    <row r="120" spans="1:28" x14ac:dyDescent="0.25">
      <c r="A120" t="s">
        <v>678</v>
      </c>
      <c r="B120" t="s">
        <v>182</v>
      </c>
      <c r="C120" t="s">
        <v>679</v>
      </c>
      <c r="D120" t="s">
        <v>352</v>
      </c>
      <c r="E120" t="s">
        <v>610</v>
      </c>
      <c r="F120" t="s">
        <v>57</v>
      </c>
      <c r="G120" t="s">
        <v>58</v>
      </c>
      <c r="H120" t="s">
        <v>58</v>
      </c>
      <c r="I120" s="11" t="s">
        <v>680</v>
      </c>
      <c r="J120" s="11" t="s">
        <v>86</v>
      </c>
      <c r="K120" t="s">
        <v>87</v>
      </c>
      <c r="L120" s="11">
        <v>224</v>
      </c>
      <c r="M120" s="11">
        <v>184</v>
      </c>
      <c r="N120" s="2" t="s">
        <v>214</v>
      </c>
      <c r="O120" t="s">
        <v>62</v>
      </c>
      <c r="Q120" t="s">
        <v>636</v>
      </c>
      <c r="R120" t="s">
        <v>324</v>
      </c>
      <c r="S120" t="s">
        <v>65</v>
      </c>
      <c r="T120" t="s">
        <v>681</v>
      </c>
      <c r="U120" s="11" t="s">
        <v>309</v>
      </c>
      <c r="V120" s="11" t="s">
        <v>292</v>
      </c>
      <c r="W120" s="11" t="s">
        <v>66</v>
      </c>
      <c r="X120" s="2" t="str">
        <f>IF(N120&lt;&gt;"",N120,WORKDAY(E120,-2,[1]DATA!B132:B144))</f>
        <v>17/12/2019</v>
      </c>
      <c r="Y120" s="16">
        <f t="shared" si="3"/>
        <v>27</v>
      </c>
      <c r="Z120" s="10">
        <f t="shared" si="4"/>
        <v>111.28320000000002</v>
      </c>
      <c r="AA120">
        <f>SUMIF(PROD!C:C,A120,PROD!K:K)</f>
        <v>0</v>
      </c>
      <c r="AB120">
        <f t="shared" si="5"/>
        <v>27</v>
      </c>
    </row>
    <row r="121" spans="1:28" x14ac:dyDescent="0.25">
      <c r="A121" t="s">
        <v>682</v>
      </c>
      <c r="B121" t="s">
        <v>182</v>
      </c>
      <c r="C121" t="s">
        <v>683</v>
      </c>
      <c r="D121" t="s">
        <v>684</v>
      </c>
      <c r="E121" t="s">
        <v>610</v>
      </c>
      <c r="F121" t="s">
        <v>57</v>
      </c>
      <c r="G121" t="s">
        <v>58</v>
      </c>
      <c r="H121" t="s">
        <v>58</v>
      </c>
      <c r="I121" s="11" t="s">
        <v>685</v>
      </c>
      <c r="J121" s="11" t="s">
        <v>86</v>
      </c>
      <c r="K121" t="s">
        <v>87</v>
      </c>
      <c r="L121" s="11">
        <v>224</v>
      </c>
      <c r="M121" s="11">
        <v>284</v>
      </c>
      <c r="N121" s="2" t="s">
        <v>214</v>
      </c>
      <c r="O121" t="s">
        <v>62</v>
      </c>
      <c r="Q121" t="s">
        <v>636</v>
      </c>
      <c r="R121" t="s">
        <v>324</v>
      </c>
      <c r="S121" t="s">
        <v>65</v>
      </c>
      <c r="T121" t="s">
        <v>686</v>
      </c>
      <c r="U121" s="11" t="s">
        <v>309</v>
      </c>
      <c r="V121" s="11" t="s">
        <v>125</v>
      </c>
      <c r="W121" s="11" t="s">
        <v>66</v>
      </c>
      <c r="X121" s="2" t="str">
        <f>IF(N121&lt;&gt;"",N121,WORKDAY(E121,-2,[1]DATA!B133:B145))</f>
        <v>17/12/2019</v>
      </c>
      <c r="Y121" s="16">
        <f t="shared" si="3"/>
        <v>22</v>
      </c>
      <c r="Z121" s="10">
        <f t="shared" si="4"/>
        <v>139.95519999999999</v>
      </c>
      <c r="AA121">
        <f>SUMIF(PROD!C:C,A121,PROD!K:K)</f>
        <v>0</v>
      </c>
      <c r="AB121">
        <f t="shared" si="5"/>
        <v>22</v>
      </c>
    </row>
    <row r="122" spans="1:28" x14ac:dyDescent="0.25">
      <c r="A122" t="s">
        <v>687</v>
      </c>
      <c r="B122" t="s">
        <v>182</v>
      </c>
      <c r="C122" t="s">
        <v>688</v>
      </c>
      <c r="D122" t="s">
        <v>142</v>
      </c>
      <c r="E122" t="s">
        <v>610</v>
      </c>
      <c r="F122" t="s">
        <v>57</v>
      </c>
      <c r="G122" t="s">
        <v>58</v>
      </c>
      <c r="H122" t="s">
        <v>58</v>
      </c>
      <c r="I122" s="11" t="s">
        <v>689</v>
      </c>
      <c r="J122" s="11" t="s">
        <v>86</v>
      </c>
      <c r="K122" t="s">
        <v>87</v>
      </c>
      <c r="L122" s="11">
        <v>224</v>
      </c>
      <c r="M122" s="11">
        <v>404</v>
      </c>
      <c r="N122" s="2" t="s">
        <v>214</v>
      </c>
      <c r="O122" t="s">
        <v>62</v>
      </c>
      <c r="Q122" t="s">
        <v>636</v>
      </c>
      <c r="R122" t="s">
        <v>324</v>
      </c>
      <c r="S122" t="s">
        <v>65</v>
      </c>
      <c r="T122" t="s">
        <v>690</v>
      </c>
      <c r="U122" s="11" t="s">
        <v>309</v>
      </c>
      <c r="V122" s="11" t="s">
        <v>691</v>
      </c>
      <c r="W122" s="11" t="s">
        <v>66</v>
      </c>
      <c r="X122" s="2" t="str">
        <f>IF(N122&lt;&gt;"",N122,WORKDAY(E122,-2,[1]DATA!B134:B146))</f>
        <v>17/12/2019</v>
      </c>
      <c r="Y122" s="16">
        <f t="shared" si="3"/>
        <v>3</v>
      </c>
      <c r="Z122" s="10">
        <f t="shared" si="4"/>
        <v>27.148800000000005</v>
      </c>
      <c r="AA122">
        <f>SUMIF(PROD!C:C,A122,PROD!K:K)</f>
        <v>0</v>
      </c>
      <c r="AB122">
        <f t="shared" si="5"/>
        <v>3</v>
      </c>
    </row>
    <row r="123" spans="1:28" x14ac:dyDescent="0.25">
      <c r="A123" t="s">
        <v>692</v>
      </c>
      <c r="B123" t="s">
        <v>182</v>
      </c>
      <c r="C123" t="s">
        <v>693</v>
      </c>
      <c r="D123" t="s">
        <v>490</v>
      </c>
      <c r="E123" t="s">
        <v>610</v>
      </c>
      <c r="F123" t="s">
        <v>57</v>
      </c>
      <c r="G123" t="s">
        <v>58</v>
      </c>
      <c r="H123" t="s">
        <v>58</v>
      </c>
      <c r="I123" s="11" t="s">
        <v>694</v>
      </c>
      <c r="J123" s="11" t="s">
        <v>86</v>
      </c>
      <c r="K123" t="s">
        <v>87</v>
      </c>
      <c r="L123" s="11">
        <v>279</v>
      </c>
      <c r="M123" s="11">
        <v>184</v>
      </c>
      <c r="N123" s="2" t="s">
        <v>214</v>
      </c>
      <c r="O123" t="s">
        <v>62</v>
      </c>
      <c r="Q123" t="s">
        <v>636</v>
      </c>
      <c r="R123" t="s">
        <v>324</v>
      </c>
      <c r="S123" t="s">
        <v>65</v>
      </c>
      <c r="T123" t="s">
        <v>695</v>
      </c>
      <c r="U123" s="11" t="s">
        <v>667</v>
      </c>
      <c r="V123" s="11" t="s">
        <v>292</v>
      </c>
      <c r="W123" s="11" t="s">
        <v>66</v>
      </c>
      <c r="X123" s="2" t="str">
        <f>IF(N123&lt;&gt;"",N123,WORKDAY(E123,-2,[1]DATA!B135:B147))</f>
        <v>17/12/2019</v>
      </c>
      <c r="Y123" s="16">
        <f t="shared" si="3"/>
        <v>9</v>
      </c>
      <c r="Z123" s="10">
        <f t="shared" si="4"/>
        <v>46.202400000000004</v>
      </c>
      <c r="AA123">
        <f>SUMIF(PROD!C:C,A123,PROD!K:K)</f>
        <v>0</v>
      </c>
      <c r="AB123">
        <f t="shared" si="5"/>
        <v>9</v>
      </c>
    </row>
    <row r="124" spans="1:28" x14ac:dyDescent="0.25">
      <c r="A124" t="s">
        <v>696</v>
      </c>
      <c r="B124" t="s">
        <v>182</v>
      </c>
      <c r="C124" t="s">
        <v>697</v>
      </c>
      <c r="D124" t="s">
        <v>308</v>
      </c>
      <c r="E124" t="s">
        <v>610</v>
      </c>
      <c r="F124" t="s">
        <v>57</v>
      </c>
      <c r="G124" t="s">
        <v>58</v>
      </c>
      <c r="H124" t="s">
        <v>58</v>
      </c>
      <c r="I124" s="11" t="s">
        <v>698</v>
      </c>
      <c r="J124" s="11" t="s">
        <v>86</v>
      </c>
      <c r="K124" t="s">
        <v>87</v>
      </c>
      <c r="L124" s="11">
        <v>279</v>
      </c>
      <c r="M124" s="11">
        <v>144</v>
      </c>
      <c r="N124" s="2" t="s">
        <v>214</v>
      </c>
      <c r="O124" t="s">
        <v>62</v>
      </c>
      <c r="Q124" t="s">
        <v>636</v>
      </c>
      <c r="R124" t="s">
        <v>89</v>
      </c>
      <c r="S124" t="s">
        <v>65</v>
      </c>
      <c r="T124" t="s">
        <v>699</v>
      </c>
      <c r="U124" s="11" t="s">
        <v>667</v>
      </c>
      <c r="V124" s="11" t="s">
        <v>589</v>
      </c>
      <c r="W124" s="11" t="s">
        <v>66</v>
      </c>
      <c r="X124" s="2" t="str">
        <f>IF(N124&lt;&gt;"",N124,WORKDAY(E124,-2,[1]DATA!B136:B148))</f>
        <v>17/12/2019</v>
      </c>
      <c r="Y124" s="16">
        <f t="shared" si="3"/>
        <v>12</v>
      </c>
      <c r="Z124" s="10">
        <f t="shared" si="4"/>
        <v>48.211199999999998</v>
      </c>
      <c r="AA124">
        <f>SUMIF(PROD!C:C,A124,PROD!K:K)</f>
        <v>0</v>
      </c>
      <c r="AB124">
        <f t="shared" si="5"/>
        <v>12</v>
      </c>
    </row>
    <row r="125" spans="1:28" x14ac:dyDescent="0.25">
      <c r="A125" t="s">
        <v>700</v>
      </c>
      <c r="B125" t="s">
        <v>182</v>
      </c>
      <c r="C125" t="s">
        <v>701</v>
      </c>
      <c r="D125" t="s">
        <v>650</v>
      </c>
      <c r="E125" t="s">
        <v>610</v>
      </c>
      <c r="F125" t="s">
        <v>57</v>
      </c>
      <c r="G125" t="s">
        <v>58</v>
      </c>
      <c r="H125" t="s">
        <v>58</v>
      </c>
      <c r="I125" s="11" t="s">
        <v>702</v>
      </c>
      <c r="J125" s="11" t="s">
        <v>86</v>
      </c>
      <c r="K125" t="s">
        <v>87</v>
      </c>
      <c r="L125" s="11">
        <v>279</v>
      </c>
      <c r="M125" s="11">
        <v>249</v>
      </c>
      <c r="N125" s="2" t="s">
        <v>214</v>
      </c>
      <c r="O125" t="s">
        <v>62</v>
      </c>
      <c r="Q125" t="s">
        <v>636</v>
      </c>
      <c r="R125" t="s">
        <v>109</v>
      </c>
      <c r="S125" t="s">
        <v>65</v>
      </c>
      <c r="T125" t="s">
        <v>703</v>
      </c>
      <c r="U125" s="11" t="s">
        <v>667</v>
      </c>
      <c r="V125" s="11" t="s">
        <v>371</v>
      </c>
      <c r="W125" s="11" t="s">
        <v>66</v>
      </c>
      <c r="X125" s="2" t="str">
        <f>IF(N125&lt;&gt;"",N125,WORKDAY(E125,-2,[1]DATA!B137:B149))</f>
        <v>17/12/2019</v>
      </c>
      <c r="Y125" s="16">
        <f t="shared" si="3"/>
        <v>23</v>
      </c>
      <c r="Z125" s="10">
        <f t="shared" si="4"/>
        <v>159.78330000000003</v>
      </c>
      <c r="AA125">
        <f>SUMIF(PROD!C:C,A125,PROD!K:K)</f>
        <v>0</v>
      </c>
      <c r="AB125">
        <f t="shared" si="5"/>
        <v>23</v>
      </c>
    </row>
    <row r="126" spans="1:28" x14ac:dyDescent="0.25">
      <c r="A126" t="s">
        <v>704</v>
      </c>
      <c r="B126" t="s">
        <v>182</v>
      </c>
      <c r="C126" t="s">
        <v>705</v>
      </c>
      <c r="D126" t="s">
        <v>230</v>
      </c>
      <c r="E126" t="s">
        <v>610</v>
      </c>
      <c r="F126" t="s">
        <v>57</v>
      </c>
      <c r="G126" t="s">
        <v>58</v>
      </c>
      <c r="H126" t="s">
        <v>58</v>
      </c>
      <c r="I126" s="11" t="s">
        <v>706</v>
      </c>
      <c r="J126" s="11" t="s">
        <v>86</v>
      </c>
      <c r="K126" t="s">
        <v>87</v>
      </c>
      <c r="L126" s="11">
        <v>184</v>
      </c>
      <c r="M126" s="11">
        <v>134</v>
      </c>
      <c r="N126" s="2" t="s">
        <v>214</v>
      </c>
      <c r="O126" t="s">
        <v>62</v>
      </c>
      <c r="Q126" t="s">
        <v>636</v>
      </c>
      <c r="R126" t="s">
        <v>324</v>
      </c>
      <c r="S126" t="s">
        <v>65</v>
      </c>
      <c r="T126" t="s">
        <v>707</v>
      </c>
      <c r="U126" s="11" t="s">
        <v>292</v>
      </c>
      <c r="V126" s="11" t="s">
        <v>708</v>
      </c>
      <c r="W126" s="11" t="s">
        <v>66</v>
      </c>
      <c r="X126" s="2" t="str">
        <f>IF(N126&lt;&gt;"",N126,WORKDAY(E126,-2,[1]DATA!B138:B150))</f>
        <v>17/12/2019</v>
      </c>
      <c r="Y126" s="16">
        <f t="shared" si="3"/>
        <v>5</v>
      </c>
      <c r="Z126" s="10">
        <f t="shared" si="4"/>
        <v>12.328000000000001</v>
      </c>
      <c r="AA126">
        <f>SUMIF(PROD!C:C,A126,PROD!K:K)</f>
        <v>0</v>
      </c>
      <c r="AB126">
        <f t="shared" si="5"/>
        <v>5</v>
      </c>
    </row>
    <row r="127" spans="1:28" x14ac:dyDescent="0.25">
      <c r="A127" t="s">
        <v>709</v>
      </c>
      <c r="B127" t="s">
        <v>182</v>
      </c>
      <c r="C127" t="s">
        <v>183</v>
      </c>
      <c r="D127" t="s">
        <v>710</v>
      </c>
      <c r="E127" t="s">
        <v>610</v>
      </c>
      <c r="F127" t="s">
        <v>57</v>
      </c>
      <c r="G127" t="s">
        <v>58</v>
      </c>
      <c r="H127" t="s">
        <v>58</v>
      </c>
      <c r="I127" s="11" t="s">
        <v>711</v>
      </c>
      <c r="J127" s="11" t="s">
        <v>149</v>
      </c>
      <c r="K127" t="s">
        <v>61</v>
      </c>
      <c r="L127" s="11">
        <v>185.2</v>
      </c>
      <c r="M127" s="11">
        <v>63.5</v>
      </c>
      <c r="N127" s="2" t="s">
        <v>199</v>
      </c>
      <c r="O127" t="s">
        <v>62</v>
      </c>
      <c r="Q127" t="s">
        <v>200</v>
      </c>
      <c r="R127" t="s">
        <v>151</v>
      </c>
      <c r="S127" t="s">
        <v>65</v>
      </c>
      <c r="T127" t="s">
        <v>189</v>
      </c>
      <c r="U127" s="11" t="s">
        <v>190</v>
      </c>
      <c r="V127" s="11" t="s">
        <v>191</v>
      </c>
      <c r="W127" s="11" t="s">
        <v>66</v>
      </c>
      <c r="X127" s="2" t="str">
        <f>IF(N127&lt;&gt;"",N127,WORKDAY(E127,-2,[1]DATA!B139:B151))</f>
        <v>16/12/2019</v>
      </c>
      <c r="Y127" s="16">
        <f t="shared" si="3"/>
        <v>151</v>
      </c>
      <c r="Z127" s="10">
        <f t="shared" si="4"/>
        <v>177.57901999999999</v>
      </c>
      <c r="AA127">
        <f>SUMIF(PROD!C:C,A127,PROD!K:K)</f>
        <v>0</v>
      </c>
      <c r="AB127">
        <f t="shared" si="5"/>
        <v>151</v>
      </c>
    </row>
    <row r="128" spans="1:28" x14ac:dyDescent="0.25">
      <c r="A128" t="s">
        <v>712</v>
      </c>
      <c r="B128" t="s">
        <v>713</v>
      </c>
      <c r="C128" t="s">
        <v>496</v>
      </c>
      <c r="D128" t="s">
        <v>55</v>
      </c>
      <c r="E128" t="s">
        <v>610</v>
      </c>
      <c r="F128" t="s">
        <v>57</v>
      </c>
      <c r="G128" t="s">
        <v>58</v>
      </c>
      <c r="H128" t="s">
        <v>58</v>
      </c>
      <c r="I128" s="11" t="s">
        <v>714</v>
      </c>
      <c r="J128" s="11" t="s">
        <v>86</v>
      </c>
      <c r="K128" t="s">
        <v>87</v>
      </c>
      <c r="L128" s="11">
        <v>103</v>
      </c>
      <c r="M128" s="11">
        <v>150</v>
      </c>
      <c r="N128" s="2" t="s">
        <v>214</v>
      </c>
      <c r="O128" t="s">
        <v>62</v>
      </c>
      <c r="Q128" t="s">
        <v>715</v>
      </c>
      <c r="R128" t="s">
        <v>89</v>
      </c>
      <c r="S128" t="s">
        <v>65</v>
      </c>
      <c r="T128" t="s">
        <v>247</v>
      </c>
      <c r="U128" s="11" t="s">
        <v>66</v>
      </c>
      <c r="V128" s="11" t="s">
        <v>66</v>
      </c>
      <c r="W128" s="11" t="s">
        <v>66</v>
      </c>
      <c r="X128" s="2" t="str">
        <f>IF(N128&lt;&gt;"",N128,WORKDAY(E128,-2,[1]DATA!B140:B152))</f>
        <v>17/12/2019</v>
      </c>
      <c r="Y128" s="16">
        <f t="shared" si="3"/>
        <v>30</v>
      </c>
      <c r="Z128" s="10">
        <f t="shared" si="4"/>
        <v>46.349999999999994</v>
      </c>
      <c r="AA128">
        <f>SUMIF(PROD!C:C,A128,PROD!K:K)</f>
        <v>0</v>
      </c>
      <c r="AB128">
        <f t="shared" si="5"/>
        <v>30</v>
      </c>
    </row>
    <row r="129" spans="1:28" x14ac:dyDescent="0.25">
      <c r="A129" t="s">
        <v>716</v>
      </c>
      <c r="B129" t="s">
        <v>717</v>
      </c>
      <c r="C129" t="s">
        <v>718</v>
      </c>
      <c r="D129" t="s">
        <v>75</v>
      </c>
      <c r="E129" t="s">
        <v>610</v>
      </c>
      <c r="F129" t="s">
        <v>57</v>
      </c>
      <c r="G129" t="s">
        <v>58</v>
      </c>
      <c r="H129" t="s">
        <v>58</v>
      </c>
      <c r="I129" s="11" t="s">
        <v>558</v>
      </c>
      <c r="J129" s="11" t="s">
        <v>86</v>
      </c>
      <c r="K129" t="s">
        <v>87</v>
      </c>
      <c r="L129" s="11">
        <v>82.6</v>
      </c>
      <c r="M129" s="11">
        <v>102.6</v>
      </c>
      <c r="N129" s="2" t="s">
        <v>214</v>
      </c>
      <c r="O129" t="s">
        <v>62</v>
      </c>
      <c r="Q129" t="s">
        <v>719</v>
      </c>
      <c r="R129" t="s">
        <v>89</v>
      </c>
      <c r="S129" t="s">
        <v>65</v>
      </c>
      <c r="T129" t="s">
        <v>720</v>
      </c>
      <c r="U129" s="11" t="s">
        <v>346</v>
      </c>
      <c r="V129" s="11" t="s">
        <v>253</v>
      </c>
      <c r="W129" s="11" t="s">
        <v>66</v>
      </c>
      <c r="X129" s="2" t="str">
        <f>IF(N129&lt;&gt;"",N129,WORKDAY(E129,-2,[1]DATA!B141:B153))</f>
        <v>17/12/2019</v>
      </c>
      <c r="Y129" s="16">
        <f t="shared" si="3"/>
        <v>20</v>
      </c>
      <c r="Z129" s="10">
        <f t="shared" si="4"/>
        <v>16.94952</v>
      </c>
      <c r="AA129">
        <f>SUMIF(PROD!C:C,A129,PROD!K:K)</f>
        <v>0</v>
      </c>
      <c r="AB129">
        <f t="shared" si="5"/>
        <v>20</v>
      </c>
    </row>
    <row r="130" spans="1:28" x14ac:dyDescent="0.25">
      <c r="A130" t="s">
        <v>721</v>
      </c>
      <c r="B130" t="s">
        <v>717</v>
      </c>
      <c r="C130" t="s">
        <v>718</v>
      </c>
      <c r="D130" t="s">
        <v>82</v>
      </c>
      <c r="E130" t="s">
        <v>610</v>
      </c>
      <c r="F130" t="s">
        <v>57</v>
      </c>
      <c r="G130" t="s">
        <v>58</v>
      </c>
      <c r="H130" t="s">
        <v>58</v>
      </c>
      <c r="I130" s="11" t="s">
        <v>161</v>
      </c>
      <c r="J130" s="11" t="s">
        <v>86</v>
      </c>
      <c r="K130" t="s">
        <v>87</v>
      </c>
      <c r="L130" s="11">
        <v>82.6</v>
      </c>
      <c r="M130" s="11">
        <v>102.6</v>
      </c>
      <c r="N130" s="2" t="s">
        <v>214</v>
      </c>
      <c r="O130" t="s">
        <v>62</v>
      </c>
      <c r="Q130" t="s">
        <v>719</v>
      </c>
      <c r="R130" t="s">
        <v>89</v>
      </c>
      <c r="S130" t="s">
        <v>65</v>
      </c>
      <c r="T130" t="s">
        <v>720</v>
      </c>
      <c r="U130" s="11" t="s">
        <v>346</v>
      </c>
      <c r="V130" s="11" t="s">
        <v>253</v>
      </c>
      <c r="W130" s="11" t="s">
        <v>66</v>
      </c>
      <c r="X130" s="2" t="str">
        <f>IF(N130&lt;&gt;"",N130,WORKDAY(E130,-2,[1]DATA!B142:B154))</f>
        <v>17/12/2019</v>
      </c>
      <c r="Y130" s="16">
        <f t="shared" ref="Y130:Y184" si="6">D130-P130</f>
        <v>1</v>
      </c>
      <c r="Z130" s="10">
        <f t="shared" ref="Z130:Z184" si="7">((L130/100)*(M130/100))*Y130</f>
        <v>0.84747600000000001</v>
      </c>
      <c r="AA130">
        <f>SUMIF(PROD!C:C,A130,PROD!K:K)</f>
        <v>0</v>
      </c>
      <c r="AB130">
        <f t="shared" si="5"/>
        <v>1</v>
      </c>
    </row>
    <row r="131" spans="1:28" x14ac:dyDescent="0.25">
      <c r="A131" t="s">
        <v>722</v>
      </c>
      <c r="B131" t="s">
        <v>210</v>
      </c>
      <c r="C131" t="s">
        <v>723</v>
      </c>
      <c r="D131" t="s">
        <v>436</v>
      </c>
      <c r="E131" t="s">
        <v>610</v>
      </c>
      <c r="F131" t="s">
        <v>57</v>
      </c>
      <c r="G131" t="s">
        <v>58</v>
      </c>
      <c r="H131" t="s">
        <v>58</v>
      </c>
      <c r="I131" s="11" t="s">
        <v>436</v>
      </c>
      <c r="J131" s="11" t="s">
        <v>170</v>
      </c>
      <c r="K131" t="s">
        <v>87</v>
      </c>
      <c r="L131" s="11">
        <v>274.5</v>
      </c>
      <c r="M131" s="11">
        <v>79</v>
      </c>
      <c r="N131" s="2" t="s">
        <v>214</v>
      </c>
      <c r="O131" t="s">
        <v>62</v>
      </c>
      <c r="Q131" t="s">
        <v>215</v>
      </c>
      <c r="R131" t="s">
        <v>172</v>
      </c>
      <c r="S131" t="s">
        <v>65</v>
      </c>
      <c r="T131" t="s">
        <v>724</v>
      </c>
      <c r="U131" s="11" t="s">
        <v>66</v>
      </c>
      <c r="V131" s="11" t="s">
        <v>66</v>
      </c>
      <c r="W131" s="11" t="s">
        <v>66</v>
      </c>
      <c r="X131" s="2" t="str">
        <f>IF(N131&lt;&gt;"",N131,WORKDAY(E131,-2,[1]DATA!B143:B155))</f>
        <v>17/12/2019</v>
      </c>
      <c r="Y131" s="16">
        <f t="shared" si="6"/>
        <v>223</v>
      </c>
      <c r="Z131" s="10">
        <f t="shared" si="7"/>
        <v>483.58665000000002</v>
      </c>
      <c r="AA131">
        <f>SUMIF(PROD!C:C,A131,PROD!K:K)</f>
        <v>0</v>
      </c>
      <c r="AB131">
        <f t="shared" ref="AB131:AB184" si="8">D131-AA131</f>
        <v>223</v>
      </c>
    </row>
    <row r="132" spans="1:28" x14ac:dyDescent="0.25">
      <c r="A132" t="s">
        <v>725</v>
      </c>
      <c r="B132" t="s">
        <v>210</v>
      </c>
      <c r="C132" t="s">
        <v>723</v>
      </c>
      <c r="D132" t="s">
        <v>82</v>
      </c>
      <c r="E132" t="s">
        <v>610</v>
      </c>
      <c r="F132" t="s">
        <v>57</v>
      </c>
      <c r="G132" t="s">
        <v>58</v>
      </c>
      <c r="H132" t="s">
        <v>58</v>
      </c>
      <c r="I132" s="11" t="s">
        <v>82</v>
      </c>
      <c r="J132" s="11" t="s">
        <v>170</v>
      </c>
      <c r="K132" t="s">
        <v>87</v>
      </c>
      <c r="L132" s="11">
        <v>274.5</v>
      </c>
      <c r="M132" s="11">
        <v>79</v>
      </c>
      <c r="N132" s="2" t="s">
        <v>214</v>
      </c>
      <c r="O132" t="s">
        <v>62</v>
      </c>
      <c r="Q132" t="s">
        <v>215</v>
      </c>
      <c r="R132" t="s">
        <v>172</v>
      </c>
      <c r="S132" t="s">
        <v>65</v>
      </c>
      <c r="T132" t="s">
        <v>66</v>
      </c>
      <c r="U132" s="11" t="s">
        <v>66</v>
      </c>
      <c r="V132" s="11" t="s">
        <v>66</v>
      </c>
      <c r="W132" s="11" t="s">
        <v>66</v>
      </c>
      <c r="X132" s="2" t="str">
        <f>IF(N132&lt;&gt;"",N132,WORKDAY(E132,-2,[1]DATA!B144:B156))</f>
        <v>17/12/2019</v>
      </c>
      <c r="Y132" s="16">
        <f t="shared" si="6"/>
        <v>1</v>
      </c>
      <c r="Z132" s="10">
        <f t="shared" si="7"/>
        <v>2.1685500000000002</v>
      </c>
      <c r="AA132">
        <f>SUMIF(PROD!C:C,A132,PROD!K:K)</f>
        <v>0</v>
      </c>
      <c r="AB132">
        <f t="shared" si="8"/>
        <v>1</v>
      </c>
    </row>
    <row r="133" spans="1:28" x14ac:dyDescent="0.25">
      <c r="A133" t="s">
        <v>726</v>
      </c>
      <c r="B133" t="s">
        <v>727</v>
      </c>
      <c r="C133" t="s">
        <v>728</v>
      </c>
      <c r="D133" t="s">
        <v>193</v>
      </c>
      <c r="E133" t="s">
        <v>610</v>
      </c>
      <c r="F133" t="s">
        <v>57</v>
      </c>
      <c r="G133" t="s">
        <v>58</v>
      </c>
      <c r="H133" t="s">
        <v>58</v>
      </c>
      <c r="I133" s="11" t="s">
        <v>729</v>
      </c>
      <c r="J133" s="11" t="s">
        <v>170</v>
      </c>
      <c r="K133" t="s">
        <v>87</v>
      </c>
      <c r="L133" s="11">
        <v>356.2</v>
      </c>
      <c r="M133" s="11">
        <v>89.2</v>
      </c>
      <c r="O133" t="s">
        <v>62</v>
      </c>
      <c r="Q133" t="s">
        <v>730</v>
      </c>
      <c r="R133" t="s">
        <v>172</v>
      </c>
      <c r="S133" t="s">
        <v>65</v>
      </c>
      <c r="T133" t="s">
        <v>313</v>
      </c>
      <c r="U133" s="11" t="s">
        <v>731</v>
      </c>
      <c r="V133" s="11" t="s">
        <v>529</v>
      </c>
      <c r="W133" s="11" t="s">
        <v>66</v>
      </c>
      <c r="X133" s="2">
        <f>IF(N133&lt;&gt;"",N133,WORKDAY(E133,-2,[1]DATA!B145:B157))</f>
        <v>43817</v>
      </c>
      <c r="Y133" s="16">
        <f t="shared" si="6"/>
        <v>50</v>
      </c>
      <c r="Z133" s="10">
        <f t="shared" si="7"/>
        <v>158.86519999999999</v>
      </c>
      <c r="AA133">
        <f>SUMIF(PROD!C:C,A133,PROD!K:K)</f>
        <v>0</v>
      </c>
      <c r="AB133">
        <f t="shared" si="8"/>
        <v>50</v>
      </c>
    </row>
    <row r="134" spans="1:28" x14ac:dyDescent="0.25">
      <c r="A134" t="s">
        <v>732</v>
      </c>
      <c r="B134" t="s">
        <v>385</v>
      </c>
      <c r="C134" t="s">
        <v>733</v>
      </c>
      <c r="D134" t="s">
        <v>167</v>
      </c>
      <c r="E134" t="s">
        <v>610</v>
      </c>
      <c r="F134" t="s">
        <v>57</v>
      </c>
      <c r="G134" t="s">
        <v>58</v>
      </c>
      <c r="H134" t="s">
        <v>58</v>
      </c>
      <c r="I134" s="11" t="s">
        <v>734</v>
      </c>
      <c r="J134" s="11" t="s">
        <v>170</v>
      </c>
      <c r="K134" t="s">
        <v>87</v>
      </c>
      <c r="L134" s="11">
        <v>410</v>
      </c>
      <c r="M134" s="11">
        <v>90</v>
      </c>
      <c r="O134" t="s">
        <v>62</v>
      </c>
      <c r="Q134" t="s">
        <v>735</v>
      </c>
      <c r="R134" t="s">
        <v>172</v>
      </c>
      <c r="S134" t="s">
        <v>65</v>
      </c>
      <c r="T134" t="s">
        <v>736</v>
      </c>
      <c r="U134" s="11"/>
      <c r="V134" s="11"/>
      <c r="W134" s="11"/>
      <c r="X134" s="2">
        <f>IF(N134&lt;&gt;"",N134,WORKDAY(E134,-2,[1]DATA!B146:B158))</f>
        <v>43817</v>
      </c>
      <c r="Y134" s="16">
        <f t="shared" si="6"/>
        <v>2</v>
      </c>
      <c r="Z134" s="10">
        <f t="shared" si="7"/>
        <v>7.38</v>
      </c>
      <c r="AA134">
        <f>SUMIF(PROD!C:C,A134,PROD!K:K)</f>
        <v>0</v>
      </c>
      <c r="AB134">
        <f t="shared" si="8"/>
        <v>2</v>
      </c>
    </row>
    <row r="135" spans="1:28" x14ac:dyDescent="0.25">
      <c r="A135" t="s">
        <v>737</v>
      </c>
      <c r="B135" t="s">
        <v>738</v>
      </c>
      <c r="C135" t="s">
        <v>439</v>
      </c>
      <c r="D135" t="s">
        <v>230</v>
      </c>
      <c r="E135" t="s">
        <v>610</v>
      </c>
      <c r="F135" t="s">
        <v>739</v>
      </c>
      <c r="G135" t="s">
        <v>58</v>
      </c>
      <c r="H135" t="s">
        <v>58</v>
      </c>
      <c r="I135" s="11" t="s">
        <v>169</v>
      </c>
      <c r="J135" s="11" t="s">
        <v>170</v>
      </c>
      <c r="K135" t="s">
        <v>87</v>
      </c>
      <c r="L135" s="11">
        <v>314.5</v>
      </c>
      <c r="M135" s="11">
        <v>79</v>
      </c>
      <c r="O135" t="s">
        <v>62</v>
      </c>
      <c r="Q135" t="s">
        <v>740</v>
      </c>
      <c r="R135" t="s">
        <v>172</v>
      </c>
      <c r="S135" t="s">
        <v>65</v>
      </c>
      <c r="T135" t="s">
        <v>173</v>
      </c>
      <c r="U135" s="11"/>
      <c r="V135" s="11"/>
      <c r="W135" s="11"/>
      <c r="X135" s="2">
        <f>IF(N135&lt;&gt;"",N135,WORKDAY(E135,-2,[1]DATA!B147:B159))</f>
        <v>43817</v>
      </c>
      <c r="Y135" s="16">
        <f t="shared" si="6"/>
        <v>5</v>
      </c>
      <c r="Z135" s="10">
        <f t="shared" si="7"/>
        <v>12.422750000000001</v>
      </c>
      <c r="AA135">
        <f>SUMIF(PROD!C:C,A135,PROD!K:K)</f>
        <v>0</v>
      </c>
      <c r="AB135">
        <f t="shared" si="8"/>
        <v>5</v>
      </c>
    </row>
    <row r="136" spans="1:28" x14ac:dyDescent="0.25">
      <c r="A136" t="s">
        <v>741</v>
      </c>
      <c r="B136" t="s">
        <v>742</v>
      </c>
      <c r="C136" t="s">
        <v>743</v>
      </c>
      <c r="D136" t="s">
        <v>167</v>
      </c>
      <c r="E136" t="s">
        <v>610</v>
      </c>
      <c r="F136" t="s">
        <v>739</v>
      </c>
      <c r="G136" t="s">
        <v>58</v>
      </c>
      <c r="H136" t="s">
        <v>58</v>
      </c>
      <c r="I136" s="11" t="s">
        <v>744</v>
      </c>
      <c r="J136" s="11" t="s">
        <v>170</v>
      </c>
      <c r="K136" t="s">
        <v>87</v>
      </c>
      <c r="L136" s="11">
        <v>320</v>
      </c>
      <c r="M136" s="11">
        <v>105</v>
      </c>
      <c r="O136" t="s">
        <v>62</v>
      </c>
      <c r="Q136" t="s">
        <v>745</v>
      </c>
      <c r="R136" t="s">
        <v>172</v>
      </c>
      <c r="S136" t="s">
        <v>65</v>
      </c>
      <c r="T136" t="s">
        <v>746</v>
      </c>
      <c r="U136" s="11"/>
      <c r="V136" s="11"/>
      <c r="W136" s="11"/>
      <c r="X136" s="2">
        <f>IF(N136&lt;&gt;"",N136,WORKDAY(E136,-2,[1]DATA!B148:B160))</f>
        <v>43817</v>
      </c>
      <c r="Y136" s="16">
        <f t="shared" si="6"/>
        <v>2</v>
      </c>
      <c r="Z136" s="10">
        <f t="shared" si="7"/>
        <v>6.7200000000000006</v>
      </c>
      <c r="AA136">
        <f>SUMIF(PROD!C:C,A136,PROD!K:K)</f>
        <v>0</v>
      </c>
      <c r="AB136">
        <f t="shared" si="8"/>
        <v>2</v>
      </c>
    </row>
    <row r="137" spans="1:28" x14ac:dyDescent="0.25">
      <c r="A137" t="s">
        <v>747</v>
      </c>
      <c r="B137" t="s">
        <v>281</v>
      </c>
      <c r="C137" t="s">
        <v>282</v>
      </c>
      <c r="D137" t="s">
        <v>82</v>
      </c>
      <c r="E137" t="s">
        <v>610</v>
      </c>
      <c r="F137" t="s">
        <v>739</v>
      </c>
      <c r="G137" t="s">
        <v>58</v>
      </c>
      <c r="H137" t="s">
        <v>58</v>
      </c>
      <c r="I137" s="11" t="s">
        <v>359</v>
      </c>
      <c r="J137" s="11" t="s">
        <v>107</v>
      </c>
      <c r="K137" t="s">
        <v>61</v>
      </c>
      <c r="L137" s="11">
        <v>261</v>
      </c>
      <c r="M137" s="11">
        <v>124</v>
      </c>
      <c r="O137" t="s">
        <v>62</v>
      </c>
      <c r="Q137" t="s">
        <v>612</v>
      </c>
      <c r="R137" t="s">
        <v>109</v>
      </c>
      <c r="S137" t="s">
        <v>65</v>
      </c>
      <c r="T137" t="s">
        <v>193</v>
      </c>
      <c r="U137" s="11" t="s">
        <v>285</v>
      </c>
      <c r="V137" s="11" t="s">
        <v>286</v>
      </c>
      <c r="W137" s="11" t="s">
        <v>66</v>
      </c>
      <c r="X137" s="2">
        <f>IF(N137&lt;&gt;"",N137,WORKDAY(E137,-2,[1]DATA!B149:B161))</f>
        <v>43817</v>
      </c>
      <c r="Y137" s="16">
        <f t="shared" si="6"/>
        <v>1</v>
      </c>
      <c r="Z137" s="10">
        <f t="shared" si="7"/>
        <v>3.2363999999999997</v>
      </c>
      <c r="AA137">
        <f>SUMIF(PROD!C:C,A137,PROD!K:K)</f>
        <v>0</v>
      </c>
      <c r="AB137">
        <f t="shared" si="8"/>
        <v>1</v>
      </c>
    </row>
    <row r="138" spans="1:28" x14ac:dyDescent="0.25">
      <c r="A138" t="s">
        <v>748</v>
      </c>
      <c r="B138" t="s">
        <v>749</v>
      </c>
      <c r="C138" t="s">
        <v>166</v>
      </c>
      <c r="D138" t="s">
        <v>82</v>
      </c>
      <c r="E138" t="s">
        <v>610</v>
      </c>
      <c r="F138" t="s">
        <v>739</v>
      </c>
      <c r="G138" t="s">
        <v>58</v>
      </c>
      <c r="H138" t="s">
        <v>58</v>
      </c>
      <c r="I138" s="11" t="s">
        <v>169</v>
      </c>
      <c r="J138" s="11" t="s">
        <v>170</v>
      </c>
      <c r="K138" t="s">
        <v>87</v>
      </c>
      <c r="L138" s="11">
        <v>211.5</v>
      </c>
      <c r="M138" s="11">
        <v>75</v>
      </c>
      <c r="O138" t="s">
        <v>62</v>
      </c>
      <c r="Q138" t="s">
        <v>750</v>
      </c>
      <c r="R138" t="s">
        <v>172</v>
      </c>
      <c r="S138" t="s">
        <v>65</v>
      </c>
      <c r="T138" t="s">
        <v>259</v>
      </c>
      <c r="U138" s="11"/>
      <c r="V138" s="11"/>
      <c r="W138" s="11"/>
      <c r="X138" s="2">
        <f>IF(N138&lt;&gt;"",N138,WORKDAY(E138,-2,[1]DATA!B150:B162))</f>
        <v>43817</v>
      </c>
      <c r="Y138" s="16">
        <f t="shared" si="6"/>
        <v>1</v>
      </c>
      <c r="Z138" s="10">
        <f t="shared" si="7"/>
        <v>1.5862500000000002</v>
      </c>
      <c r="AA138">
        <f>SUMIF(PROD!C:C,A138,PROD!K:K)</f>
        <v>0</v>
      </c>
      <c r="AB138">
        <f t="shared" si="8"/>
        <v>1</v>
      </c>
    </row>
    <row r="139" spans="1:28" x14ac:dyDescent="0.25">
      <c r="A139" t="s">
        <v>751</v>
      </c>
      <c r="B139" t="s">
        <v>752</v>
      </c>
      <c r="C139" t="s">
        <v>391</v>
      </c>
      <c r="D139" t="s">
        <v>75</v>
      </c>
      <c r="E139" t="s">
        <v>753</v>
      </c>
      <c r="F139" t="s">
        <v>57</v>
      </c>
      <c r="G139" t="s">
        <v>58</v>
      </c>
      <c r="H139" t="s">
        <v>58</v>
      </c>
      <c r="I139" s="11" t="s">
        <v>451</v>
      </c>
      <c r="J139" s="11" t="s">
        <v>170</v>
      </c>
      <c r="K139" t="s">
        <v>87</v>
      </c>
      <c r="L139" s="11">
        <v>105</v>
      </c>
      <c r="M139" s="11">
        <v>155</v>
      </c>
      <c r="N139" s="2" t="s">
        <v>509</v>
      </c>
      <c r="O139" t="s">
        <v>62</v>
      </c>
      <c r="Q139" t="s">
        <v>754</v>
      </c>
      <c r="R139" t="s">
        <v>172</v>
      </c>
      <c r="S139" t="s">
        <v>65</v>
      </c>
      <c r="T139" t="s">
        <v>755</v>
      </c>
      <c r="U139" s="11" t="s">
        <v>66</v>
      </c>
      <c r="V139" s="11" t="s">
        <v>66</v>
      </c>
      <c r="W139" s="11" t="s">
        <v>66</v>
      </c>
      <c r="X139" s="2" t="str">
        <f>IF(N139&lt;&gt;"",N139,WORKDAY(E139,-2,[1]DATA!B151:B163))</f>
        <v>18/12/2019</v>
      </c>
      <c r="Y139" s="16">
        <f t="shared" si="6"/>
        <v>20</v>
      </c>
      <c r="Z139" s="10">
        <f t="shared" si="7"/>
        <v>32.550000000000004</v>
      </c>
      <c r="AA139">
        <f>SUMIF(PROD!C:C,A139,PROD!K:K)</f>
        <v>0</v>
      </c>
      <c r="AB139">
        <f t="shared" si="8"/>
        <v>20</v>
      </c>
    </row>
    <row r="140" spans="1:28" x14ac:dyDescent="0.25">
      <c r="A140" t="s">
        <v>756</v>
      </c>
      <c r="B140" t="s">
        <v>757</v>
      </c>
      <c r="C140" t="s">
        <v>758</v>
      </c>
      <c r="D140" t="s">
        <v>139</v>
      </c>
      <c r="E140" t="s">
        <v>753</v>
      </c>
      <c r="F140" t="s">
        <v>739</v>
      </c>
      <c r="G140" t="s">
        <v>58</v>
      </c>
      <c r="H140" t="s">
        <v>58</v>
      </c>
      <c r="I140" s="11" t="s">
        <v>759</v>
      </c>
      <c r="J140" s="11" t="s">
        <v>170</v>
      </c>
      <c r="K140" t="s">
        <v>87</v>
      </c>
      <c r="L140" s="11">
        <v>405</v>
      </c>
      <c r="M140" s="11">
        <v>155</v>
      </c>
      <c r="N140" s="2" t="s">
        <v>199</v>
      </c>
      <c r="O140" t="s">
        <v>62</v>
      </c>
      <c r="Q140" t="s">
        <v>760</v>
      </c>
      <c r="R140" t="s">
        <v>172</v>
      </c>
      <c r="S140" t="s">
        <v>65</v>
      </c>
      <c r="T140" t="s">
        <v>298</v>
      </c>
      <c r="U140" s="11" t="s">
        <v>691</v>
      </c>
      <c r="V140" s="11" t="s">
        <v>139</v>
      </c>
      <c r="W140" s="11" t="s">
        <v>66</v>
      </c>
      <c r="X140" s="2" t="str">
        <f>IF(N140&lt;&gt;"",N140,WORKDAY(E140,-2,[1]DATA!B152:B164))</f>
        <v>16/12/2019</v>
      </c>
      <c r="Y140" s="16">
        <f t="shared" si="6"/>
        <v>150</v>
      </c>
      <c r="Z140" s="10">
        <f t="shared" si="7"/>
        <v>941.625</v>
      </c>
      <c r="AA140">
        <f>SUMIF(PROD!C:C,A140,PROD!K:K)</f>
        <v>0</v>
      </c>
      <c r="AB140">
        <f t="shared" si="8"/>
        <v>150</v>
      </c>
    </row>
    <row r="141" spans="1:28" x14ac:dyDescent="0.25">
      <c r="A141" t="s">
        <v>761</v>
      </c>
      <c r="B141" t="s">
        <v>762</v>
      </c>
      <c r="C141" t="s">
        <v>763</v>
      </c>
      <c r="D141" t="s">
        <v>82</v>
      </c>
      <c r="E141" t="s">
        <v>764</v>
      </c>
      <c r="F141" t="s">
        <v>57</v>
      </c>
      <c r="G141" t="s">
        <v>58</v>
      </c>
      <c r="H141" t="s">
        <v>58</v>
      </c>
      <c r="I141" s="11" t="s">
        <v>85</v>
      </c>
      <c r="J141" s="11" t="s">
        <v>71</v>
      </c>
      <c r="K141" t="s">
        <v>61</v>
      </c>
      <c r="L141" s="11">
        <v>60</v>
      </c>
      <c r="M141" s="11">
        <v>90</v>
      </c>
      <c r="N141" s="2" t="s">
        <v>765</v>
      </c>
      <c r="O141" t="s">
        <v>62</v>
      </c>
      <c r="Q141" t="s">
        <v>766</v>
      </c>
      <c r="R141" t="s">
        <v>72</v>
      </c>
      <c r="S141" t="s">
        <v>65</v>
      </c>
      <c r="T141" t="s">
        <v>66</v>
      </c>
      <c r="U141" s="11"/>
      <c r="V141" s="11"/>
      <c r="W141" s="11"/>
      <c r="X141" s="2" t="str">
        <f>IF(N141&lt;&gt;"",N141,WORKDAY(E141,-2,[1]DATA!B153:B165))</f>
        <v>02/01/2020</v>
      </c>
      <c r="Y141" s="16">
        <f t="shared" si="6"/>
        <v>1</v>
      </c>
      <c r="Z141" s="10">
        <f t="shared" si="7"/>
        <v>0.54</v>
      </c>
      <c r="AA141">
        <f>SUMIF(PROD!C:C,A141,PROD!K:K)</f>
        <v>0</v>
      </c>
      <c r="AB141">
        <f t="shared" si="8"/>
        <v>1</v>
      </c>
    </row>
    <row r="142" spans="1:28" x14ac:dyDescent="0.25">
      <c r="A142" t="s">
        <v>767</v>
      </c>
      <c r="B142" t="s">
        <v>768</v>
      </c>
      <c r="C142" t="s">
        <v>769</v>
      </c>
      <c r="D142" t="s">
        <v>167</v>
      </c>
      <c r="E142" t="s">
        <v>770</v>
      </c>
      <c r="F142" t="s">
        <v>57</v>
      </c>
      <c r="G142" t="s">
        <v>58</v>
      </c>
      <c r="H142" t="s">
        <v>58</v>
      </c>
      <c r="I142" s="11" t="s">
        <v>322</v>
      </c>
      <c r="J142" s="11" t="s">
        <v>170</v>
      </c>
      <c r="K142" t="s">
        <v>87</v>
      </c>
      <c r="L142" s="11">
        <v>234.5</v>
      </c>
      <c r="M142" s="11">
        <v>53</v>
      </c>
      <c r="O142" t="s">
        <v>62</v>
      </c>
      <c r="Q142" t="s">
        <v>771</v>
      </c>
      <c r="R142" t="s">
        <v>172</v>
      </c>
      <c r="S142" t="s">
        <v>65</v>
      </c>
      <c r="T142" t="s">
        <v>413</v>
      </c>
      <c r="U142" s="11" t="s">
        <v>66</v>
      </c>
      <c r="V142" s="11" t="s">
        <v>66</v>
      </c>
      <c r="W142" s="11" t="s">
        <v>66</v>
      </c>
      <c r="X142" s="2">
        <f>IF(N142&lt;&gt;"",N142,WORKDAY(E142,-2,[1]DATA!B154:B166))</f>
        <v>43823</v>
      </c>
      <c r="Y142" s="16">
        <f t="shared" si="6"/>
        <v>2</v>
      </c>
      <c r="Z142" s="10">
        <f t="shared" si="7"/>
        <v>2.4857000000000005</v>
      </c>
      <c r="AA142">
        <f>SUMIF(PROD!C:C,A142,PROD!K:K)</f>
        <v>0</v>
      </c>
      <c r="AB142">
        <f t="shared" si="8"/>
        <v>2</v>
      </c>
    </row>
    <row r="143" spans="1:28" x14ac:dyDescent="0.25">
      <c r="A143" t="s">
        <v>772</v>
      </c>
      <c r="B143" t="s">
        <v>768</v>
      </c>
      <c r="C143" t="s">
        <v>773</v>
      </c>
      <c r="D143" t="s">
        <v>167</v>
      </c>
      <c r="E143" t="s">
        <v>770</v>
      </c>
      <c r="F143" t="s">
        <v>57</v>
      </c>
      <c r="G143" t="s">
        <v>58</v>
      </c>
      <c r="H143" t="s">
        <v>58</v>
      </c>
      <c r="I143" s="11" t="s">
        <v>774</v>
      </c>
      <c r="J143" s="11" t="s">
        <v>170</v>
      </c>
      <c r="K143" t="s">
        <v>87</v>
      </c>
      <c r="L143" s="11">
        <v>331.5</v>
      </c>
      <c r="M143" s="11">
        <v>71.5</v>
      </c>
      <c r="O143" t="s">
        <v>62</v>
      </c>
      <c r="Q143" t="s">
        <v>771</v>
      </c>
      <c r="R143" t="s">
        <v>172</v>
      </c>
      <c r="S143" t="s">
        <v>65</v>
      </c>
      <c r="T143" t="s">
        <v>775</v>
      </c>
      <c r="U143" s="11" t="s">
        <v>66</v>
      </c>
      <c r="V143" s="11" t="s">
        <v>66</v>
      </c>
      <c r="W143" s="11" t="s">
        <v>66</v>
      </c>
      <c r="X143" s="2">
        <f>IF(N143&lt;&gt;"",N143,WORKDAY(E143,-2,[1]DATA!B155:B167))</f>
        <v>43823</v>
      </c>
      <c r="Y143" s="16">
        <f t="shared" si="6"/>
        <v>2</v>
      </c>
      <c r="Z143" s="10">
        <f t="shared" si="7"/>
        <v>4.7404500000000001</v>
      </c>
      <c r="AA143">
        <f>SUMIF(PROD!C:C,A143,PROD!K:K)</f>
        <v>0</v>
      </c>
      <c r="AB143">
        <f t="shared" si="8"/>
        <v>2</v>
      </c>
    </row>
    <row r="144" spans="1:28" x14ac:dyDescent="0.25">
      <c r="A144" t="s">
        <v>776</v>
      </c>
      <c r="B144" t="s">
        <v>768</v>
      </c>
      <c r="C144" t="s">
        <v>141</v>
      </c>
      <c r="D144" t="s">
        <v>82</v>
      </c>
      <c r="E144" t="s">
        <v>770</v>
      </c>
      <c r="F144" t="s">
        <v>57</v>
      </c>
      <c r="G144" t="s">
        <v>58</v>
      </c>
      <c r="H144" t="s">
        <v>58</v>
      </c>
      <c r="I144" s="11" t="s">
        <v>142</v>
      </c>
      <c r="J144" s="11" t="s">
        <v>136</v>
      </c>
      <c r="K144" t="s">
        <v>61</v>
      </c>
      <c r="L144" s="11">
        <v>230</v>
      </c>
      <c r="M144" s="11">
        <v>293</v>
      </c>
      <c r="O144" t="s">
        <v>62</v>
      </c>
      <c r="Q144" t="s">
        <v>771</v>
      </c>
      <c r="R144" t="s">
        <v>138</v>
      </c>
      <c r="S144" t="s">
        <v>65</v>
      </c>
      <c r="T144" t="s">
        <v>777</v>
      </c>
      <c r="U144" s="11" t="s">
        <v>66</v>
      </c>
      <c r="V144" s="11" t="s">
        <v>66</v>
      </c>
      <c r="W144" s="11" t="s">
        <v>66</v>
      </c>
      <c r="X144" s="2">
        <f>IF(N144&lt;&gt;"",N144,WORKDAY(E144,-2,[1]DATA!B156:B168))</f>
        <v>43823</v>
      </c>
      <c r="Y144" s="16">
        <f t="shared" si="6"/>
        <v>1</v>
      </c>
      <c r="Z144" s="10">
        <f t="shared" si="7"/>
        <v>6.7389999999999999</v>
      </c>
      <c r="AA144">
        <f>SUMIF(PROD!C:C,A144,PROD!K:K)</f>
        <v>0</v>
      </c>
      <c r="AB144">
        <f t="shared" si="8"/>
        <v>1</v>
      </c>
    </row>
    <row r="145" spans="1:28" x14ac:dyDescent="0.25">
      <c r="A145" t="s">
        <v>778</v>
      </c>
      <c r="B145" t="s">
        <v>779</v>
      </c>
      <c r="C145" t="s">
        <v>780</v>
      </c>
      <c r="D145" t="s">
        <v>173</v>
      </c>
      <c r="E145" t="s">
        <v>781</v>
      </c>
      <c r="F145" t="s">
        <v>84</v>
      </c>
      <c r="G145" t="s">
        <v>58</v>
      </c>
      <c r="H145" t="s">
        <v>58</v>
      </c>
      <c r="I145" s="11" t="s">
        <v>782</v>
      </c>
      <c r="J145" s="11" t="s">
        <v>217</v>
      </c>
      <c r="K145" t="s">
        <v>87</v>
      </c>
      <c r="L145" s="11">
        <v>184</v>
      </c>
      <c r="M145" s="11">
        <v>114</v>
      </c>
      <c r="N145" s="2" t="s">
        <v>168</v>
      </c>
      <c r="O145" t="s">
        <v>62</v>
      </c>
      <c r="Q145" t="s">
        <v>783</v>
      </c>
      <c r="R145" t="s">
        <v>220</v>
      </c>
      <c r="S145" t="s">
        <v>65</v>
      </c>
      <c r="T145" t="s">
        <v>784</v>
      </c>
      <c r="U145" s="11"/>
      <c r="V145" s="11"/>
      <c r="W145" s="11"/>
      <c r="X145" s="2" t="str">
        <f>IF(N145&lt;&gt;"",N145,WORKDAY(E145,-2,[1]DATA!B157:B169))</f>
        <v>29/11/2019</v>
      </c>
      <c r="Y145" s="16">
        <f t="shared" si="6"/>
        <v>47</v>
      </c>
      <c r="Z145" s="10">
        <f t="shared" si="7"/>
        <v>98.587199999999996</v>
      </c>
      <c r="AA145">
        <f>SUMIF(PROD!C:C,A145,PROD!K:K)</f>
        <v>0</v>
      </c>
      <c r="AB145">
        <f t="shared" si="8"/>
        <v>47</v>
      </c>
    </row>
    <row r="146" spans="1:28" x14ac:dyDescent="0.25">
      <c r="A146" t="s">
        <v>785</v>
      </c>
      <c r="B146" t="s">
        <v>779</v>
      </c>
      <c r="C146" t="s">
        <v>786</v>
      </c>
      <c r="D146" t="s">
        <v>724</v>
      </c>
      <c r="E146" t="s">
        <v>781</v>
      </c>
      <c r="F146" t="s">
        <v>84</v>
      </c>
      <c r="G146" t="s">
        <v>58</v>
      </c>
      <c r="H146" t="s">
        <v>58</v>
      </c>
      <c r="I146" s="11" t="s">
        <v>787</v>
      </c>
      <c r="J146" s="11" t="s">
        <v>217</v>
      </c>
      <c r="K146" t="s">
        <v>87</v>
      </c>
      <c r="L146" s="11">
        <v>132</v>
      </c>
      <c r="M146" s="11">
        <v>324</v>
      </c>
      <c r="N146" s="2" t="s">
        <v>168</v>
      </c>
      <c r="O146" t="s">
        <v>62</v>
      </c>
      <c r="Q146" t="s">
        <v>783</v>
      </c>
      <c r="R146" t="s">
        <v>220</v>
      </c>
      <c r="S146" t="s">
        <v>65</v>
      </c>
      <c r="T146" t="s">
        <v>788</v>
      </c>
      <c r="U146" s="11"/>
      <c r="V146" s="11"/>
      <c r="W146" s="11"/>
      <c r="X146" s="2" t="str">
        <f>IF(N146&lt;&gt;"",N146,WORKDAY(E146,-2,[1]DATA!B158:B170))</f>
        <v>29/11/2019</v>
      </c>
      <c r="Y146" s="16">
        <f t="shared" si="6"/>
        <v>19</v>
      </c>
      <c r="Z146" s="10">
        <f t="shared" si="7"/>
        <v>81.259200000000007</v>
      </c>
      <c r="AA146">
        <f>SUMIF(PROD!C:C,A146,PROD!K:K)</f>
        <v>0</v>
      </c>
      <c r="AB146">
        <f t="shared" si="8"/>
        <v>19</v>
      </c>
    </row>
    <row r="147" spans="1:28" x14ac:dyDescent="0.25">
      <c r="A147" t="s">
        <v>789</v>
      </c>
      <c r="B147" t="s">
        <v>779</v>
      </c>
      <c r="C147" t="s">
        <v>790</v>
      </c>
      <c r="D147" t="s">
        <v>791</v>
      </c>
      <c r="E147" t="s">
        <v>781</v>
      </c>
      <c r="F147" t="s">
        <v>84</v>
      </c>
      <c r="G147" t="s">
        <v>58</v>
      </c>
      <c r="H147" t="s">
        <v>58</v>
      </c>
      <c r="I147" s="11" t="s">
        <v>792</v>
      </c>
      <c r="J147" s="11" t="s">
        <v>217</v>
      </c>
      <c r="K147" t="s">
        <v>87</v>
      </c>
      <c r="L147" s="11">
        <v>184</v>
      </c>
      <c r="M147" s="11">
        <v>279</v>
      </c>
      <c r="N147" s="2" t="s">
        <v>168</v>
      </c>
      <c r="O147" t="s">
        <v>218</v>
      </c>
      <c r="P147" t="s">
        <v>959</v>
      </c>
      <c r="Q147" t="s">
        <v>783</v>
      </c>
      <c r="R147" t="s">
        <v>220</v>
      </c>
      <c r="S147" t="s">
        <v>65</v>
      </c>
      <c r="T147" t="s">
        <v>793</v>
      </c>
      <c r="U147" s="11"/>
      <c r="V147" s="11"/>
      <c r="W147" s="11"/>
      <c r="X147" s="2" t="str">
        <f>IF(N147&lt;&gt;"",N147,WORKDAY(E147,-2,[1]DATA!B159:B171))</f>
        <v>29/11/2019</v>
      </c>
      <c r="Y147" s="16">
        <f t="shared" si="6"/>
        <v>16</v>
      </c>
      <c r="Z147" s="10">
        <f t="shared" si="7"/>
        <v>82.137600000000006</v>
      </c>
      <c r="AA147">
        <f>SUMIF(PROD!C:C,A147,PROD!K:K)</f>
        <v>0</v>
      </c>
      <c r="AB147">
        <f t="shared" si="8"/>
        <v>81</v>
      </c>
    </row>
    <row r="148" spans="1:28" x14ac:dyDescent="0.25">
      <c r="A148" t="s">
        <v>794</v>
      </c>
      <c r="B148" t="s">
        <v>779</v>
      </c>
      <c r="C148" t="s">
        <v>795</v>
      </c>
      <c r="D148" t="s">
        <v>167</v>
      </c>
      <c r="E148" t="s">
        <v>781</v>
      </c>
      <c r="F148" t="s">
        <v>84</v>
      </c>
      <c r="G148" t="s">
        <v>58</v>
      </c>
      <c r="H148" t="s">
        <v>58</v>
      </c>
      <c r="I148" s="11" t="s">
        <v>796</v>
      </c>
      <c r="J148" s="11" t="s">
        <v>217</v>
      </c>
      <c r="K148" t="s">
        <v>87</v>
      </c>
      <c r="L148" s="11">
        <v>134</v>
      </c>
      <c r="M148" s="11">
        <v>79</v>
      </c>
      <c r="N148" s="2" t="s">
        <v>168</v>
      </c>
      <c r="O148" t="s">
        <v>62</v>
      </c>
      <c r="Q148" t="s">
        <v>783</v>
      </c>
      <c r="R148" t="s">
        <v>220</v>
      </c>
      <c r="S148" t="s">
        <v>65</v>
      </c>
      <c r="T148" t="s">
        <v>797</v>
      </c>
      <c r="U148" s="11"/>
      <c r="V148" s="11"/>
      <c r="W148" s="11"/>
      <c r="X148" s="2" t="str">
        <f>IF(N148&lt;&gt;"",N148,WORKDAY(E148,-2,[1]DATA!B160:B172))</f>
        <v>29/11/2019</v>
      </c>
      <c r="Y148" s="16">
        <f t="shared" si="6"/>
        <v>2</v>
      </c>
      <c r="Z148" s="10">
        <f t="shared" si="7"/>
        <v>2.1172000000000004</v>
      </c>
      <c r="AA148">
        <f>SUMIF(PROD!C:C,A148,PROD!K:K)</f>
        <v>0</v>
      </c>
      <c r="AB148">
        <f t="shared" si="8"/>
        <v>2</v>
      </c>
    </row>
    <row r="149" spans="1:28" x14ac:dyDescent="0.25">
      <c r="A149" t="s">
        <v>798</v>
      </c>
      <c r="B149" t="s">
        <v>779</v>
      </c>
      <c r="C149" t="s">
        <v>799</v>
      </c>
      <c r="D149" t="s">
        <v>800</v>
      </c>
      <c r="E149" t="s">
        <v>781</v>
      </c>
      <c r="F149" t="s">
        <v>84</v>
      </c>
      <c r="G149" t="s">
        <v>58</v>
      </c>
      <c r="H149" t="s">
        <v>58</v>
      </c>
      <c r="I149" s="11" t="s">
        <v>801</v>
      </c>
      <c r="J149" s="11" t="s">
        <v>217</v>
      </c>
      <c r="K149" t="s">
        <v>87</v>
      </c>
      <c r="L149" s="11">
        <v>134</v>
      </c>
      <c r="M149" s="11">
        <v>104</v>
      </c>
      <c r="N149" s="2" t="s">
        <v>168</v>
      </c>
      <c r="O149" t="s">
        <v>62</v>
      </c>
      <c r="Q149" t="s">
        <v>783</v>
      </c>
      <c r="R149" t="s">
        <v>220</v>
      </c>
      <c r="S149" t="s">
        <v>65</v>
      </c>
      <c r="T149" t="s">
        <v>802</v>
      </c>
      <c r="U149" s="11"/>
      <c r="V149" s="11"/>
      <c r="W149" s="11"/>
      <c r="X149" s="2" t="str">
        <f>IF(N149&lt;&gt;"",N149,WORKDAY(E149,-2,[1]DATA!B161:B173))</f>
        <v>29/11/2019</v>
      </c>
      <c r="Y149" s="16">
        <f t="shared" si="6"/>
        <v>92</v>
      </c>
      <c r="Z149" s="10">
        <f t="shared" si="7"/>
        <v>128.21120000000002</v>
      </c>
      <c r="AA149">
        <f>SUMIF(PROD!C:C,A149,PROD!K:K)</f>
        <v>0</v>
      </c>
      <c r="AB149">
        <f t="shared" si="8"/>
        <v>92</v>
      </c>
    </row>
    <row r="150" spans="1:28" x14ac:dyDescent="0.25">
      <c r="A150" t="s">
        <v>803</v>
      </c>
      <c r="B150" t="s">
        <v>779</v>
      </c>
      <c r="C150" t="s">
        <v>804</v>
      </c>
      <c r="D150" t="s">
        <v>805</v>
      </c>
      <c r="E150" t="s">
        <v>781</v>
      </c>
      <c r="F150" t="s">
        <v>84</v>
      </c>
      <c r="G150" t="s">
        <v>58</v>
      </c>
      <c r="H150" t="s">
        <v>58</v>
      </c>
      <c r="I150" s="11" t="s">
        <v>806</v>
      </c>
      <c r="J150" s="11" t="s">
        <v>217</v>
      </c>
      <c r="K150" t="s">
        <v>87</v>
      </c>
      <c r="L150" s="11">
        <v>134</v>
      </c>
      <c r="M150" s="11">
        <v>154</v>
      </c>
      <c r="N150" s="2" t="s">
        <v>168</v>
      </c>
      <c r="O150" t="s">
        <v>62</v>
      </c>
      <c r="Q150" t="s">
        <v>783</v>
      </c>
      <c r="R150" t="s">
        <v>220</v>
      </c>
      <c r="S150" t="s">
        <v>65</v>
      </c>
      <c r="T150" t="s">
        <v>807</v>
      </c>
      <c r="U150" s="11"/>
      <c r="V150" s="11"/>
      <c r="W150" s="11"/>
      <c r="X150" s="2" t="str">
        <f>IF(N150&lt;&gt;"",N150,WORKDAY(E150,-2,[1]DATA!B162:B174))</f>
        <v>29/11/2019</v>
      </c>
      <c r="Y150" s="16">
        <f t="shared" si="6"/>
        <v>56</v>
      </c>
      <c r="Z150" s="10">
        <f t="shared" si="7"/>
        <v>115.5616</v>
      </c>
      <c r="AA150">
        <f>SUMIF(PROD!C:C,A150,PROD!K:K)</f>
        <v>0</v>
      </c>
      <c r="AB150">
        <f t="shared" si="8"/>
        <v>56</v>
      </c>
    </row>
    <row r="151" spans="1:28" x14ac:dyDescent="0.25">
      <c r="A151" t="s">
        <v>808</v>
      </c>
      <c r="B151" t="s">
        <v>779</v>
      </c>
      <c r="C151" t="s">
        <v>809</v>
      </c>
      <c r="D151" t="s">
        <v>388</v>
      </c>
      <c r="E151" t="s">
        <v>781</v>
      </c>
      <c r="F151" t="s">
        <v>84</v>
      </c>
      <c r="G151" t="s">
        <v>58</v>
      </c>
      <c r="H151" t="s">
        <v>58</v>
      </c>
      <c r="I151" s="11" t="s">
        <v>810</v>
      </c>
      <c r="J151" s="11" t="s">
        <v>217</v>
      </c>
      <c r="K151" t="s">
        <v>87</v>
      </c>
      <c r="L151" s="11">
        <v>132</v>
      </c>
      <c r="M151" s="11">
        <v>254</v>
      </c>
      <c r="N151" s="2" t="s">
        <v>168</v>
      </c>
      <c r="O151" t="s">
        <v>62</v>
      </c>
      <c r="Q151" t="s">
        <v>783</v>
      </c>
      <c r="R151" t="s">
        <v>220</v>
      </c>
      <c r="S151" t="s">
        <v>65</v>
      </c>
      <c r="T151" t="s">
        <v>811</v>
      </c>
      <c r="U151" s="11"/>
      <c r="V151" s="11"/>
      <c r="W151" s="11"/>
      <c r="X151" s="2" t="str">
        <f>IF(N151&lt;&gt;"",N151,WORKDAY(E151,-2,[1]DATA!B163:B175))</f>
        <v>29/11/2019</v>
      </c>
      <c r="Y151" s="16">
        <f t="shared" si="6"/>
        <v>48</v>
      </c>
      <c r="Z151" s="10">
        <f t="shared" si="7"/>
        <v>160.93440000000001</v>
      </c>
      <c r="AA151">
        <f>SUMIF(PROD!C:C,A151,PROD!K:K)</f>
        <v>0</v>
      </c>
      <c r="AB151">
        <f t="shared" si="8"/>
        <v>48</v>
      </c>
    </row>
    <row r="152" spans="1:28" x14ac:dyDescent="0.25">
      <c r="A152" t="s">
        <v>812</v>
      </c>
      <c r="B152" t="s">
        <v>749</v>
      </c>
      <c r="C152" t="s">
        <v>813</v>
      </c>
      <c r="D152" t="s">
        <v>814</v>
      </c>
      <c r="E152" t="s">
        <v>815</v>
      </c>
      <c r="F152" t="s">
        <v>57</v>
      </c>
      <c r="G152" t="s">
        <v>58</v>
      </c>
      <c r="H152" t="s">
        <v>58</v>
      </c>
      <c r="I152" s="11" t="s">
        <v>816</v>
      </c>
      <c r="J152" s="11" t="s">
        <v>170</v>
      </c>
      <c r="K152" t="s">
        <v>87</v>
      </c>
      <c r="L152" s="11">
        <v>188.2</v>
      </c>
      <c r="M152" s="11">
        <v>60.2</v>
      </c>
      <c r="O152" t="s">
        <v>62</v>
      </c>
      <c r="Q152" t="s">
        <v>817</v>
      </c>
      <c r="R152" t="s">
        <v>172</v>
      </c>
      <c r="S152" t="s">
        <v>65</v>
      </c>
      <c r="T152" t="s">
        <v>675</v>
      </c>
      <c r="U152" s="11" t="s">
        <v>66</v>
      </c>
      <c r="V152" s="11" t="s">
        <v>66</v>
      </c>
      <c r="W152" s="11" t="s">
        <v>66</v>
      </c>
      <c r="X152" s="2">
        <f>IF(N152&lt;&gt;"",N152,WORKDAY(E152,-2,[1]DATA!B164:B176))</f>
        <v>43825</v>
      </c>
      <c r="Y152" s="16">
        <f t="shared" si="6"/>
        <v>78</v>
      </c>
      <c r="Z152" s="10">
        <f t="shared" si="7"/>
        <v>88.371191999999994</v>
      </c>
      <c r="AA152">
        <f>SUMIF(PROD!C:C,A152,PROD!K:K)</f>
        <v>0</v>
      </c>
      <c r="AB152">
        <f t="shared" si="8"/>
        <v>78</v>
      </c>
    </row>
    <row r="153" spans="1:28" x14ac:dyDescent="0.25">
      <c r="A153" t="s">
        <v>818</v>
      </c>
      <c r="B153" t="s">
        <v>819</v>
      </c>
      <c r="C153" t="s">
        <v>820</v>
      </c>
      <c r="D153" t="s">
        <v>193</v>
      </c>
      <c r="E153" t="s">
        <v>815</v>
      </c>
      <c r="F153" t="s">
        <v>57</v>
      </c>
      <c r="G153" t="s">
        <v>58</v>
      </c>
      <c r="H153" t="s">
        <v>58</v>
      </c>
      <c r="I153" s="11" t="s">
        <v>821</v>
      </c>
      <c r="J153" s="11" t="s">
        <v>86</v>
      </c>
      <c r="K153" t="s">
        <v>87</v>
      </c>
      <c r="L153" s="11">
        <v>177</v>
      </c>
      <c r="M153" s="11">
        <v>80</v>
      </c>
      <c r="N153" s="2" t="s">
        <v>610</v>
      </c>
      <c r="O153" t="s">
        <v>62</v>
      </c>
      <c r="Q153" t="s">
        <v>822</v>
      </c>
      <c r="R153" t="s">
        <v>117</v>
      </c>
      <c r="S153" t="s">
        <v>65</v>
      </c>
      <c r="T153" t="s">
        <v>724</v>
      </c>
      <c r="U153" s="11" t="s">
        <v>66</v>
      </c>
      <c r="V153" s="11" t="s">
        <v>66</v>
      </c>
      <c r="W153" s="11" t="s">
        <v>66</v>
      </c>
      <c r="X153" s="2" t="str">
        <f>IF(N153&lt;&gt;"",N153,WORKDAY(E153,-2,[1]DATA!B165:B177))</f>
        <v>20/12/2019</v>
      </c>
      <c r="Y153" s="16">
        <f t="shared" si="6"/>
        <v>50</v>
      </c>
      <c r="Z153" s="10">
        <f t="shared" si="7"/>
        <v>70.800000000000011</v>
      </c>
      <c r="AA153">
        <f>SUMIF(PROD!C:C,A153,PROD!K:K)</f>
        <v>0</v>
      </c>
      <c r="AB153">
        <f t="shared" si="8"/>
        <v>50</v>
      </c>
    </row>
    <row r="154" spans="1:28" x14ac:dyDescent="0.25">
      <c r="A154" t="s">
        <v>823</v>
      </c>
      <c r="B154" t="s">
        <v>182</v>
      </c>
      <c r="C154" t="s">
        <v>824</v>
      </c>
      <c r="D154" t="s">
        <v>602</v>
      </c>
      <c r="E154" t="s">
        <v>825</v>
      </c>
      <c r="F154" t="s">
        <v>57</v>
      </c>
      <c r="G154" t="s">
        <v>58</v>
      </c>
      <c r="H154" t="s">
        <v>58</v>
      </c>
      <c r="I154" s="11" t="s">
        <v>826</v>
      </c>
      <c r="J154" s="11" t="s">
        <v>149</v>
      </c>
      <c r="K154" t="s">
        <v>61</v>
      </c>
      <c r="L154" s="11">
        <v>254</v>
      </c>
      <c r="M154" s="11">
        <v>404</v>
      </c>
      <c r="N154" s="2" t="s">
        <v>610</v>
      </c>
      <c r="O154" t="s">
        <v>62</v>
      </c>
      <c r="Q154" t="s">
        <v>827</v>
      </c>
      <c r="R154" t="s">
        <v>151</v>
      </c>
      <c r="S154" t="s">
        <v>65</v>
      </c>
      <c r="T154" t="s">
        <v>286</v>
      </c>
      <c r="U154" s="11" t="s">
        <v>117</v>
      </c>
      <c r="V154" s="11" t="s">
        <v>691</v>
      </c>
      <c r="W154" s="11" t="s">
        <v>66</v>
      </c>
      <c r="X154" s="2" t="str">
        <f>IF(N154&lt;&gt;"",N154,WORKDAY(E154,-2,[1]DATA!B166:B178))</f>
        <v>20/12/2019</v>
      </c>
      <c r="Y154" s="16">
        <f t="shared" si="6"/>
        <v>110</v>
      </c>
      <c r="Z154" s="10">
        <f t="shared" si="7"/>
        <v>1128.7760000000001</v>
      </c>
      <c r="AA154">
        <f>SUMIF(PROD!C:C,A154,PROD!K:K)</f>
        <v>0</v>
      </c>
      <c r="AB154">
        <f t="shared" si="8"/>
        <v>110</v>
      </c>
    </row>
    <row r="155" spans="1:28" x14ac:dyDescent="0.25">
      <c r="A155" t="s">
        <v>828</v>
      </c>
      <c r="B155" t="s">
        <v>829</v>
      </c>
      <c r="C155" t="s">
        <v>830</v>
      </c>
      <c r="D155" t="s">
        <v>831</v>
      </c>
      <c r="E155" t="s">
        <v>832</v>
      </c>
      <c r="F155" t="s">
        <v>84</v>
      </c>
      <c r="G155" t="s">
        <v>58</v>
      </c>
      <c r="H155" t="s">
        <v>58</v>
      </c>
      <c r="I155" s="11" t="s">
        <v>833</v>
      </c>
      <c r="J155" s="11" t="s">
        <v>86</v>
      </c>
      <c r="K155" t="s">
        <v>87</v>
      </c>
      <c r="L155" s="11">
        <v>96</v>
      </c>
      <c r="M155" s="11">
        <v>66</v>
      </c>
      <c r="N155" s="2" t="s">
        <v>276</v>
      </c>
      <c r="O155" t="s">
        <v>62</v>
      </c>
      <c r="Q155" t="s">
        <v>834</v>
      </c>
      <c r="R155" t="s">
        <v>324</v>
      </c>
      <c r="S155" t="s">
        <v>65</v>
      </c>
      <c r="T155" t="s">
        <v>835</v>
      </c>
      <c r="U155" s="11" t="s">
        <v>529</v>
      </c>
      <c r="V155" s="11" t="s">
        <v>836</v>
      </c>
      <c r="W155" s="11" t="s">
        <v>66</v>
      </c>
      <c r="X155" s="2" t="str">
        <f>IF(N155&lt;&gt;"",N155,WORKDAY(E155,-2,[1]DATA!B167:B179))</f>
        <v>13/12/2019</v>
      </c>
      <c r="Y155" s="16">
        <f t="shared" si="6"/>
        <v>480</v>
      </c>
      <c r="Z155" s="10">
        <f t="shared" si="7"/>
        <v>304.12800000000004</v>
      </c>
      <c r="AA155">
        <f>SUMIF(PROD!C:C,A155,PROD!K:K)</f>
        <v>0</v>
      </c>
      <c r="AB155">
        <f t="shared" si="8"/>
        <v>480</v>
      </c>
    </row>
    <row r="156" spans="1:28" x14ac:dyDescent="0.25">
      <c r="A156" t="s">
        <v>837</v>
      </c>
      <c r="B156" t="s">
        <v>829</v>
      </c>
      <c r="C156" t="s">
        <v>830</v>
      </c>
      <c r="D156" t="s">
        <v>155</v>
      </c>
      <c r="E156" t="s">
        <v>832</v>
      </c>
      <c r="F156" t="s">
        <v>84</v>
      </c>
      <c r="G156" t="s">
        <v>58</v>
      </c>
      <c r="H156" t="s">
        <v>58</v>
      </c>
      <c r="I156" s="11" t="s">
        <v>838</v>
      </c>
      <c r="J156" s="11" t="s">
        <v>86</v>
      </c>
      <c r="K156" t="s">
        <v>87</v>
      </c>
      <c r="L156" s="11">
        <v>96</v>
      </c>
      <c r="M156" s="11">
        <v>66</v>
      </c>
      <c r="N156" s="2" t="s">
        <v>276</v>
      </c>
      <c r="O156" t="s">
        <v>62</v>
      </c>
      <c r="Q156" t="s">
        <v>834</v>
      </c>
      <c r="R156" t="s">
        <v>324</v>
      </c>
      <c r="S156" t="s">
        <v>65</v>
      </c>
      <c r="T156" t="s">
        <v>308</v>
      </c>
      <c r="U156" s="11" t="s">
        <v>529</v>
      </c>
      <c r="V156" s="11" t="s">
        <v>836</v>
      </c>
      <c r="W156" s="11" t="s">
        <v>66</v>
      </c>
      <c r="X156" s="2" t="str">
        <f>IF(N156&lt;&gt;"",N156,WORKDAY(E156,-2,[1]DATA!B168:B180))</f>
        <v>13/12/2019</v>
      </c>
      <c r="Y156" s="16">
        <f t="shared" si="6"/>
        <v>4</v>
      </c>
      <c r="Z156" s="10">
        <f t="shared" si="7"/>
        <v>2.5344000000000002</v>
      </c>
      <c r="AA156">
        <f>SUMIF(PROD!C:C,A156,PROD!K:K)</f>
        <v>0</v>
      </c>
      <c r="AB156">
        <f t="shared" si="8"/>
        <v>4</v>
      </c>
    </row>
    <row r="157" spans="1:28" x14ac:dyDescent="0.25">
      <c r="A157" t="s">
        <v>839</v>
      </c>
      <c r="B157" t="s">
        <v>840</v>
      </c>
      <c r="C157" t="s">
        <v>841</v>
      </c>
      <c r="D157" t="s">
        <v>82</v>
      </c>
      <c r="E157" t="s">
        <v>832</v>
      </c>
      <c r="F157" t="s">
        <v>57</v>
      </c>
      <c r="G157" t="s">
        <v>58</v>
      </c>
      <c r="H157" t="s">
        <v>58</v>
      </c>
      <c r="I157" s="11" t="s">
        <v>155</v>
      </c>
      <c r="J157" s="11" t="s">
        <v>842</v>
      </c>
      <c r="K157" t="s">
        <v>61</v>
      </c>
      <c r="L157" s="11">
        <v>0</v>
      </c>
      <c r="M157" s="11">
        <v>0</v>
      </c>
      <c r="O157" t="s">
        <v>62</v>
      </c>
      <c r="Q157" t="s">
        <v>843</v>
      </c>
      <c r="R157" t="s">
        <v>844</v>
      </c>
      <c r="S157" t="s">
        <v>65</v>
      </c>
      <c r="T157" t="s">
        <v>845</v>
      </c>
      <c r="U157" s="11" t="s">
        <v>66</v>
      </c>
      <c r="V157" s="11" t="s">
        <v>66</v>
      </c>
      <c r="W157" s="11" t="s">
        <v>66</v>
      </c>
      <c r="X157" s="2">
        <f>IF(N157&lt;&gt;"",N157,WORKDAY(E157,-2,[1]DATA!B169:B181))</f>
        <v>43831</v>
      </c>
      <c r="Y157" s="16">
        <f t="shared" si="6"/>
        <v>1</v>
      </c>
      <c r="Z157" s="10">
        <f t="shared" si="7"/>
        <v>0</v>
      </c>
      <c r="AA157">
        <f>SUMIF(PROD!C:C,A157,PROD!K:K)</f>
        <v>0</v>
      </c>
      <c r="AB157">
        <f t="shared" si="8"/>
        <v>1</v>
      </c>
    </row>
    <row r="158" spans="1:28" x14ac:dyDescent="0.25">
      <c r="A158" t="s">
        <v>846</v>
      </c>
      <c r="B158" t="s">
        <v>80</v>
      </c>
      <c r="C158" t="s">
        <v>847</v>
      </c>
      <c r="D158" t="s">
        <v>684</v>
      </c>
      <c r="E158" t="s">
        <v>832</v>
      </c>
      <c r="F158" t="s">
        <v>57</v>
      </c>
      <c r="G158" t="s">
        <v>58</v>
      </c>
      <c r="H158" t="s">
        <v>58</v>
      </c>
      <c r="I158" s="11" t="s">
        <v>848</v>
      </c>
      <c r="J158" s="11" t="s">
        <v>86</v>
      </c>
      <c r="K158" t="s">
        <v>87</v>
      </c>
      <c r="L158" s="11">
        <v>204</v>
      </c>
      <c r="M158" s="11">
        <v>74</v>
      </c>
      <c r="N158" s="2" t="s">
        <v>610</v>
      </c>
      <c r="O158" t="s">
        <v>62</v>
      </c>
      <c r="Q158" t="s">
        <v>849</v>
      </c>
      <c r="R158" t="s">
        <v>89</v>
      </c>
      <c r="S158" t="s">
        <v>65</v>
      </c>
      <c r="T158" t="s">
        <v>850</v>
      </c>
      <c r="U158" s="11" t="s">
        <v>260</v>
      </c>
      <c r="V158" s="11" t="s">
        <v>486</v>
      </c>
      <c r="W158" s="11" t="s">
        <v>66</v>
      </c>
      <c r="X158" s="2" t="str">
        <f>IF(N158&lt;&gt;"",N158,WORKDAY(E158,-2,[1]DATA!B170:B182))</f>
        <v>20/12/2019</v>
      </c>
      <c r="Y158" s="16">
        <f t="shared" si="6"/>
        <v>22</v>
      </c>
      <c r="Z158" s="10">
        <f t="shared" si="7"/>
        <v>33.211199999999998</v>
      </c>
      <c r="AA158">
        <f>SUMIF(PROD!C:C,A158,PROD!K:K)</f>
        <v>0</v>
      </c>
      <c r="AB158">
        <f t="shared" si="8"/>
        <v>22</v>
      </c>
    </row>
    <row r="159" spans="1:28" x14ac:dyDescent="0.25">
      <c r="A159" t="s">
        <v>851</v>
      </c>
      <c r="B159" t="s">
        <v>80</v>
      </c>
      <c r="C159" t="s">
        <v>852</v>
      </c>
      <c r="D159" t="s">
        <v>82</v>
      </c>
      <c r="E159" t="s">
        <v>832</v>
      </c>
      <c r="F159" t="s">
        <v>57</v>
      </c>
      <c r="G159" t="s">
        <v>58</v>
      </c>
      <c r="H159" t="s">
        <v>58</v>
      </c>
      <c r="I159" s="11" t="s">
        <v>257</v>
      </c>
      <c r="J159" s="11" t="s">
        <v>86</v>
      </c>
      <c r="K159" t="s">
        <v>87</v>
      </c>
      <c r="L159" s="11">
        <v>204</v>
      </c>
      <c r="M159" s="11">
        <v>304</v>
      </c>
      <c r="N159" s="2" t="s">
        <v>610</v>
      </c>
      <c r="O159" t="s">
        <v>62</v>
      </c>
      <c r="Q159" t="s">
        <v>849</v>
      </c>
      <c r="R159" t="s">
        <v>109</v>
      </c>
      <c r="S159" t="s">
        <v>65</v>
      </c>
      <c r="T159" t="s">
        <v>66</v>
      </c>
      <c r="U159" s="11" t="s">
        <v>260</v>
      </c>
      <c r="V159" s="11" t="s">
        <v>318</v>
      </c>
      <c r="W159" s="11" t="s">
        <v>66</v>
      </c>
      <c r="X159" s="2" t="str">
        <f>IF(N159&lt;&gt;"",N159,WORKDAY(E159,-2,[1]DATA!B171:B183))</f>
        <v>20/12/2019</v>
      </c>
      <c r="Y159" s="16">
        <f t="shared" si="6"/>
        <v>1</v>
      </c>
      <c r="Z159" s="10">
        <f t="shared" si="7"/>
        <v>6.2016</v>
      </c>
      <c r="AA159">
        <f>SUMIF(PROD!C:C,A159,PROD!K:K)</f>
        <v>0</v>
      </c>
      <c r="AB159">
        <f t="shared" si="8"/>
        <v>1</v>
      </c>
    </row>
    <row r="160" spans="1:28" x14ac:dyDescent="0.25">
      <c r="A160" t="s">
        <v>853</v>
      </c>
      <c r="B160" t="s">
        <v>80</v>
      </c>
      <c r="C160" t="s">
        <v>854</v>
      </c>
      <c r="D160" t="s">
        <v>82</v>
      </c>
      <c r="E160" t="s">
        <v>832</v>
      </c>
      <c r="F160" t="s">
        <v>57</v>
      </c>
      <c r="G160" t="s">
        <v>58</v>
      </c>
      <c r="H160" t="s">
        <v>58</v>
      </c>
      <c r="I160" s="11" t="s">
        <v>855</v>
      </c>
      <c r="J160" s="11" t="s">
        <v>149</v>
      </c>
      <c r="K160" t="s">
        <v>61</v>
      </c>
      <c r="L160" s="11">
        <v>234</v>
      </c>
      <c r="M160" s="11">
        <v>304</v>
      </c>
      <c r="N160" s="2" t="s">
        <v>610</v>
      </c>
      <c r="O160" t="s">
        <v>62</v>
      </c>
      <c r="Q160" t="s">
        <v>849</v>
      </c>
      <c r="R160" t="s">
        <v>151</v>
      </c>
      <c r="S160" t="s">
        <v>65</v>
      </c>
      <c r="T160" t="s">
        <v>66</v>
      </c>
      <c r="U160" s="11" t="s">
        <v>856</v>
      </c>
      <c r="V160" s="11" t="s">
        <v>318</v>
      </c>
      <c r="W160" s="11" t="s">
        <v>66</v>
      </c>
      <c r="X160" s="2" t="str">
        <f>IF(N160&lt;&gt;"",N160,WORKDAY(E160,-2,[1]DATA!B172:B184))</f>
        <v>20/12/2019</v>
      </c>
      <c r="Y160" s="16">
        <f t="shared" si="6"/>
        <v>1</v>
      </c>
      <c r="Z160" s="10">
        <f t="shared" si="7"/>
        <v>7.1135999999999999</v>
      </c>
      <c r="AA160">
        <f>SUMIF(PROD!C:C,A160,PROD!K:K)</f>
        <v>0</v>
      </c>
      <c r="AB160">
        <f t="shared" si="8"/>
        <v>1</v>
      </c>
    </row>
    <row r="161" spans="1:28" x14ac:dyDescent="0.25">
      <c r="A161" t="s">
        <v>857</v>
      </c>
      <c r="B161" t="s">
        <v>80</v>
      </c>
      <c r="C161" t="s">
        <v>616</v>
      </c>
      <c r="D161" t="s">
        <v>675</v>
      </c>
      <c r="E161" t="s">
        <v>832</v>
      </c>
      <c r="F161" t="s">
        <v>57</v>
      </c>
      <c r="G161" t="s">
        <v>58</v>
      </c>
      <c r="H161" t="s">
        <v>58</v>
      </c>
      <c r="I161" s="11" t="s">
        <v>417</v>
      </c>
      <c r="J161" s="11" t="s">
        <v>86</v>
      </c>
      <c r="K161" t="s">
        <v>87</v>
      </c>
      <c r="L161" s="11">
        <v>204</v>
      </c>
      <c r="M161" s="11">
        <v>124</v>
      </c>
      <c r="N161" s="2" t="s">
        <v>610</v>
      </c>
      <c r="O161" t="s">
        <v>62</v>
      </c>
      <c r="Q161" t="s">
        <v>849</v>
      </c>
      <c r="R161" t="s">
        <v>109</v>
      </c>
      <c r="S161" t="s">
        <v>65</v>
      </c>
      <c r="T161" t="s">
        <v>858</v>
      </c>
      <c r="U161" s="11" t="s">
        <v>260</v>
      </c>
      <c r="V161" s="11" t="s">
        <v>286</v>
      </c>
      <c r="W161" s="11" t="s">
        <v>66</v>
      </c>
      <c r="X161" s="2" t="str">
        <f>IF(N161&lt;&gt;"",N161,WORKDAY(E161,-2,[1]DATA!B173:B185))</f>
        <v>20/12/2019</v>
      </c>
      <c r="Y161" s="16">
        <f t="shared" si="6"/>
        <v>14</v>
      </c>
      <c r="Z161" s="10">
        <f t="shared" si="7"/>
        <v>35.414400000000001</v>
      </c>
      <c r="AA161">
        <f>SUMIF(PROD!C:C,A161,PROD!K:K)</f>
        <v>0</v>
      </c>
      <c r="AB161">
        <f t="shared" si="8"/>
        <v>14</v>
      </c>
    </row>
    <row r="162" spans="1:28" x14ac:dyDescent="0.25">
      <c r="A162" t="s">
        <v>23</v>
      </c>
      <c r="B162" t="s">
        <v>80</v>
      </c>
      <c r="C162" t="s">
        <v>859</v>
      </c>
      <c r="D162" t="s">
        <v>860</v>
      </c>
      <c r="E162" t="s">
        <v>832</v>
      </c>
      <c r="F162" t="s">
        <v>57</v>
      </c>
      <c r="G162" t="s">
        <v>58</v>
      </c>
      <c r="H162" t="s">
        <v>58</v>
      </c>
      <c r="I162" s="11" t="s">
        <v>861</v>
      </c>
      <c r="J162" s="11" t="s">
        <v>86</v>
      </c>
      <c r="K162" t="s">
        <v>87</v>
      </c>
      <c r="L162" s="11">
        <v>204</v>
      </c>
      <c r="M162" s="11">
        <v>144</v>
      </c>
      <c r="N162" s="2" t="s">
        <v>610</v>
      </c>
      <c r="O162" t="s">
        <v>62</v>
      </c>
      <c r="Q162" t="s">
        <v>849</v>
      </c>
      <c r="R162" t="s">
        <v>89</v>
      </c>
      <c r="S162" t="s">
        <v>65</v>
      </c>
      <c r="T162" t="s">
        <v>862</v>
      </c>
      <c r="U162" s="11" t="s">
        <v>260</v>
      </c>
      <c r="V162" s="11" t="s">
        <v>589</v>
      </c>
      <c r="W162" s="11" t="s">
        <v>66</v>
      </c>
      <c r="X162" s="2" t="str">
        <f>IF(N162&lt;&gt;"",N162,WORKDAY(E162,-2,[1]DATA!B174:B186))</f>
        <v>20/12/2019</v>
      </c>
      <c r="Y162" s="16">
        <f t="shared" si="6"/>
        <v>95</v>
      </c>
      <c r="Z162" s="10">
        <f t="shared" si="7"/>
        <v>279.072</v>
      </c>
      <c r="AA162">
        <f>SUMIF(PROD!C:C,A162,PROD!K:K)</f>
        <v>95</v>
      </c>
      <c r="AB162">
        <f t="shared" si="8"/>
        <v>0</v>
      </c>
    </row>
    <row r="163" spans="1:28" x14ac:dyDescent="0.25">
      <c r="A163" t="s">
        <v>863</v>
      </c>
      <c r="B163" t="s">
        <v>80</v>
      </c>
      <c r="C163" t="s">
        <v>864</v>
      </c>
      <c r="D163" t="s">
        <v>184</v>
      </c>
      <c r="E163" t="s">
        <v>832</v>
      </c>
      <c r="F163" t="s">
        <v>57</v>
      </c>
      <c r="G163" t="s">
        <v>58</v>
      </c>
      <c r="H163" t="s">
        <v>58</v>
      </c>
      <c r="I163" s="11" t="s">
        <v>865</v>
      </c>
      <c r="J163" s="11" t="s">
        <v>86</v>
      </c>
      <c r="K163" t="s">
        <v>87</v>
      </c>
      <c r="L163" s="11">
        <v>204</v>
      </c>
      <c r="M163" s="11">
        <v>239</v>
      </c>
      <c r="N163" s="2" t="s">
        <v>610</v>
      </c>
      <c r="O163" t="s">
        <v>62</v>
      </c>
      <c r="Q163" t="s">
        <v>849</v>
      </c>
      <c r="R163" t="s">
        <v>109</v>
      </c>
      <c r="S163" t="s">
        <v>65</v>
      </c>
      <c r="T163" t="s">
        <v>866</v>
      </c>
      <c r="U163" s="11" t="s">
        <v>260</v>
      </c>
      <c r="V163" s="11" t="s">
        <v>867</v>
      </c>
      <c r="W163" s="11" t="s">
        <v>66</v>
      </c>
      <c r="X163" s="2" t="str">
        <f>IF(N163&lt;&gt;"",N163,WORKDAY(E163,-2,[1]DATA!B175:B187))</f>
        <v>20/12/2019</v>
      </c>
      <c r="Y163" s="16">
        <f t="shared" si="6"/>
        <v>74</v>
      </c>
      <c r="Z163" s="10">
        <f t="shared" si="7"/>
        <v>360.79440000000005</v>
      </c>
      <c r="AA163">
        <f>SUMIF(PROD!C:C,A163,PROD!K:K)</f>
        <v>0</v>
      </c>
      <c r="AB163">
        <f t="shared" si="8"/>
        <v>74</v>
      </c>
    </row>
    <row r="164" spans="1:28" x14ac:dyDescent="0.25">
      <c r="A164" t="s">
        <v>868</v>
      </c>
      <c r="B164" t="s">
        <v>80</v>
      </c>
      <c r="C164" t="s">
        <v>852</v>
      </c>
      <c r="D164" t="s">
        <v>622</v>
      </c>
      <c r="E164" t="s">
        <v>832</v>
      </c>
      <c r="F164" t="s">
        <v>57</v>
      </c>
      <c r="G164" t="s">
        <v>58</v>
      </c>
      <c r="H164" t="s">
        <v>58</v>
      </c>
      <c r="I164" s="11" t="s">
        <v>869</v>
      </c>
      <c r="J164" s="11" t="s">
        <v>86</v>
      </c>
      <c r="K164" t="s">
        <v>87</v>
      </c>
      <c r="L164" s="11">
        <v>204</v>
      </c>
      <c r="M164" s="11">
        <v>304</v>
      </c>
      <c r="N164" s="2" t="s">
        <v>610</v>
      </c>
      <c r="O164" t="s">
        <v>62</v>
      </c>
      <c r="Q164" t="s">
        <v>849</v>
      </c>
      <c r="R164" t="s">
        <v>109</v>
      </c>
      <c r="S164" t="s">
        <v>65</v>
      </c>
      <c r="T164" t="s">
        <v>383</v>
      </c>
      <c r="U164" s="11" t="s">
        <v>260</v>
      </c>
      <c r="V164" s="11" t="s">
        <v>318</v>
      </c>
      <c r="W164" s="11" t="s">
        <v>66</v>
      </c>
      <c r="X164" s="2" t="str">
        <f>IF(N164&lt;&gt;"",N164,WORKDAY(E164,-2,[1]DATA!B176:B188))</f>
        <v>20/12/2019</v>
      </c>
      <c r="Y164" s="16">
        <f t="shared" si="6"/>
        <v>103</v>
      </c>
      <c r="Z164" s="10">
        <f t="shared" si="7"/>
        <v>638.76480000000004</v>
      </c>
      <c r="AA164">
        <f>SUMIF(PROD!C:C,A164,PROD!K:K)</f>
        <v>0</v>
      </c>
      <c r="AB164">
        <f t="shared" si="8"/>
        <v>103</v>
      </c>
    </row>
    <row r="165" spans="1:28" x14ac:dyDescent="0.25">
      <c r="A165" t="s">
        <v>870</v>
      </c>
      <c r="B165" t="s">
        <v>80</v>
      </c>
      <c r="C165" t="s">
        <v>871</v>
      </c>
      <c r="D165" t="s">
        <v>872</v>
      </c>
      <c r="E165" t="s">
        <v>832</v>
      </c>
      <c r="F165" t="s">
        <v>57</v>
      </c>
      <c r="G165" t="s">
        <v>58</v>
      </c>
      <c r="H165" t="s">
        <v>58</v>
      </c>
      <c r="I165" s="11" t="s">
        <v>873</v>
      </c>
      <c r="J165" s="11" t="s">
        <v>149</v>
      </c>
      <c r="K165" t="s">
        <v>61</v>
      </c>
      <c r="L165" s="11">
        <v>234</v>
      </c>
      <c r="M165" s="11">
        <v>74</v>
      </c>
      <c r="N165" s="2" t="s">
        <v>610</v>
      </c>
      <c r="O165" t="s">
        <v>62</v>
      </c>
      <c r="Q165" t="s">
        <v>849</v>
      </c>
      <c r="R165" t="s">
        <v>151</v>
      </c>
      <c r="S165" t="s">
        <v>65</v>
      </c>
      <c r="T165" t="s">
        <v>874</v>
      </c>
      <c r="U165" s="11" t="s">
        <v>856</v>
      </c>
      <c r="V165" s="11" t="s">
        <v>486</v>
      </c>
      <c r="W165" s="11" t="s">
        <v>66</v>
      </c>
      <c r="X165" s="2" t="str">
        <f>IF(N165&lt;&gt;"",N165,WORKDAY(E165,-2,[1]DATA!B177:B189))</f>
        <v>20/12/2019</v>
      </c>
      <c r="Y165" s="16">
        <f t="shared" si="6"/>
        <v>17</v>
      </c>
      <c r="Z165" s="10">
        <f t="shared" si="7"/>
        <v>29.437199999999997</v>
      </c>
      <c r="AA165">
        <f>SUMIF(PROD!C:C,A165,PROD!K:K)</f>
        <v>0</v>
      </c>
      <c r="AB165">
        <f t="shared" si="8"/>
        <v>17</v>
      </c>
    </row>
    <row r="166" spans="1:28" x14ac:dyDescent="0.25">
      <c r="A166" t="s">
        <v>875</v>
      </c>
      <c r="B166" t="s">
        <v>80</v>
      </c>
      <c r="C166" t="s">
        <v>876</v>
      </c>
      <c r="D166" t="s">
        <v>877</v>
      </c>
      <c r="E166" t="s">
        <v>832</v>
      </c>
      <c r="F166" t="s">
        <v>57</v>
      </c>
      <c r="G166" t="s">
        <v>58</v>
      </c>
      <c r="H166" t="s">
        <v>58</v>
      </c>
      <c r="I166" s="11" t="s">
        <v>878</v>
      </c>
      <c r="J166" s="11" t="s">
        <v>149</v>
      </c>
      <c r="K166" t="s">
        <v>61</v>
      </c>
      <c r="L166" s="11">
        <v>234</v>
      </c>
      <c r="M166" s="11">
        <v>124</v>
      </c>
      <c r="N166" s="2" t="s">
        <v>610</v>
      </c>
      <c r="O166" t="s">
        <v>62</v>
      </c>
      <c r="Q166" t="s">
        <v>849</v>
      </c>
      <c r="R166" t="s">
        <v>151</v>
      </c>
      <c r="S166" t="s">
        <v>65</v>
      </c>
      <c r="T166" t="s">
        <v>879</v>
      </c>
      <c r="U166" s="11" t="s">
        <v>856</v>
      </c>
      <c r="V166" s="11" t="s">
        <v>286</v>
      </c>
      <c r="W166" s="11" t="s">
        <v>66</v>
      </c>
      <c r="X166" s="2" t="str">
        <f>IF(N166&lt;&gt;"",N166,WORKDAY(E166,-2,[1]DATA!B178:B190))</f>
        <v>20/12/2019</v>
      </c>
      <c r="Y166" s="16">
        <f t="shared" si="6"/>
        <v>66</v>
      </c>
      <c r="Z166" s="10">
        <f t="shared" si="7"/>
        <v>191.50559999999999</v>
      </c>
      <c r="AA166">
        <f>SUMIF(PROD!C:C,A166,PROD!K:K)</f>
        <v>0</v>
      </c>
      <c r="AB166">
        <f t="shared" si="8"/>
        <v>66</v>
      </c>
    </row>
    <row r="167" spans="1:28" x14ac:dyDescent="0.25">
      <c r="A167" t="s">
        <v>880</v>
      </c>
      <c r="B167" t="s">
        <v>80</v>
      </c>
      <c r="C167" t="s">
        <v>881</v>
      </c>
      <c r="D167" t="s">
        <v>805</v>
      </c>
      <c r="E167" t="s">
        <v>832</v>
      </c>
      <c r="F167" t="s">
        <v>57</v>
      </c>
      <c r="G167" t="s">
        <v>58</v>
      </c>
      <c r="H167" t="s">
        <v>58</v>
      </c>
      <c r="I167" s="11" t="s">
        <v>882</v>
      </c>
      <c r="J167" s="11" t="s">
        <v>149</v>
      </c>
      <c r="K167" t="s">
        <v>61</v>
      </c>
      <c r="L167" s="11">
        <v>234</v>
      </c>
      <c r="M167" s="11">
        <v>239</v>
      </c>
      <c r="N167" s="2" t="s">
        <v>610</v>
      </c>
      <c r="O167" t="s">
        <v>62</v>
      </c>
      <c r="Q167" t="s">
        <v>849</v>
      </c>
      <c r="R167" t="s">
        <v>151</v>
      </c>
      <c r="S167" t="s">
        <v>65</v>
      </c>
      <c r="T167" t="s">
        <v>883</v>
      </c>
      <c r="U167" s="11" t="s">
        <v>856</v>
      </c>
      <c r="V167" s="11" t="s">
        <v>867</v>
      </c>
      <c r="W167" s="11" t="s">
        <v>66</v>
      </c>
      <c r="X167" s="2" t="str">
        <f>IF(N167&lt;&gt;"",N167,WORKDAY(E167,-2,[1]DATA!B179:B191))</f>
        <v>20/12/2019</v>
      </c>
      <c r="Y167" s="16">
        <f t="shared" si="6"/>
        <v>56</v>
      </c>
      <c r="Z167" s="10">
        <f t="shared" si="7"/>
        <v>313.18560000000002</v>
      </c>
      <c r="AA167">
        <f>SUMIF(PROD!C:C,A167,PROD!K:K)</f>
        <v>0</v>
      </c>
      <c r="AB167">
        <f t="shared" si="8"/>
        <v>56</v>
      </c>
    </row>
    <row r="168" spans="1:28" x14ac:dyDescent="0.25">
      <c r="A168" t="s">
        <v>884</v>
      </c>
      <c r="B168" t="s">
        <v>80</v>
      </c>
      <c r="C168" t="s">
        <v>854</v>
      </c>
      <c r="D168" t="s">
        <v>303</v>
      </c>
      <c r="E168" t="s">
        <v>832</v>
      </c>
      <c r="F168" t="s">
        <v>57</v>
      </c>
      <c r="G168" t="s">
        <v>58</v>
      </c>
      <c r="H168" t="s">
        <v>58</v>
      </c>
      <c r="I168" s="11" t="s">
        <v>885</v>
      </c>
      <c r="J168" s="11" t="s">
        <v>149</v>
      </c>
      <c r="K168" t="s">
        <v>61</v>
      </c>
      <c r="L168" s="11">
        <v>234</v>
      </c>
      <c r="M168" s="11">
        <v>304</v>
      </c>
      <c r="N168" s="2" t="s">
        <v>610</v>
      </c>
      <c r="O168" t="s">
        <v>62</v>
      </c>
      <c r="Q168" t="s">
        <v>849</v>
      </c>
      <c r="R168" t="s">
        <v>151</v>
      </c>
      <c r="S168" t="s">
        <v>65</v>
      </c>
      <c r="T168" t="s">
        <v>886</v>
      </c>
      <c r="U168" s="11" t="s">
        <v>856</v>
      </c>
      <c r="V168" s="11" t="s">
        <v>318</v>
      </c>
      <c r="W168" s="11" t="s">
        <v>66</v>
      </c>
      <c r="X168" s="2" t="str">
        <f>IF(N168&lt;&gt;"",N168,WORKDAY(E168,-2,[1]DATA!B180:B192))</f>
        <v>20/12/2019</v>
      </c>
      <c r="Y168" s="16">
        <f t="shared" si="6"/>
        <v>55</v>
      </c>
      <c r="Z168" s="10">
        <f t="shared" si="7"/>
        <v>391.24799999999999</v>
      </c>
      <c r="AA168">
        <f>SUMIF(PROD!C:C,A168,PROD!K:K)</f>
        <v>0</v>
      </c>
      <c r="AB168">
        <f t="shared" si="8"/>
        <v>55</v>
      </c>
    </row>
    <row r="169" spans="1:28" x14ac:dyDescent="0.25">
      <c r="A169" t="s">
        <v>887</v>
      </c>
      <c r="B169" t="s">
        <v>888</v>
      </c>
      <c r="C169" t="s">
        <v>889</v>
      </c>
      <c r="D169" t="s">
        <v>100</v>
      </c>
      <c r="E169" t="s">
        <v>890</v>
      </c>
      <c r="F169" t="s">
        <v>739</v>
      </c>
      <c r="G169" t="s">
        <v>58</v>
      </c>
      <c r="H169" t="s">
        <v>58</v>
      </c>
      <c r="I169" s="11" t="s">
        <v>891</v>
      </c>
      <c r="J169" s="11" t="s">
        <v>86</v>
      </c>
      <c r="K169" t="s">
        <v>87</v>
      </c>
      <c r="L169" s="11">
        <v>204</v>
      </c>
      <c r="M169" s="11">
        <v>204</v>
      </c>
      <c r="O169" t="s">
        <v>62</v>
      </c>
      <c r="Q169" t="s">
        <v>892</v>
      </c>
      <c r="R169" t="s">
        <v>324</v>
      </c>
      <c r="S169" t="s">
        <v>65</v>
      </c>
      <c r="T169" t="s">
        <v>755</v>
      </c>
      <c r="U169" s="11" t="s">
        <v>260</v>
      </c>
      <c r="V169" s="11" t="s">
        <v>260</v>
      </c>
      <c r="W169" s="11" t="s">
        <v>66</v>
      </c>
      <c r="X169" s="2">
        <f>IF(N169&lt;&gt;"",N169,WORKDAY(E169,-2,[1]DATA!B181:B193))</f>
        <v>43832</v>
      </c>
      <c r="Y169" s="16">
        <f t="shared" si="6"/>
        <v>10</v>
      </c>
      <c r="Z169" s="10">
        <f t="shared" si="7"/>
        <v>41.616</v>
      </c>
      <c r="AA169">
        <f>SUMIF(PROD!C:C,A169,PROD!K:K)</f>
        <v>0</v>
      </c>
      <c r="AB169">
        <f t="shared" si="8"/>
        <v>10</v>
      </c>
    </row>
    <row r="170" spans="1:28" x14ac:dyDescent="0.25">
      <c r="A170" t="s">
        <v>893</v>
      </c>
      <c r="B170" t="s">
        <v>888</v>
      </c>
      <c r="C170" t="s">
        <v>894</v>
      </c>
      <c r="D170" t="s">
        <v>82</v>
      </c>
      <c r="E170" t="s">
        <v>890</v>
      </c>
      <c r="F170" t="s">
        <v>739</v>
      </c>
      <c r="G170" t="s">
        <v>58</v>
      </c>
      <c r="H170" t="s">
        <v>58</v>
      </c>
      <c r="I170" s="11" t="s">
        <v>895</v>
      </c>
      <c r="J170" s="11" t="s">
        <v>86</v>
      </c>
      <c r="K170" t="s">
        <v>87</v>
      </c>
      <c r="L170" s="11">
        <v>184</v>
      </c>
      <c r="M170" s="11">
        <v>74</v>
      </c>
      <c r="O170" t="s">
        <v>62</v>
      </c>
      <c r="Q170" t="s">
        <v>892</v>
      </c>
      <c r="R170" t="s">
        <v>324</v>
      </c>
      <c r="S170" t="s">
        <v>65</v>
      </c>
      <c r="T170" t="s">
        <v>896</v>
      </c>
      <c r="U170" s="11" t="s">
        <v>292</v>
      </c>
      <c r="V170" s="11" t="s">
        <v>486</v>
      </c>
      <c r="W170" s="11" t="s">
        <v>66</v>
      </c>
      <c r="X170" s="2">
        <f>IF(N170&lt;&gt;"",N170,WORKDAY(E170,-2,[1]DATA!B182:B194))</f>
        <v>43832</v>
      </c>
      <c r="Y170" s="16">
        <f t="shared" si="6"/>
        <v>1</v>
      </c>
      <c r="Z170" s="10">
        <f t="shared" si="7"/>
        <v>1.3616000000000001</v>
      </c>
      <c r="AA170">
        <f>SUMIF(PROD!C:C,A170,PROD!K:K)</f>
        <v>0</v>
      </c>
      <c r="AB170">
        <f t="shared" si="8"/>
        <v>1</v>
      </c>
    </row>
    <row r="171" spans="1:28" x14ac:dyDescent="0.25">
      <c r="A171" t="s">
        <v>21</v>
      </c>
      <c r="B171" t="s">
        <v>897</v>
      </c>
      <c r="C171" t="s">
        <v>898</v>
      </c>
      <c r="D171" t="s">
        <v>167</v>
      </c>
      <c r="E171" t="s">
        <v>899</v>
      </c>
      <c r="F171" t="s">
        <v>57</v>
      </c>
      <c r="G171" t="s">
        <v>58</v>
      </c>
      <c r="H171" t="s">
        <v>58</v>
      </c>
      <c r="I171" s="11" t="s">
        <v>900</v>
      </c>
      <c r="J171" s="11" t="s">
        <v>86</v>
      </c>
      <c r="K171" t="s">
        <v>87</v>
      </c>
      <c r="L171" s="11">
        <v>152.6</v>
      </c>
      <c r="M171" s="11">
        <v>202.6</v>
      </c>
      <c r="O171" t="s">
        <v>62</v>
      </c>
      <c r="Q171" t="s">
        <v>901</v>
      </c>
      <c r="R171" t="s">
        <v>117</v>
      </c>
      <c r="S171" t="s">
        <v>65</v>
      </c>
      <c r="T171" t="s">
        <v>529</v>
      </c>
      <c r="U171" s="11" t="s">
        <v>66</v>
      </c>
      <c r="V171" s="11" t="s">
        <v>66</v>
      </c>
      <c r="W171" s="11" t="s">
        <v>66</v>
      </c>
      <c r="X171" s="2">
        <f>IF(N171&lt;&gt;"",N171,WORKDAY(E171,-2,[1]DATA!B183:B195))</f>
        <v>43833</v>
      </c>
      <c r="Y171" s="16">
        <f t="shared" si="6"/>
        <v>2</v>
      </c>
      <c r="Z171" s="10">
        <f t="shared" si="7"/>
        <v>6.1833519999999993</v>
      </c>
      <c r="AA171">
        <f>SUMIF(PROD!C:C,A171,PROD!K:K)</f>
        <v>2</v>
      </c>
      <c r="AB171">
        <f t="shared" si="8"/>
        <v>0</v>
      </c>
    </row>
    <row r="172" spans="1:28" x14ac:dyDescent="0.25">
      <c r="A172" t="s">
        <v>902</v>
      </c>
      <c r="B172" t="s">
        <v>897</v>
      </c>
      <c r="C172" t="s">
        <v>903</v>
      </c>
      <c r="D172" t="s">
        <v>82</v>
      </c>
      <c r="E172" t="s">
        <v>899</v>
      </c>
      <c r="F172" t="s">
        <v>57</v>
      </c>
      <c r="G172" t="s">
        <v>58</v>
      </c>
      <c r="H172" t="s">
        <v>58</v>
      </c>
      <c r="I172" s="11" t="s">
        <v>904</v>
      </c>
      <c r="J172" s="11" t="s">
        <v>86</v>
      </c>
      <c r="K172" t="s">
        <v>87</v>
      </c>
      <c r="L172" s="11">
        <v>282.60000000000002</v>
      </c>
      <c r="M172" s="11">
        <v>382.6</v>
      </c>
      <c r="O172" t="s">
        <v>62</v>
      </c>
      <c r="Q172" t="s">
        <v>901</v>
      </c>
      <c r="R172" t="s">
        <v>109</v>
      </c>
      <c r="S172" t="s">
        <v>65</v>
      </c>
      <c r="T172" t="s">
        <v>630</v>
      </c>
      <c r="U172" s="11" t="s">
        <v>66</v>
      </c>
      <c r="V172" s="11" t="s">
        <v>66</v>
      </c>
      <c r="W172" s="11" t="s">
        <v>66</v>
      </c>
      <c r="X172" s="2">
        <f>IF(N172&lt;&gt;"",N172,WORKDAY(E172,-2,[1]DATA!B184:B196))</f>
        <v>43833</v>
      </c>
      <c r="Y172" s="16">
        <f t="shared" si="6"/>
        <v>1</v>
      </c>
      <c r="Z172" s="10">
        <f t="shared" si="7"/>
        <v>10.812276000000001</v>
      </c>
      <c r="AA172">
        <f>SUMIF(PROD!C:C,A172,PROD!K:K)</f>
        <v>0</v>
      </c>
      <c r="AB172">
        <f t="shared" si="8"/>
        <v>1</v>
      </c>
    </row>
    <row r="173" spans="1:28" x14ac:dyDescent="0.25">
      <c r="A173" t="s">
        <v>905</v>
      </c>
      <c r="B173" t="s">
        <v>897</v>
      </c>
      <c r="C173" t="s">
        <v>906</v>
      </c>
      <c r="D173" t="s">
        <v>82</v>
      </c>
      <c r="E173" t="s">
        <v>899</v>
      </c>
      <c r="F173" t="s">
        <v>57</v>
      </c>
      <c r="G173" t="s">
        <v>58</v>
      </c>
      <c r="H173" t="s">
        <v>58</v>
      </c>
      <c r="I173" s="11" t="s">
        <v>907</v>
      </c>
      <c r="J173" s="11" t="s">
        <v>86</v>
      </c>
      <c r="K173" t="s">
        <v>87</v>
      </c>
      <c r="L173" s="11">
        <v>403</v>
      </c>
      <c r="M173" s="11">
        <v>95</v>
      </c>
      <c r="O173" t="s">
        <v>62</v>
      </c>
      <c r="Q173" t="s">
        <v>901</v>
      </c>
      <c r="R173" t="s">
        <v>89</v>
      </c>
      <c r="S173" t="s">
        <v>65</v>
      </c>
      <c r="T173" t="s">
        <v>800</v>
      </c>
      <c r="U173" s="11" t="s">
        <v>66</v>
      </c>
      <c r="V173" s="11" t="s">
        <v>66</v>
      </c>
      <c r="W173" s="11" t="s">
        <v>66</v>
      </c>
      <c r="X173" s="2">
        <f>IF(N173&lt;&gt;"",N173,WORKDAY(E173,-2,[1]DATA!B185:B197))</f>
        <v>43833</v>
      </c>
      <c r="Y173" s="16">
        <f t="shared" si="6"/>
        <v>1</v>
      </c>
      <c r="Z173" s="10">
        <f t="shared" si="7"/>
        <v>3.8285</v>
      </c>
      <c r="AA173">
        <f>SUMIF(PROD!C:C,A173,PROD!K:K)</f>
        <v>0</v>
      </c>
      <c r="AB173">
        <f t="shared" si="8"/>
        <v>1</v>
      </c>
    </row>
    <row r="174" spans="1:28" x14ac:dyDescent="0.25">
      <c r="A174" t="s">
        <v>908</v>
      </c>
      <c r="B174" t="s">
        <v>255</v>
      </c>
      <c r="C174" t="s">
        <v>496</v>
      </c>
      <c r="D174" t="s">
        <v>155</v>
      </c>
      <c r="E174" t="s">
        <v>909</v>
      </c>
      <c r="F174" t="s">
        <v>57</v>
      </c>
      <c r="G174" t="s">
        <v>58</v>
      </c>
      <c r="H174" t="s">
        <v>58</v>
      </c>
      <c r="I174" s="11" t="s">
        <v>392</v>
      </c>
      <c r="J174" s="11" t="s">
        <v>86</v>
      </c>
      <c r="K174" t="s">
        <v>87</v>
      </c>
      <c r="L174" s="11">
        <v>103</v>
      </c>
      <c r="M174" s="11">
        <v>150</v>
      </c>
      <c r="O174" t="s">
        <v>62</v>
      </c>
      <c r="Q174" t="s">
        <v>910</v>
      </c>
      <c r="R174" t="s">
        <v>89</v>
      </c>
      <c r="S174" t="s">
        <v>65</v>
      </c>
      <c r="T174" t="s">
        <v>180</v>
      </c>
      <c r="U174" s="11" t="s">
        <v>66</v>
      </c>
      <c r="V174" s="11" t="s">
        <v>66</v>
      </c>
      <c r="W174" s="11" t="s">
        <v>66</v>
      </c>
      <c r="X174" s="2">
        <f>IF(N174&lt;&gt;"",N174,WORKDAY(E174,-2,[1]DATA!B186:B198))</f>
        <v>43836</v>
      </c>
      <c r="Y174" s="16">
        <f t="shared" si="6"/>
        <v>4</v>
      </c>
      <c r="Z174" s="10">
        <f t="shared" si="7"/>
        <v>6.18</v>
      </c>
      <c r="AA174">
        <f>SUMIF(PROD!C:C,A174,PROD!K:K)</f>
        <v>0</v>
      </c>
      <c r="AB174">
        <f t="shared" si="8"/>
        <v>4</v>
      </c>
    </row>
    <row r="175" spans="1:28" x14ac:dyDescent="0.25">
      <c r="A175" t="s">
        <v>911</v>
      </c>
      <c r="B175" t="s">
        <v>912</v>
      </c>
      <c r="C175" t="s">
        <v>386</v>
      </c>
      <c r="D175" t="s">
        <v>440</v>
      </c>
      <c r="E175" t="s">
        <v>909</v>
      </c>
      <c r="F175" t="s">
        <v>57</v>
      </c>
      <c r="G175" t="s">
        <v>58</v>
      </c>
      <c r="H175" t="s">
        <v>58</v>
      </c>
      <c r="I175" s="11" t="s">
        <v>913</v>
      </c>
      <c r="J175" s="11" t="s">
        <v>170</v>
      </c>
      <c r="K175" t="s">
        <v>87</v>
      </c>
      <c r="L175" s="11">
        <v>307</v>
      </c>
      <c r="M175" s="11">
        <v>82</v>
      </c>
      <c r="N175" s="2" t="s">
        <v>825</v>
      </c>
      <c r="O175" t="s">
        <v>62</v>
      </c>
      <c r="Q175" t="s">
        <v>914</v>
      </c>
      <c r="R175" t="s">
        <v>172</v>
      </c>
      <c r="S175" t="s">
        <v>65</v>
      </c>
      <c r="T175" t="s">
        <v>505</v>
      </c>
      <c r="U175" s="11" t="s">
        <v>66</v>
      </c>
      <c r="V175" s="11" t="s">
        <v>66</v>
      </c>
      <c r="W175" s="11" t="s">
        <v>66</v>
      </c>
      <c r="X175" s="2" t="str">
        <f>IF(N175&lt;&gt;"",N175,WORKDAY(E175,-2,[1]DATA!B187:B199))</f>
        <v>31/12/2019</v>
      </c>
      <c r="Y175" s="16">
        <f t="shared" si="6"/>
        <v>6</v>
      </c>
      <c r="Z175" s="10">
        <f t="shared" si="7"/>
        <v>15.104399999999998</v>
      </c>
      <c r="AA175">
        <f>SUMIF(PROD!C:C,A175,PROD!K:K)</f>
        <v>0</v>
      </c>
      <c r="AB175">
        <f t="shared" si="8"/>
        <v>6</v>
      </c>
    </row>
    <row r="176" spans="1:28" x14ac:dyDescent="0.25">
      <c r="A176" t="s">
        <v>915</v>
      </c>
      <c r="B176" t="s">
        <v>916</v>
      </c>
      <c r="C176" t="s">
        <v>917</v>
      </c>
      <c r="D176" t="s">
        <v>142</v>
      </c>
      <c r="E176" t="s">
        <v>918</v>
      </c>
      <c r="F176" t="s">
        <v>57</v>
      </c>
      <c r="G176" t="s">
        <v>58</v>
      </c>
      <c r="H176" t="s">
        <v>58</v>
      </c>
      <c r="I176" s="11" t="s">
        <v>919</v>
      </c>
      <c r="J176" s="11" t="s">
        <v>149</v>
      </c>
      <c r="K176" t="s">
        <v>61</v>
      </c>
      <c r="L176" s="11">
        <v>217.6</v>
      </c>
      <c r="M176" s="11">
        <v>97.6</v>
      </c>
      <c r="O176" t="s">
        <v>62</v>
      </c>
      <c r="Q176" t="s">
        <v>920</v>
      </c>
      <c r="R176" t="s">
        <v>151</v>
      </c>
      <c r="S176" t="s">
        <v>65</v>
      </c>
      <c r="T176" t="s">
        <v>598</v>
      </c>
      <c r="U176" s="11" t="s">
        <v>921</v>
      </c>
      <c r="V176" s="11" t="s">
        <v>860</v>
      </c>
      <c r="W176" s="11"/>
      <c r="X176" s="2">
        <f>IF(N176&lt;&gt;"",N176,WORKDAY(E176,-2,[1]DATA!B188:B200))</f>
        <v>43837</v>
      </c>
      <c r="Y176" s="16">
        <f t="shared" si="6"/>
        <v>3</v>
      </c>
      <c r="Z176" s="10">
        <f t="shared" si="7"/>
        <v>6.3713280000000001</v>
      </c>
      <c r="AA176">
        <f>SUMIF(PROD!C:C,A176,PROD!K:K)</f>
        <v>0</v>
      </c>
      <c r="AB176">
        <f t="shared" si="8"/>
        <v>3</v>
      </c>
    </row>
    <row r="177" spans="1:28" x14ac:dyDescent="0.25">
      <c r="A177" t="s">
        <v>922</v>
      </c>
      <c r="B177" t="s">
        <v>916</v>
      </c>
      <c r="C177" t="s">
        <v>923</v>
      </c>
      <c r="D177" t="s">
        <v>82</v>
      </c>
      <c r="E177" t="s">
        <v>918</v>
      </c>
      <c r="F177" t="s">
        <v>57</v>
      </c>
      <c r="G177" t="s">
        <v>58</v>
      </c>
      <c r="H177" t="s">
        <v>58</v>
      </c>
      <c r="I177" s="11" t="s">
        <v>548</v>
      </c>
      <c r="J177" s="11" t="s">
        <v>149</v>
      </c>
      <c r="K177" t="s">
        <v>61</v>
      </c>
      <c r="L177" s="11">
        <v>102.6</v>
      </c>
      <c r="M177" s="11">
        <v>132.6</v>
      </c>
      <c r="O177" t="s">
        <v>62</v>
      </c>
      <c r="Q177" t="s">
        <v>920</v>
      </c>
      <c r="R177" t="s">
        <v>151</v>
      </c>
      <c r="S177" t="s">
        <v>65</v>
      </c>
      <c r="T177" t="s">
        <v>55</v>
      </c>
      <c r="U177" s="11" t="s">
        <v>253</v>
      </c>
      <c r="V177" s="11" t="s">
        <v>708</v>
      </c>
      <c r="W177" s="11"/>
      <c r="X177" s="2">
        <f>IF(N177&lt;&gt;"",N177,WORKDAY(E177,-2,[1]DATA!B189:B201))</f>
        <v>43837</v>
      </c>
      <c r="Y177" s="16">
        <f t="shared" si="6"/>
        <v>1</v>
      </c>
      <c r="Z177" s="10">
        <f t="shared" si="7"/>
        <v>1.3604759999999998</v>
      </c>
      <c r="AA177">
        <f>SUMIF(PROD!C:C,A177,PROD!K:K)</f>
        <v>0</v>
      </c>
      <c r="AB177">
        <f t="shared" si="8"/>
        <v>1</v>
      </c>
    </row>
    <row r="178" spans="1:28" x14ac:dyDescent="0.25">
      <c r="A178" t="s">
        <v>924</v>
      </c>
      <c r="B178" t="s">
        <v>916</v>
      </c>
      <c r="C178" t="s">
        <v>925</v>
      </c>
      <c r="D178" t="s">
        <v>82</v>
      </c>
      <c r="E178" t="s">
        <v>918</v>
      </c>
      <c r="F178" t="s">
        <v>57</v>
      </c>
      <c r="G178" t="s">
        <v>58</v>
      </c>
      <c r="H178" t="s">
        <v>58</v>
      </c>
      <c r="I178" s="11" t="s">
        <v>926</v>
      </c>
      <c r="J178" s="11" t="s">
        <v>149</v>
      </c>
      <c r="K178" t="s">
        <v>61</v>
      </c>
      <c r="L178" s="11">
        <v>172.6</v>
      </c>
      <c r="M178" s="11">
        <v>82</v>
      </c>
      <c r="O178" t="s">
        <v>62</v>
      </c>
      <c r="Q178" t="s">
        <v>920</v>
      </c>
      <c r="R178" t="s">
        <v>151</v>
      </c>
      <c r="S178" t="s">
        <v>65</v>
      </c>
      <c r="T178" t="s">
        <v>552</v>
      </c>
      <c r="U178" s="11" t="s">
        <v>485</v>
      </c>
      <c r="V178" s="11" t="s">
        <v>927</v>
      </c>
      <c r="W178" s="11"/>
      <c r="X178" s="2">
        <f>IF(N178&lt;&gt;"",N178,WORKDAY(E178,-2,[1]DATA!B190:B202))</f>
        <v>43837</v>
      </c>
      <c r="Y178" s="16">
        <f t="shared" si="6"/>
        <v>1</v>
      </c>
      <c r="Z178" s="10">
        <f t="shared" si="7"/>
        <v>1.4153199999999999</v>
      </c>
      <c r="AA178">
        <f>SUMIF(PROD!C:C,A178,PROD!K:K)</f>
        <v>0</v>
      </c>
      <c r="AB178">
        <f t="shared" si="8"/>
        <v>1</v>
      </c>
    </row>
    <row r="179" spans="1:28" x14ac:dyDescent="0.25">
      <c r="A179" t="s">
        <v>928</v>
      </c>
      <c r="B179" t="s">
        <v>929</v>
      </c>
      <c r="C179" t="s">
        <v>930</v>
      </c>
      <c r="D179" t="s">
        <v>82</v>
      </c>
      <c r="E179" t="s">
        <v>931</v>
      </c>
      <c r="F179" t="s">
        <v>84</v>
      </c>
      <c r="G179" t="s">
        <v>58</v>
      </c>
      <c r="H179" t="s">
        <v>58</v>
      </c>
      <c r="I179" s="11" t="s">
        <v>932</v>
      </c>
      <c r="J179" s="11" t="s">
        <v>86</v>
      </c>
      <c r="K179" t="s">
        <v>87</v>
      </c>
      <c r="L179" s="11">
        <v>160</v>
      </c>
      <c r="M179" s="11">
        <v>317</v>
      </c>
      <c r="O179" t="s">
        <v>62</v>
      </c>
      <c r="Q179" t="s">
        <v>933</v>
      </c>
      <c r="R179" t="s">
        <v>117</v>
      </c>
      <c r="S179" t="s">
        <v>65</v>
      </c>
      <c r="T179" t="s">
        <v>934</v>
      </c>
      <c r="U179" s="11" t="s">
        <v>66</v>
      </c>
      <c r="V179" s="11" t="s">
        <v>66</v>
      </c>
      <c r="W179" s="11" t="s">
        <v>66</v>
      </c>
      <c r="X179" s="2">
        <f>IF(N179&lt;&gt;"",N179,WORKDAY(E179,-2,[1]DATA!B191:B203))</f>
        <v>43838</v>
      </c>
      <c r="Y179" s="16">
        <f t="shared" si="6"/>
        <v>1</v>
      </c>
      <c r="Z179" s="10">
        <f t="shared" si="7"/>
        <v>5.0720000000000001</v>
      </c>
      <c r="AA179">
        <f>SUMIF(PROD!C:C,A179,PROD!K:K)</f>
        <v>0</v>
      </c>
      <c r="AB179">
        <f t="shared" si="8"/>
        <v>1</v>
      </c>
    </row>
    <row r="180" spans="1:28" x14ac:dyDescent="0.25">
      <c r="A180" t="s">
        <v>935</v>
      </c>
      <c r="B180" t="s">
        <v>936</v>
      </c>
      <c r="C180" t="s">
        <v>937</v>
      </c>
      <c r="D180" t="s">
        <v>82</v>
      </c>
      <c r="E180" t="s">
        <v>938</v>
      </c>
      <c r="F180" t="s">
        <v>57</v>
      </c>
      <c r="G180" t="s">
        <v>58</v>
      </c>
      <c r="H180" t="s">
        <v>58</v>
      </c>
      <c r="I180" s="11" t="s">
        <v>289</v>
      </c>
      <c r="J180" s="11" t="s">
        <v>149</v>
      </c>
      <c r="K180" t="s">
        <v>61</v>
      </c>
      <c r="L180" s="11">
        <v>190</v>
      </c>
      <c r="M180" s="11">
        <v>184</v>
      </c>
      <c r="O180" t="s">
        <v>62</v>
      </c>
      <c r="Q180" t="s">
        <v>939</v>
      </c>
      <c r="R180" t="s">
        <v>151</v>
      </c>
      <c r="S180" t="s">
        <v>65</v>
      </c>
      <c r="T180" t="s">
        <v>940</v>
      </c>
      <c r="U180" s="11" t="s">
        <v>66</v>
      </c>
      <c r="V180" s="11" t="s">
        <v>66</v>
      </c>
      <c r="W180" s="11" t="s">
        <v>66</v>
      </c>
      <c r="X180" s="2">
        <f>IF(N180&lt;&gt;"",N180,WORKDAY(E180,-2,[1]DATA!B192:B204))</f>
        <v>43839</v>
      </c>
      <c r="Y180" s="16">
        <f t="shared" si="6"/>
        <v>1</v>
      </c>
      <c r="Z180" s="10">
        <f t="shared" si="7"/>
        <v>3.496</v>
      </c>
      <c r="AA180">
        <f>SUMIF(PROD!C:C,A180,PROD!K:K)</f>
        <v>0</v>
      </c>
      <c r="AB180">
        <f t="shared" si="8"/>
        <v>1</v>
      </c>
    </row>
    <row r="181" spans="1:28" x14ac:dyDescent="0.25">
      <c r="A181" t="s">
        <v>24</v>
      </c>
      <c r="B181" t="s">
        <v>762</v>
      </c>
      <c r="C181" t="s">
        <v>941</v>
      </c>
      <c r="D181" t="s">
        <v>942</v>
      </c>
      <c r="E181" t="s">
        <v>943</v>
      </c>
      <c r="F181" t="s">
        <v>57</v>
      </c>
      <c r="G181" t="s">
        <v>58</v>
      </c>
      <c r="H181" t="s">
        <v>58</v>
      </c>
      <c r="I181" s="11" t="s">
        <v>944</v>
      </c>
      <c r="J181" s="11" t="s">
        <v>71</v>
      </c>
      <c r="K181" t="s">
        <v>87</v>
      </c>
      <c r="L181" s="11">
        <v>209</v>
      </c>
      <c r="M181" s="11">
        <v>11.5</v>
      </c>
      <c r="N181" s="2" t="s">
        <v>765</v>
      </c>
      <c r="O181" t="s">
        <v>62</v>
      </c>
      <c r="Q181" t="s">
        <v>766</v>
      </c>
      <c r="R181" t="s">
        <v>89</v>
      </c>
      <c r="S181" t="s">
        <v>65</v>
      </c>
      <c r="T181" t="s">
        <v>945</v>
      </c>
      <c r="U181" s="11"/>
      <c r="V181" s="11"/>
      <c r="W181" s="11"/>
      <c r="X181" s="2" t="str">
        <f>IF(N181&lt;&gt;"",N181,WORKDAY(E181,-2,[1]DATA!B193:B205))</f>
        <v>02/01/2020</v>
      </c>
      <c r="Y181" s="16">
        <f t="shared" si="6"/>
        <v>172</v>
      </c>
      <c r="Z181" s="10">
        <f t="shared" si="7"/>
        <v>41.340199999999996</v>
      </c>
      <c r="AA181">
        <f>SUMIF(PROD!C:C,A181,PROD!K:K)</f>
        <v>33</v>
      </c>
      <c r="AB181">
        <f t="shared" si="8"/>
        <v>139</v>
      </c>
    </row>
    <row r="182" spans="1:28" x14ac:dyDescent="0.25">
      <c r="A182" t="s">
        <v>946</v>
      </c>
      <c r="B182" t="s">
        <v>947</v>
      </c>
      <c r="C182" t="s">
        <v>948</v>
      </c>
      <c r="D182" t="s">
        <v>82</v>
      </c>
      <c r="E182" t="s">
        <v>949</v>
      </c>
      <c r="F182" t="s">
        <v>57</v>
      </c>
      <c r="G182" t="s">
        <v>58</v>
      </c>
      <c r="H182" t="s">
        <v>58</v>
      </c>
      <c r="I182" s="11" t="s">
        <v>950</v>
      </c>
      <c r="J182" s="11" t="s">
        <v>149</v>
      </c>
      <c r="K182" t="s">
        <v>61</v>
      </c>
      <c r="L182" s="11">
        <v>154</v>
      </c>
      <c r="M182" s="11">
        <v>124</v>
      </c>
      <c r="O182" t="s">
        <v>62</v>
      </c>
      <c r="Q182" t="s">
        <v>951</v>
      </c>
      <c r="R182" t="s">
        <v>151</v>
      </c>
      <c r="S182" t="s">
        <v>65</v>
      </c>
      <c r="T182" t="s">
        <v>755</v>
      </c>
      <c r="U182" s="11"/>
      <c r="V182" s="11"/>
      <c r="W182" s="11"/>
      <c r="X182" s="2">
        <f>IF(N182&lt;&gt;"",N182,WORKDAY(E182,-2,[1]DATA!B194:B206))</f>
        <v>43852</v>
      </c>
      <c r="Y182" s="16">
        <f t="shared" si="6"/>
        <v>1</v>
      </c>
      <c r="Z182" s="10">
        <f t="shared" si="7"/>
        <v>1.9096</v>
      </c>
      <c r="AA182">
        <f>SUMIF(PROD!C:C,A182,PROD!K:K)</f>
        <v>0</v>
      </c>
      <c r="AB182">
        <f t="shared" si="8"/>
        <v>1</v>
      </c>
    </row>
    <row r="183" spans="1:28" x14ac:dyDescent="0.25">
      <c r="A183" t="s">
        <v>952</v>
      </c>
      <c r="B183" t="s">
        <v>165</v>
      </c>
      <c r="C183" t="s">
        <v>178</v>
      </c>
      <c r="D183" t="s">
        <v>82</v>
      </c>
      <c r="E183" t="s">
        <v>168</v>
      </c>
      <c r="F183" t="s">
        <v>57</v>
      </c>
      <c r="G183" t="s">
        <v>58</v>
      </c>
      <c r="H183" t="s">
        <v>58</v>
      </c>
      <c r="I183" s="11" t="s">
        <v>66</v>
      </c>
      <c r="J183" s="11" t="s">
        <v>66</v>
      </c>
      <c r="K183" t="s">
        <v>66</v>
      </c>
      <c r="L183" s="11">
        <v>217</v>
      </c>
      <c r="M183" s="11">
        <v>80</v>
      </c>
      <c r="O183" t="s">
        <v>62</v>
      </c>
      <c r="Q183" t="s">
        <v>171</v>
      </c>
      <c r="R183" t="s">
        <v>66</v>
      </c>
      <c r="S183" t="s">
        <v>65</v>
      </c>
      <c r="T183" t="s">
        <v>180</v>
      </c>
      <c r="U183" s="11"/>
      <c r="V183" s="11"/>
      <c r="W183" s="11"/>
      <c r="X183" s="2">
        <f>IF(N183&lt;&gt;"",N183,WORKDAY(E183,-2,[1]DATA!B195:B207))</f>
        <v>43796</v>
      </c>
      <c r="Y183" s="16">
        <f t="shared" si="6"/>
        <v>1</v>
      </c>
      <c r="Z183" s="10">
        <f t="shared" si="7"/>
        <v>1.736</v>
      </c>
      <c r="AA183">
        <f>SUMIF(PROD!C:C,A183,PROD!K:K)</f>
        <v>0</v>
      </c>
      <c r="AB183">
        <f t="shared" si="8"/>
        <v>1</v>
      </c>
    </row>
    <row r="184" spans="1:28" x14ac:dyDescent="0.25">
      <c r="A184" t="s">
        <v>953</v>
      </c>
      <c r="B184" t="s">
        <v>954</v>
      </c>
      <c r="C184" t="s">
        <v>955</v>
      </c>
      <c r="D184" t="s">
        <v>82</v>
      </c>
      <c r="E184" t="s">
        <v>212</v>
      </c>
      <c r="F184" t="s">
        <v>57</v>
      </c>
      <c r="G184" t="s">
        <v>58</v>
      </c>
      <c r="H184" t="s">
        <v>58</v>
      </c>
      <c r="I184" s="11" t="s">
        <v>66</v>
      </c>
      <c r="J184" s="11" t="s">
        <v>66</v>
      </c>
      <c r="K184" t="s">
        <v>66</v>
      </c>
      <c r="L184" s="11">
        <v>210</v>
      </c>
      <c r="M184" s="11">
        <v>90</v>
      </c>
      <c r="O184" t="s">
        <v>62</v>
      </c>
      <c r="Q184" t="s">
        <v>956</v>
      </c>
      <c r="R184" t="s">
        <v>66</v>
      </c>
      <c r="S184" t="s">
        <v>65</v>
      </c>
      <c r="T184" t="s">
        <v>957</v>
      </c>
      <c r="U184" s="11"/>
      <c r="V184" s="11"/>
      <c r="W184" s="11"/>
      <c r="X184" s="2">
        <f>IF(N184&lt;&gt;"",N184,WORKDAY(E184,-2,[1]DATA!B196:B208))</f>
        <v>43808</v>
      </c>
      <c r="Y184" s="16">
        <f t="shared" si="6"/>
        <v>1</v>
      </c>
      <c r="Z184" s="10">
        <f t="shared" si="7"/>
        <v>1.8900000000000001</v>
      </c>
      <c r="AA184">
        <f>SUMIF(PROD!C:C,A184,PROD!K:K)</f>
        <v>0</v>
      </c>
      <c r="AB184">
        <f t="shared" si="8"/>
        <v>1</v>
      </c>
    </row>
    <row r="185" spans="1:28" x14ac:dyDescent="0.25">
      <c r="AA185">
        <f>SUMIF(PROD!C:C,A185,PROD!K:K)</f>
        <v>0</v>
      </c>
      <c r="AB185">
        <f t="shared" ref="AB185:AB186" si="9">D185-AA185</f>
        <v>0</v>
      </c>
    </row>
    <row r="186" spans="1:28" x14ac:dyDescent="0.25">
      <c r="AA186">
        <f>SUMIF(PROD!C:C,A186,PROD!K:K)</f>
        <v>0</v>
      </c>
      <c r="AB186">
        <f t="shared" si="9"/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D430C2-6C3A-4398-AA21-B8F14EEC4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</vt:lpstr>
      <vt:lpstr>SYNTHESE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Kevin WOZNIAK</dc:creator>
  <cp:keywords/>
  <dc:description/>
  <cp:lastModifiedBy>Kevin WOZNIAK</cp:lastModifiedBy>
  <cp:revision/>
  <dcterms:created xsi:type="dcterms:W3CDTF">2019-11-26T09:22:30Z</dcterms:created>
  <dcterms:modified xsi:type="dcterms:W3CDTF">2019-12-09T14:19:12Z</dcterms:modified>
  <cp:category/>
  <cp:contentStatus/>
</cp:coreProperties>
</file>