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drawings/drawing3.xml" ContentType="application/vnd.openxmlformats-officedocument.drawing+xml"/>
  <Override PartName="/xl/slicers/slicer1.xml" ContentType="application/vnd.ms-excel.slicer+xml"/>
  <Override PartName="/xl/drawings/drawing4.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hidePivotFieldList="1" defaultThemeVersion="166925"/>
  <mc:AlternateContent xmlns:mc="http://schemas.openxmlformats.org/markup-compatibility/2006">
    <mc:Choice Requires="x15">
      <x15ac:absPath xmlns:x15ac="http://schemas.microsoft.com/office/spreadsheetml/2010/11/ac" url="C:\Users\Utilisateur\OneDrive - APF France handicap\APF Entreprises 64\ADMINISTRATIF\DOCUMENTS\"/>
    </mc:Choice>
  </mc:AlternateContent>
  <xr:revisionPtr revIDLastSave="0" documentId="13_ncr:1_{36CA8FA2-7564-417A-BA8E-71EAC88FE5D6}" xr6:coauthVersionLast="45" xr6:coauthVersionMax="45" xr10:uidLastSave="{00000000-0000-0000-0000-000000000000}"/>
  <bookViews>
    <workbookView xWindow="-108" yWindow="-108" windowWidth="23256" windowHeight="12576" activeTab="5" xr2:uid="{00000000-000D-0000-FFFF-FFFF00000000}"/>
  </bookViews>
  <sheets>
    <sheet name="Notice" sheetId="7" r:id="rId1"/>
    <sheet name="saisie des heures" sheetId="1" r:id="rId2"/>
    <sheet name="edition hebdomadaire" sheetId="6" r:id="rId3"/>
    <sheet name="edition mensuelle" sheetId="2" r:id="rId4"/>
    <sheet name="synthèse" sheetId="5" r:id="rId5"/>
    <sheet name="paramètres" sheetId="4" r:id="rId6"/>
    <sheet name="jours fériés" sheetId="3" state="hidden" r:id="rId7"/>
  </sheets>
  <definedNames>
    <definedName name="_xlnm._FilterDatabase" localSheetId="1" hidden="1">'saisie des heures'!$B$4:$AA$417</definedName>
    <definedName name="_mois">'edition mensuelle'!$C$2</definedName>
    <definedName name="_xlnm.Criteria" localSheetId="2">'edition hebdomadaire'!$AB$1:$AC$2</definedName>
    <definedName name="_xlnm.Criteria" localSheetId="3">'edition mensuelle'!$AB$1:$AC$2</definedName>
    <definedName name="_xlnm.Extract" localSheetId="2">'edition hebdomadaire'!$B$10:$AA$10</definedName>
    <definedName name="_xlnm.Extract" localSheetId="3">'edition mensuelle'!$B$10:$Y$10</definedName>
    <definedName name="MOIS">'saisie des heures'!#REF!</definedName>
    <definedName name="NOM">'saisie des heures'!$F$2</definedName>
    <definedName name="PRENOM">'saisie des heures'!$C$2</definedName>
    <definedName name="Segment_Années">#N/A</definedName>
    <definedName name="_xlnm.Print_Area" localSheetId="2">'edition hebdomadaire'!$A$1:$AC$27</definedName>
    <definedName name="_xlnm.Print_Area" localSheetId="3">'edition mensuelle'!$B:$AA</definedName>
  </definedNames>
  <calcPr calcId="191029"/>
  <pivotCaches>
    <pivotCache cacheId="6" r:id="rId8"/>
  </pivotCaches>
  <extLst>
    <ext xmlns:x14="http://schemas.microsoft.com/office/spreadsheetml/2009/9/main" uri="{BBE1A952-AA13-448e-AADC-164F8A28A991}">
      <x14:slicerCaches>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6" l="1"/>
  <c r="T2" i="1"/>
  <c r="Q2" i="6" l="1"/>
  <c r="Y9" i="6"/>
  <c r="W7" i="6" s="1"/>
  <c r="Z9" i="6"/>
  <c r="K4" i="6" s="1"/>
  <c r="Q9" i="6"/>
  <c r="R5" i="6" s="1"/>
  <c r="S5" i="6" s="1"/>
  <c r="R9" i="6"/>
  <c r="R6" i="6" s="1"/>
  <c r="S6" i="6" s="1"/>
  <c r="S9" i="6"/>
  <c r="R7" i="6" s="1"/>
  <c r="S7" i="6" s="1"/>
  <c r="T9" i="6"/>
  <c r="W4" i="6" s="1"/>
  <c r="Y4" i="6" s="1"/>
  <c r="U9" i="6"/>
  <c r="W5" i="6" s="1"/>
  <c r="Y5" i="6" s="1"/>
  <c r="V9" i="6"/>
  <c r="W6" i="6" s="1"/>
  <c r="Y6" i="6" s="1"/>
  <c r="P9" i="6"/>
  <c r="R4" i="6" s="1"/>
  <c r="S4" i="6" s="1"/>
  <c r="K9" i="6"/>
  <c r="X5" i="1"/>
  <c r="X6" i="1"/>
  <c r="X7" i="1"/>
  <c r="X8" i="1"/>
  <c r="Y8" i="1" s="1"/>
  <c r="X9" i="1"/>
  <c r="X10" i="1"/>
  <c r="X11" i="1"/>
  <c r="X12" i="1"/>
  <c r="X13" i="1"/>
  <c r="X14" i="1"/>
  <c r="X15" i="1"/>
  <c r="X16" i="1"/>
  <c r="X17" i="1"/>
  <c r="Y17" i="1" s="1"/>
  <c r="X18" i="1"/>
  <c r="X19" i="1"/>
  <c r="X20" i="1"/>
  <c r="X21" i="1"/>
  <c r="Y21" i="1" s="1"/>
  <c r="X22" i="1"/>
  <c r="X23" i="1"/>
  <c r="X24" i="1"/>
  <c r="X25" i="1"/>
  <c r="Y25" i="1" s="1"/>
  <c r="X26" i="1"/>
  <c r="X27" i="1"/>
  <c r="X28" i="1"/>
  <c r="X29" i="1"/>
  <c r="Y29" i="1" s="1"/>
  <c r="X30" i="1"/>
  <c r="X31" i="1"/>
  <c r="X32" i="1"/>
  <c r="X33" i="1"/>
  <c r="Y33" i="1" s="1"/>
  <c r="X34" i="1"/>
  <c r="X35" i="1"/>
  <c r="X36" i="1"/>
  <c r="X37" i="1"/>
  <c r="Y37" i="1" s="1"/>
  <c r="X38" i="1"/>
  <c r="X39" i="1"/>
  <c r="X40" i="1"/>
  <c r="X41" i="1"/>
  <c r="Y41" i="1" s="1"/>
  <c r="X42" i="1"/>
  <c r="X43" i="1"/>
  <c r="X44" i="1"/>
  <c r="X45" i="1"/>
  <c r="Y45" i="1" s="1"/>
  <c r="X46" i="1"/>
  <c r="X47" i="1"/>
  <c r="X48" i="1"/>
  <c r="X49" i="1"/>
  <c r="Y49" i="1" s="1"/>
  <c r="X50" i="1"/>
  <c r="X51" i="1"/>
  <c r="X52" i="1"/>
  <c r="X53" i="1"/>
  <c r="Y53" i="1" s="1"/>
  <c r="X54" i="1"/>
  <c r="X55" i="1"/>
  <c r="X56" i="1"/>
  <c r="X57" i="1"/>
  <c r="Y57" i="1" s="1"/>
  <c r="X58" i="1"/>
  <c r="X59" i="1"/>
  <c r="X60" i="1"/>
  <c r="X61" i="1"/>
  <c r="Y61" i="1" s="1"/>
  <c r="X62" i="1"/>
  <c r="X63" i="1"/>
  <c r="X64" i="1"/>
  <c r="X65" i="1"/>
  <c r="Y65" i="1" s="1"/>
  <c r="X66" i="1"/>
  <c r="X67" i="1"/>
  <c r="X68" i="1"/>
  <c r="X69" i="1"/>
  <c r="Y69" i="1" s="1"/>
  <c r="X70" i="1"/>
  <c r="X71" i="1"/>
  <c r="X72" i="1"/>
  <c r="X73" i="1"/>
  <c r="Y73" i="1" s="1"/>
  <c r="X74" i="1"/>
  <c r="X75" i="1"/>
  <c r="X76" i="1"/>
  <c r="X77" i="1"/>
  <c r="Y77" i="1" s="1"/>
  <c r="X78" i="1"/>
  <c r="X79" i="1"/>
  <c r="X80" i="1"/>
  <c r="X81" i="1"/>
  <c r="Y81" i="1" s="1"/>
  <c r="X82" i="1"/>
  <c r="X83" i="1"/>
  <c r="X84" i="1"/>
  <c r="X85" i="1"/>
  <c r="Y85" i="1" s="1"/>
  <c r="X86" i="1"/>
  <c r="X87" i="1"/>
  <c r="X88" i="1"/>
  <c r="X89" i="1"/>
  <c r="Y89" i="1" s="1"/>
  <c r="X90" i="1"/>
  <c r="X91" i="1"/>
  <c r="X92" i="1"/>
  <c r="X93" i="1"/>
  <c r="Y93" i="1" s="1"/>
  <c r="X94" i="1"/>
  <c r="X95" i="1"/>
  <c r="X96" i="1"/>
  <c r="X97" i="1"/>
  <c r="Y97" i="1" s="1"/>
  <c r="X98" i="1"/>
  <c r="X99" i="1"/>
  <c r="X100" i="1"/>
  <c r="X101" i="1"/>
  <c r="Y101" i="1" s="1"/>
  <c r="X102" i="1"/>
  <c r="X103" i="1"/>
  <c r="X104" i="1"/>
  <c r="X105" i="1"/>
  <c r="Y105" i="1" s="1"/>
  <c r="X106" i="1"/>
  <c r="X107" i="1"/>
  <c r="X108" i="1"/>
  <c r="X109" i="1"/>
  <c r="Y109" i="1" s="1"/>
  <c r="X110" i="1"/>
  <c r="X111" i="1"/>
  <c r="X112" i="1"/>
  <c r="X113" i="1"/>
  <c r="Y113" i="1" s="1"/>
  <c r="X114" i="1"/>
  <c r="X115" i="1"/>
  <c r="X116" i="1"/>
  <c r="X117" i="1"/>
  <c r="Y117" i="1" s="1"/>
  <c r="X118" i="1"/>
  <c r="X119" i="1"/>
  <c r="X120" i="1"/>
  <c r="X121" i="1"/>
  <c r="Y121" i="1" s="1"/>
  <c r="X122" i="1"/>
  <c r="X123" i="1"/>
  <c r="X124" i="1"/>
  <c r="X125" i="1"/>
  <c r="Y125" i="1" s="1"/>
  <c r="X126" i="1"/>
  <c r="X127" i="1"/>
  <c r="X128" i="1"/>
  <c r="X129" i="1"/>
  <c r="Y129" i="1" s="1"/>
  <c r="X130" i="1"/>
  <c r="X131" i="1"/>
  <c r="X132" i="1"/>
  <c r="X133" i="1"/>
  <c r="Y133" i="1" s="1"/>
  <c r="X134" i="1"/>
  <c r="X135" i="1"/>
  <c r="X136" i="1"/>
  <c r="X137" i="1"/>
  <c r="Y137" i="1" s="1"/>
  <c r="X138" i="1"/>
  <c r="X139" i="1"/>
  <c r="X140" i="1"/>
  <c r="X141" i="1"/>
  <c r="Y141" i="1" s="1"/>
  <c r="X142" i="1"/>
  <c r="X143" i="1"/>
  <c r="X144" i="1"/>
  <c r="X145" i="1"/>
  <c r="Y145" i="1" s="1"/>
  <c r="X146" i="1"/>
  <c r="X147" i="1"/>
  <c r="X148" i="1"/>
  <c r="X149" i="1"/>
  <c r="Y149" i="1" s="1"/>
  <c r="X150" i="1"/>
  <c r="X151" i="1"/>
  <c r="X152" i="1"/>
  <c r="X153" i="1"/>
  <c r="Y153" i="1" s="1"/>
  <c r="X154" i="1"/>
  <c r="X155" i="1"/>
  <c r="X156" i="1"/>
  <c r="X157" i="1"/>
  <c r="Y157" i="1" s="1"/>
  <c r="X158" i="1"/>
  <c r="X159" i="1"/>
  <c r="X160" i="1"/>
  <c r="X161" i="1"/>
  <c r="Y161" i="1" s="1"/>
  <c r="X162" i="1"/>
  <c r="X163" i="1"/>
  <c r="X164" i="1"/>
  <c r="X165" i="1"/>
  <c r="Y165" i="1" s="1"/>
  <c r="X166" i="1"/>
  <c r="X167" i="1"/>
  <c r="X168" i="1"/>
  <c r="X169" i="1"/>
  <c r="Y169" i="1" s="1"/>
  <c r="X170" i="1"/>
  <c r="X171" i="1"/>
  <c r="X172" i="1"/>
  <c r="X173" i="1"/>
  <c r="Y173" i="1" s="1"/>
  <c r="X174" i="1"/>
  <c r="X175" i="1"/>
  <c r="X176" i="1"/>
  <c r="X177" i="1"/>
  <c r="Y177" i="1" s="1"/>
  <c r="X178" i="1"/>
  <c r="X179" i="1"/>
  <c r="X180" i="1"/>
  <c r="X181" i="1"/>
  <c r="Y181" i="1" s="1"/>
  <c r="X182" i="1"/>
  <c r="X183" i="1"/>
  <c r="X184" i="1"/>
  <c r="X185" i="1"/>
  <c r="Y185" i="1" s="1"/>
  <c r="X186" i="1"/>
  <c r="X187" i="1"/>
  <c r="X188" i="1"/>
  <c r="X189" i="1"/>
  <c r="Y189" i="1" s="1"/>
  <c r="X190" i="1"/>
  <c r="X191" i="1"/>
  <c r="X192" i="1"/>
  <c r="X193" i="1"/>
  <c r="Y193" i="1" s="1"/>
  <c r="X194" i="1"/>
  <c r="X195" i="1"/>
  <c r="X196" i="1"/>
  <c r="X197" i="1"/>
  <c r="Y197" i="1" s="1"/>
  <c r="X198" i="1"/>
  <c r="X199" i="1"/>
  <c r="X200" i="1"/>
  <c r="X201" i="1"/>
  <c r="Y201" i="1" s="1"/>
  <c r="X202" i="1"/>
  <c r="X203" i="1"/>
  <c r="X204" i="1"/>
  <c r="X205" i="1"/>
  <c r="Y205" i="1" s="1"/>
  <c r="X206" i="1"/>
  <c r="X207" i="1"/>
  <c r="X208" i="1"/>
  <c r="X209" i="1"/>
  <c r="Y209" i="1" s="1"/>
  <c r="X210" i="1"/>
  <c r="X211" i="1"/>
  <c r="X212" i="1"/>
  <c r="X213" i="1"/>
  <c r="Y213" i="1" s="1"/>
  <c r="X214" i="1"/>
  <c r="X215" i="1"/>
  <c r="X216" i="1"/>
  <c r="X217" i="1"/>
  <c r="Y217" i="1" s="1"/>
  <c r="X218" i="1"/>
  <c r="X219" i="1"/>
  <c r="X220" i="1"/>
  <c r="X221" i="1"/>
  <c r="Y221" i="1" s="1"/>
  <c r="X222" i="1"/>
  <c r="X223" i="1"/>
  <c r="X224" i="1"/>
  <c r="X225" i="1"/>
  <c r="Y225" i="1" s="1"/>
  <c r="X226" i="1"/>
  <c r="X227" i="1"/>
  <c r="X228" i="1"/>
  <c r="X229" i="1"/>
  <c r="Y229" i="1" s="1"/>
  <c r="X230" i="1"/>
  <c r="X231" i="1"/>
  <c r="X232" i="1"/>
  <c r="X233" i="1"/>
  <c r="Y233" i="1" s="1"/>
  <c r="X234" i="1"/>
  <c r="X235" i="1"/>
  <c r="X236" i="1"/>
  <c r="X237" i="1"/>
  <c r="Y237" i="1" s="1"/>
  <c r="X238" i="1"/>
  <c r="X239" i="1"/>
  <c r="X240" i="1"/>
  <c r="X241" i="1"/>
  <c r="Y241" i="1" s="1"/>
  <c r="X242" i="1"/>
  <c r="X243" i="1"/>
  <c r="X244" i="1"/>
  <c r="X245" i="1"/>
  <c r="Y245" i="1" s="1"/>
  <c r="X246" i="1"/>
  <c r="X247" i="1"/>
  <c r="X248" i="1"/>
  <c r="X249" i="1"/>
  <c r="Y249" i="1" s="1"/>
  <c r="X250" i="1"/>
  <c r="X251" i="1"/>
  <c r="X252" i="1"/>
  <c r="X253" i="1"/>
  <c r="Y253" i="1" s="1"/>
  <c r="X254" i="1"/>
  <c r="X255" i="1"/>
  <c r="X256" i="1"/>
  <c r="X257" i="1"/>
  <c r="Y257" i="1" s="1"/>
  <c r="X258" i="1"/>
  <c r="X259" i="1"/>
  <c r="X260" i="1"/>
  <c r="X261" i="1"/>
  <c r="Y261" i="1" s="1"/>
  <c r="X262" i="1"/>
  <c r="X263" i="1"/>
  <c r="X264" i="1"/>
  <c r="X265" i="1"/>
  <c r="Y265" i="1" s="1"/>
  <c r="X266" i="1"/>
  <c r="X267" i="1"/>
  <c r="X268" i="1"/>
  <c r="X269" i="1"/>
  <c r="Y269" i="1" s="1"/>
  <c r="X270" i="1"/>
  <c r="X271" i="1"/>
  <c r="X272" i="1"/>
  <c r="X273" i="1"/>
  <c r="Y273" i="1" s="1"/>
  <c r="X274" i="1"/>
  <c r="X275" i="1"/>
  <c r="X276" i="1"/>
  <c r="X277" i="1"/>
  <c r="Y277" i="1" s="1"/>
  <c r="X278" i="1"/>
  <c r="X279" i="1"/>
  <c r="X280" i="1"/>
  <c r="X281" i="1"/>
  <c r="Y281" i="1" s="1"/>
  <c r="X282" i="1"/>
  <c r="X283" i="1"/>
  <c r="X284" i="1"/>
  <c r="X285" i="1"/>
  <c r="Y285" i="1" s="1"/>
  <c r="X286" i="1"/>
  <c r="X287" i="1"/>
  <c r="X288" i="1"/>
  <c r="X289" i="1"/>
  <c r="Y289" i="1" s="1"/>
  <c r="X290" i="1"/>
  <c r="X291" i="1"/>
  <c r="X292" i="1"/>
  <c r="X293" i="1"/>
  <c r="Y293" i="1" s="1"/>
  <c r="X294" i="1"/>
  <c r="X295" i="1"/>
  <c r="X296" i="1"/>
  <c r="X297" i="1"/>
  <c r="Y297" i="1" s="1"/>
  <c r="X298" i="1"/>
  <c r="X299" i="1"/>
  <c r="X300" i="1"/>
  <c r="X301" i="1"/>
  <c r="Y301" i="1" s="1"/>
  <c r="X302" i="1"/>
  <c r="X303" i="1"/>
  <c r="X304" i="1"/>
  <c r="X305" i="1"/>
  <c r="Y305" i="1" s="1"/>
  <c r="X306" i="1"/>
  <c r="X307" i="1"/>
  <c r="X308" i="1"/>
  <c r="X309" i="1"/>
  <c r="Y309" i="1" s="1"/>
  <c r="X310" i="1"/>
  <c r="X311" i="1"/>
  <c r="X312" i="1"/>
  <c r="X313" i="1"/>
  <c r="Y313" i="1" s="1"/>
  <c r="X314" i="1"/>
  <c r="X315" i="1"/>
  <c r="X316" i="1"/>
  <c r="X317" i="1"/>
  <c r="Y317" i="1" s="1"/>
  <c r="X318" i="1"/>
  <c r="X319" i="1"/>
  <c r="X320" i="1"/>
  <c r="X321" i="1"/>
  <c r="Y321" i="1" s="1"/>
  <c r="X322" i="1"/>
  <c r="X323" i="1"/>
  <c r="X324" i="1"/>
  <c r="X325" i="1"/>
  <c r="Y325" i="1" s="1"/>
  <c r="X326" i="1"/>
  <c r="X327" i="1"/>
  <c r="X328" i="1"/>
  <c r="X329" i="1"/>
  <c r="Y329" i="1" s="1"/>
  <c r="X330" i="1"/>
  <c r="X331" i="1"/>
  <c r="X332" i="1"/>
  <c r="X333" i="1"/>
  <c r="Y333" i="1" s="1"/>
  <c r="X334" i="1"/>
  <c r="X335" i="1"/>
  <c r="X336" i="1"/>
  <c r="X337" i="1"/>
  <c r="Y337" i="1" s="1"/>
  <c r="X338" i="1"/>
  <c r="X339" i="1"/>
  <c r="X340" i="1"/>
  <c r="X341" i="1"/>
  <c r="Y341" i="1" s="1"/>
  <c r="X342" i="1"/>
  <c r="X343" i="1"/>
  <c r="X344" i="1"/>
  <c r="X345" i="1"/>
  <c r="Y345" i="1" s="1"/>
  <c r="X346" i="1"/>
  <c r="X347" i="1"/>
  <c r="X348" i="1"/>
  <c r="X349" i="1"/>
  <c r="Y349" i="1" s="1"/>
  <c r="X350" i="1"/>
  <c r="X351" i="1"/>
  <c r="X352" i="1"/>
  <c r="X353" i="1"/>
  <c r="Y353" i="1" s="1"/>
  <c r="X354" i="1"/>
  <c r="X355" i="1"/>
  <c r="X356" i="1"/>
  <c r="X357" i="1"/>
  <c r="Y357" i="1" s="1"/>
  <c r="X358" i="1"/>
  <c r="X359" i="1"/>
  <c r="X360" i="1"/>
  <c r="X361" i="1"/>
  <c r="Y361" i="1" s="1"/>
  <c r="X362" i="1"/>
  <c r="X363" i="1"/>
  <c r="X364" i="1"/>
  <c r="X365" i="1"/>
  <c r="Y365" i="1" s="1"/>
  <c r="X366" i="1"/>
  <c r="X367" i="1"/>
  <c r="X368" i="1"/>
  <c r="X369" i="1"/>
  <c r="Y369" i="1" s="1"/>
  <c r="X370" i="1"/>
  <c r="X371" i="1"/>
  <c r="X372" i="1"/>
  <c r="X373" i="1"/>
  <c r="Y373" i="1" s="1"/>
  <c r="X374" i="1"/>
  <c r="X375" i="1"/>
  <c r="X376" i="1"/>
  <c r="X377" i="1"/>
  <c r="Y377" i="1" s="1"/>
  <c r="X378" i="1"/>
  <c r="X379" i="1"/>
  <c r="X380" i="1"/>
  <c r="X381" i="1"/>
  <c r="Y381" i="1" s="1"/>
  <c r="X382" i="1"/>
  <c r="X383" i="1"/>
  <c r="X384" i="1"/>
  <c r="X385" i="1"/>
  <c r="Y385" i="1" s="1"/>
  <c r="X386" i="1"/>
  <c r="X387" i="1"/>
  <c r="X388" i="1"/>
  <c r="X389" i="1"/>
  <c r="Y389" i="1" s="1"/>
  <c r="X390" i="1"/>
  <c r="X391" i="1"/>
  <c r="X392" i="1"/>
  <c r="X393" i="1"/>
  <c r="Y393" i="1" s="1"/>
  <c r="X394" i="1"/>
  <c r="X395" i="1"/>
  <c r="X396" i="1"/>
  <c r="X397" i="1"/>
  <c r="Y397" i="1" s="1"/>
  <c r="X398" i="1"/>
  <c r="X399" i="1"/>
  <c r="X400" i="1"/>
  <c r="X401" i="1"/>
  <c r="Y401" i="1" s="1"/>
  <c r="X402" i="1"/>
  <c r="X403" i="1"/>
  <c r="X404" i="1"/>
  <c r="X405" i="1"/>
  <c r="Y405" i="1" s="1"/>
  <c r="X406" i="1"/>
  <c r="X407" i="1"/>
  <c r="X408" i="1"/>
  <c r="X409" i="1"/>
  <c r="Y409" i="1" s="1"/>
  <c r="X410" i="1"/>
  <c r="X411" i="1"/>
  <c r="X412" i="1"/>
  <c r="X413" i="1"/>
  <c r="Y413" i="1" s="1"/>
  <c r="X414" i="1"/>
  <c r="X415" i="1"/>
  <c r="X416" i="1"/>
  <c r="X417" i="1"/>
  <c r="W5" i="1"/>
  <c r="Y5" i="1" s="1"/>
  <c r="W6" i="1"/>
  <c r="W7" i="1"/>
  <c r="Y7" i="1" s="1"/>
  <c r="W8" i="1"/>
  <c r="W9" i="1"/>
  <c r="W10" i="1"/>
  <c r="W11" i="1"/>
  <c r="Y11" i="1" s="1"/>
  <c r="W12" i="1"/>
  <c r="W13" i="1"/>
  <c r="W14" i="1"/>
  <c r="Y14" i="1" s="1"/>
  <c r="W15" i="1"/>
  <c r="Y15" i="1" s="1"/>
  <c r="W16" i="1"/>
  <c r="Y16" i="1" s="1"/>
  <c r="W17" i="1"/>
  <c r="W18" i="1"/>
  <c r="W19" i="1"/>
  <c r="W20" i="1"/>
  <c r="Y20" i="1" s="1"/>
  <c r="W21" i="1"/>
  <c r="W22" i="1"/>
  <c r="W23" i="1"/>
  <c r="W24" i="1"/>
  <c r="Y24" i="1" s="1"/>
  <c r="W25" i="1"/>
  <c r="W26" i="1"/>
  <c r="W27" i="1"/>
  <c r="W28" i="1"/>
  <c r="Y28" i="1" s="1"/>
  <c r="W29" i="1"/>
  <c r="W30" i="1"/>
  <c r="W31" i="1"/>
  <c r="W32" i="1"/>
  <c r="Y32" i="1" s="1"/>
  <c r="W33" i="1"/>
  <c r="W34" i="1"/>
  <c r="W35" i="1"/>
  <c r="W36" i="1"/>
  <c r="Y36" i="1" s="1"/>
  <c r="W37" i="1"/>
  <c r="W38" i="1"/>
  <c r="W39" i="1"/>
  <c r="W40" i="1"/>
  <c r="Y40" i="1" s="1"/>
  <c r="W41" i="1"/>
  <c r="W42" i="1"/>
  <c r="W43" i="1"/>
  <c r="W44" i="1"/>
  <c r="Y44" i="1" s="1"/>
  <c r="W45" i="1"/>
  <c r="W46" i="1"/>
  <c r="W47" i="1"/>
  <c r="W48" i="1"/>
  <c r="Y48" i="1" s="1"/>
  <c r="W49" i="1"/>
  <c r="W50" i="1"/>
  <c r="W51" i="1"/>
  <c r="W52" i="1"/>
  <c r="Y52" i="1" s="1"/>
  <c r="W53" i="1"/>
  <c r="W54" i="1"/>
  <c r="W55" i="1"/>
  <c r="W56" i="1"/>
  <c r="Y56" i="1" s="1"/>
  <c r="W57" i="1"/>
  <c r="W58" i="1"/>
  <c r="W59" i="1"/>
  <c r="W60" i="1"/>
  <c r="Y60" i="1" s="1"/>
  <c r="W61" i="1"/>
  <c r="W62" i="1"/>
  <c r="W63" i="1"/>
  <c r="W64" i="1"/>
  <c r="Y64" i="1" s="1"/>
  <c r="W65" i="1"/>
  <c r="W66" i="1"/>
  <c r="W67" i="1"/>
  <c r="W68" i="1"/>
  <c r="Y68" i="1" s="1"/>
  <c r="W69" i="1"/>
  <c r="W70" i="1"/>
  <c r="W71" i="1"/>
  <c r="W72" i="1"/>
  <c r="Y72" i="1" s="1"/>
  <c r="W73" i="1"/>
  <c r="W74" i="1"/>
  <c r="W75" i="1"/>
  <c r="W76" i="1"/>
  <c r="Y76" i="1" s="1"/>
  <c r="W77" i="1"/>
  <c r="W78" i="1"/>
  <c r="W79" i="1"/>
  <c r="W80" i="1"/>
  <c r="Y80" i="1" s="1"/>
  <c r="W81" i="1"/>
  <c r="W82" i="1"/>
  <c r="W83" i="1"/>
  <c r="W84" i="1"/>
  <c r="Y84" i="1" s="1"/>
  <c r="W85" i="1"/>
  <c r="W86" i="1"/>
  <c r="W87" i="1"/>
  <c r="W88" i="1"/>
  <c r="Y88" i="1" s="1"/>
  <c r="W89" i="1"/>
  <c r="W90" i="1"/>
  <c r="W91" i="1"/>
  <c r="W92" i="1"/>
  <c r="Y92" i="1" s="1"/>
  <c r="W93" i="1"/>
  <c r="W94" i="1"/>
  <c r="W95" i="1"/>
  <c r="W96" i="1"/>
  <c r="Y96" i="1" s="1"/>
  <c r="W97" i="1"/>
  <c r="W98" i="1"/>
  <c r="W99" i="1"/>
  <c r="W100" i="1"/>
  <c r="Y100" i="1" s="1"/>
  <c r="W101" i="1"/>
  <c r="W102" i="1"/>
  <c r="W103" i="1"/>
  <c r="W104" i="1"/>
  <c r="Y104" i="1" s="1"/>
  <c r="W105" i="1"/>
  <c r="W106" i="1"/>
  <c r="W107" i="1"/>
  <c r="W108" i="1"/>
  <c r="Y108" i="1" s="1"/>
  <c r="W109" i="1"/>
  <c r="W110" i="1"/>
  <c r="W111" i="1"/>
  <c r="W112" i="1"/>
  <c r="Y112" i="1" s="1"/>
  <c r="W113" i="1"/>
  <c r="W114" i="1"/>
  <c r="W115" i="1"/>
  <c r="W116" i="1"/>
  <c r="Y116" i="1" s="1"/>
  <c r="W117" i="1"/>
  <c r="W118" i="1"/>
  <c r="W119" i="1"/>
  <c r="W120" i="1"/>
  <c r="Y120" i="1" s="1"/>
  <c r="W121" i="1"/>
  <c r="W122" i="1"/>
  <c r="W123" i="1"/>
  <c r="W124" i="1"/>
  <c r="Y124" i="1" s="1"/>
  <c r="W125" i="1"/>
  <c r="W126" i="1"/>
  <c r="W127" i="1"/>
  <c r="W128" i="1"/>
  <c r="Y128" i="1" s="1"/>
  <c r="W129" i="1"/>
  <c r="W130" i="1"/>
  <c r="W131" i="1"/>
  <c r="W132" i="1"/>
  <c r="Y132" i="1" s="1"/>
  <c r="W133" i="1"/>
  <c r="W134" i="1"/>
  <c r="W135" i="1"/>
  <c r="W136" i="1"/>
  <c r="Y136" i="1" s="1"/>
  <c r="W137" i="1"/>
  <c r="W138" i="1"/>
  <c r="W139" i="1"/>
  <c r="W140" i="1"/>
  <c r="Y140" i="1" s="1"/>
  <c r="W141" i="1"/>
  <c r="W142" i="1"/>
  <c r="W143" i="1"/>
  <c r="W144" i="1"/>
  <c r="Y144" i="1" s="1"/>
  <c r="W145" i="1"/>
  <c r="W146" i="1"/>
  <c r="W147" i="1"/>
  <c r="W148" i="1"/>
  <c r="Y148" i="1" s="1"/>
  <c r="W149" i="1"/>
  <c r="W150" i="1"/>
  <c r="W151" i="1"/>
  <c r="W152" i="1"/>
  <c r="Y152" i="1" s="1"/>
  <c r="W153" i="1"/>
  <c r="W154" i="1"/>
  <c r="W155" i="1"/>
  <c r="W156" i="1"/>
  <c r="Y156" i="1" s="1"/>
  <c r="W157" i="1"/>
  <c r="W158" i="1"/>
  <c r="W159" i="1"/>
  <c r="W160" i="1"/>
  <c r="Y160" i="1" s="1"/>
  <c r="W161" i="1"/>
  <c r="W162" i="1"/>
  <c r="W163" i="1"/>
  <c r="W164" i="1"/>
  <c r="Y164" i="1" s="1"/>
  <c r="W165" i="1"/>
  <c r="W166" i="1"/>
  <c r="W167" i="1"/>
  <c r="W168" i="1"/>
  <c r="Y168" i="1" s="1"/>
  <c r="W169" i="1"/>
  <c r="W170" i="1"/>
  <c r="W171" i="1"/>
  <c r="W172" i="1"/>
  <c r="Y172" i="1" s="1"/>
  <c r="W173" i="1"/>
  <c r="W174" i="1"/>
  <c r="W175" i="1"/>
  <c r="W176" i="1"/>
  <c r="Y176" i="1" s="1"/>
  <c r="W177" i="1"/>
  <c r="W178" i="1"/>
  <c r="W179" i="1"/>
  <c r="W180" i="1"/>
  <c r="Y180" i="1" s="1"/>
  <c r="W181" i="1"/>
  <c r="W182" i="1"/>
  <c r="W183" i="1"/>
  <c r="W184" i="1"/>
  <c r="Y184" i="1" s="1"/>
  <c r="W185" i="1"/>
  <c r="W186" i="1"/>
  <c r="W187" i="1"/>
  <c r="W188" i="1"/>
  <c r="Y188" i="1" s="1"/>
  <c r="W189" i="1"/>
  <c r="W190" i="1"/>
  <c r="W191" i="1"/>
  <c r="W192" i="1"/>
  <c r="Y192" i="1" s="1"/>
  <c r="W193" i="1"/>
  <c r="W194" i="1"/>
  <c r="W195" i="1"/>
  <c r="W196" i="1"/>
  <c r="Y196" i="1" s="1"/>
  <c r="W197" i="1"/>
  <c r="W198" i="1"/>
  <c r="W199" i="1"/>
  <c r="W200" i="1"/>
  <c r="Y200" i="1" s="1"/>
  <c r="W201" i="1"/>
  <c r="W202" i="1"/>
  <c r="W203" i="1"/>
  <c r="W204" i="1"/>
  <c r="Y204" i="1" s="1"/>
  <c r="W205" i="1"/>
  <c r="W206" i="1"/>
  <c r="W207" i="1"/>
  <c r="W208" i="1"/>
  <c r="Y208" i="1" s="1"/>
  <c r="W209" i="1"/>
  <c r="W210" i="1"/>
  <c r="W211" i="1"/>
  <c r="W212" i="1"/>
  <c r="Y212" i="1" s="1"/>
  <c r="W213" i="1"/>
  <c r="W214" i="1"/>
  <c r="W215" i="1"/>
  <c r="W216" i="1"/>
  <c r="Y216" i="1" s="1"/>
  <c r="W217" i="1"/>
  <c r="W218" i="1"/>
  <c r="W219" i="1"/>
  <c r="W220" i="1"/>
  <c r="Y220" i="1" s="1"/>
  <c r="W221" i="1"/>
  <c r="W222" i="1"/>
  <c r="W223" i="1"/>
  <c r="W224" i="1"/>
  <c r="Y224" i="1" s="1"/>
  <c r="W225" i="1"/>
  <c r="W226" i="1"/>
  <c r="W227" i="1"/>
  <c r="W228" i="1"/>
  <c r="Y228" i="1" s="1"/>
  <c r="W229" i="1"/>
  <c r="W230" i="1"/>
  <c r="W231" i="1"/>
  <c r="W232" i="1"/>
  <c r="Y232" i="1" s="1"/>
  <c r="W233" i="1"/>
  <c r="W234" i="1"/>
  <c r="W235" i="1"/>
  <c r="W236" i="1"/>
  <c r="Y236" i="1" s="1"/>
  <c r="W237" i="1"/>
  <c r="W238" i="1"/>
  <c r="W239" i="1"/>
  <c r="W240" i="1"/>
  <c r="Y240" i="1" s="1"/>
  <c r="W241" i="1"/>
  <c r="W242" i="1"/>
  <c r="W243" i="1"/>
  <c r="W244" i="1"/>
  <c r="Y244" i="1" s="1"/>
  <c r="W245" i="1"/>
  <c r="W246" i="1"/>
  <c r="W247" i="1"/>
  <c r="W248" i="1"/>
  <c r="Y248" i="1" s="1"/>
  <c r="W249" i="1"/>
  <c r="W250" i="1"/>
  <c r="W251" i="1"/>
  <c r="W252" i="1"/>
  <c r="Y252" i="1" s="1"/>
  <c r="W253" i="1"/>
  <c r="W254" i="1"/>
  <c r="W255" i="1"/>
  <c r="W256" i="1"/>
  <c r="Y256" i="1" s="1"/>
  <c r="W257" i="1"/>
  <c r="W258" i="1"/>
  <c r="W259" i="1"/>
  <c r="W260" i="1"/>
  <c r="Y260" i="1" s="1"/>
  <c r="W261" i="1"/>
  <c r="W262" i="1"/>
  <c r="W263" i="1"/>
  <c r="W264" i="1"/>
  <c r="Y264" i="1" s="1"/>
  <c r="W265" i="1"/>
  <c r="W266" i="1"/>
  <c r="W267" i="1"/>
  <c r="W268" i="1"/>
  <c r="Y268" i="1" s="1"/>
  <c r="W269" i="1"/>
  <c r="W270" i="1"/>
  <c r="W271" i="1"/>
  <c r="W272" i="1"/>
  <c r="Y272" i="1" s="1"/>
  <c r="W273" i="1"/>
  <c r="W274" i="1"/>
  <c r="W275" i="1"/>
  <c r="W276" i="1"/>
  <c r="Y276" i="1" s="1"/>
  <c r="W277" i="1"/>
  <c r="W278" i="1"/>
  <c r="W279" i="1"/>
  <c r="W280" i="1"/>
  <c r="Y280" i="1" s="1"/>
  <c r="W281" i="1"/>
  <c r="W282" i="1"/>
  <c r="W283" i="1"/>
  <c r="W284" i="1"/>
  <c r="Y284" i="1" s="1"/>
  <c r="W285" i="1"/>
  <c r="W286" i="1"/>
  <c r="W287" i="1"/>
  <c r="W288" i="1"/>
  <c r="Y288" i="1" s="1"/>
  <c r="W289" i="1"/>
  <c r="W290" i="1"/>
  <c r="W291" i="1"/>
  <c r="W292" i="1"/>
  <c r="Y292" i="1" s="1"/>
  <c r="W293" i="1"/>
  <c r="W294" i="1"/>
  <c r="W295" i="1"/>
  <c r="W296" i="1"/>
  <c r="Y296" i="1" s="1"/>
  <c r="W297" i="1"/>
  <c r="W298" i="1"/>
  <c r="W299" i="1"/>
  <c r="W300" i="1"/>
  <c r="Y300" i="1" s="1"/>
  <c r="W301" i="1"/>
  <c r="W302" i="1"/>
  <c r="W303" i="1"/>
  <c r="W304" i="1"/>
  <c r="Y304" i="1" s="1"/>
  <c r="W305" i="1"/>
  <c r="W306" i="1"/>
  <c r="W307" i="1"/>
  <c r="W308" i="1"/>
  <c r="Y308" i="1" s="1"/>
  <c r="W309" i="1"/>
  <c r="W310" i="1"/>
  <c r="W311" i="1"/>
  <c r="W312" i="1"/>
  <c r="Y312" i="1" s="1"/>
  <c r="W313" i="1"/>
  <c r="W314" i="1"/>
  <c r="W315" i="1"/>
  <c r="W316" i="1"/>
  <c r="Y316" i="1" s="1"/>
  <c r="W317" i="1"/>
  <c r="W318" i="1"/>
  <c r="W319" i="1"/>
  <c r="W320" i="1"/>
  <c r="Y320" i="1" s="1"/>
  <c r="W321" i="1"/>
  <c r="W322" i="1"/>
  <c r="W323" i="1"/>
  <c r="W324" i="1"/>
  <c r="Y324" i="1" s="1"/>
  <c r="W325" i="1"/>
  <c r="W326" i="1"/>
  <c r="W327" i="1"/>
  <c r="W328" i="1"/>
  <c r="Y328" i="1" s="1"/>
  <c r="W329" i="1"/>
  <c r="W330" i="1"/>
  <c r="W331" i="1"/>
  <c r="W332" i="1"/>
  <c r="Y332" i="1" s="1"/>
  <c r="W333" i="1"/>
  <c r="W334" i="1"/>
  <c r="W335" i="1"/>
  <c r="W336" i="1"/>
  <c r="Y336" i="1" s="1"/>
  <c r="W337" i="1"/>
  <c r="W338" i="1"/>
  <c r="W339" i="1"/>
  <c r="W340" i="1"/>
  <c r="Y340" i="1" s="1"/>
  <c r="W341" i="1"/>
  <c r="W342" i="1"/>
  <c r="W343" i="1"/>
  <c r="W344" i="1"/>
  <c r="Y344" i="1" s="1"/>
  <c r="W345" i="1"/>
  <c r="W346" i="1"/>
  <c r="W347" i="1"/>
  <c r="W348" i="1"/>
  <c r="Y348" i="1" s="1"/>
  <c r="W349" i="1"/>
  <c r="W350" i="1"/>
  <c r="W351" i="1"/>
  <c r="W352" i="1"/>
  <c r="Y352" i="1" s="1"/>
  <c r="W353" i="1"/>
  <c r="W354" i="1"/>
  <c r="W355" i="1"/>
  <c r="W356" i="1"/>
  <c r="Y356" i="1" s="1"/>
  <c r="W357" i="1"/>
  <c r="W358" i="1"/>
  <c r="W359" i="1"/>
  <c r="W360" i="1"/>
  <c r="Y360" i="1" s="1"/>
  <c r="W361" i="1"/>
  <c r="W362" i="1"/>
  <c r="W363" i="1"/>
  <c r="W364" i="1"/>
  <c r="Y364" i="1" s="1"/>
  <c r="W365" i="1"/>
  <c r="W366" i="1"/>
  <c r="W367" i="1"/>
  <c r="W368" i="1"/>
  <c r="Y368" i="1" s="1"/>
  <c r="W369" i="1"/>
  <c r="W370" i="1"/>
  <c r="W371" i="1"/>
  <c r="W372" i="1"/>
  <c r="Y372" i="1" s="1"/>
  <c r="W373" i="1"/>
  <c r="W374" i="1"/>
  <c r="W375" i="1"/>
  <c r="W376" i="1"/>
  <c r="Y376" i="1" s="1"/>
  <c r="W377" i="1"/>
  <c r="W378" i="1"/>
  <c r="W379" i="1"/>
  <c r="W380" i="1"/>
  <c r="Y380" i="1" s="1"/>
  <c r="W381" i="1"/>
  <c r="W382" i="1"/>
  <c r="W383" i="1"/>
  <c r="W384" i="1"/>
  <c r="Y384" i="1" s="1"/>
  <c r="W385" i="1"/>
  <c r="W386" i="1"/>
  <c r="W387" i="1"/>
  <c r="W388" i="1"/>
  <c r="Y388" i="1" s="1"/>
  <c r="W389" i="1"/>
  <c r="W390" i="1"/>
  <c r="W391" i="1"/>
  <c r="W392" i="1"/>
  <c r="Y392" i="1" s="1"/>
  <c r="W393" i="1"/>
  <c r="W394" i="1"/>
  <c r="W395" i="1"/>
  <c r="W396" i="1"/>
  <c r="Y396" i="1" s="1"/>
  <c r="W397" i="1"/>
  <c r="W398" i="1"/>
  <c r="W399" i="1"/>
  <c r="W400" i="1"/>
  <c r="Y400" i="1" s="1"/>
  <c r="W401" i="1"/>
  <c r="W402" i="1"/>
  <c r="W403" i="1"/>
  <c r="W404" i="1"/>
  <c r="Y404" i="1" s="1"/>
  <c r="W405" i="1"/>
  <c r="W406" i="1"/>
  <c r="W407" i="1"/>
  <c r="W408" i="1"/>
  <c r="Y408" i="1" s="1"/>
  <c r="W409" i="1"/>
  <c r="W410" i="1"/>
  <c r="W411" i="1"/>
  <c r="W412" i="1"/>
  <c r="Y412" i="1" s="1"/>
  <c r="W413" i="1"/>
  <c r="W414" i="1"/>
  <c r="W415" i="1"/>
  <c r="W416" i="1"/>
  <c r="Y416" i="1" s="1"/>
  <c r="W417"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U364" i="1"/>
  <c r="U365" i="1"/>
  <c r="U366" i="1"/>
  <c r="U367" i="1"/>
  <c r="U368" i="1"/>
  <c r="U369" i="1"/>
  <c r="U370" i="1"/>
  <c r="U371" i="1"/>
  <c r="U372" i="1"/>
  <c r="U373" i="1"/>
  <c r="U374" i="1"/>
  <c r="U375" i="1"/>
  <c r="U376" i="1"/>
  <c r="U377" i="1"/>
  <c r="U378" i="1"/>
  <c r="U379" i="1"/>
  <c r="U380" i="1"/>
  <c r="U381" i="1"/>
  <c r="U382" i="1"/>
  <c r="U383" i="1"/>
  <c r="U384" i="1"/>
  <c r="U385" i="1"/>
  <c r="U386" i="1"/>
  <c r="U387" i="1"/>
  <c r="U388" i="1"/>
  <c r="U389" i="1"/>
  <c r="U390" i="1"/>
  <c r="U391" i="1"/>
  <c r="U392" i="1"/>
  <c r="U393" i="1"/>
  <c r="U394" i="1"/>
  <c r="U395" i="1"/>
  <c r="U396" i="1"/>
  <c r="U397" i="1"/>
  <c r="U398" i="1"/>
  <c r="U399" i="1"/>
  <c r="U400" i="1"/>
  <c r="U401" i="1"/>
  <c r="U402" i="1"/>
  <c r="U403" i="1"/>
  <c r="U404" i="1"/>
  <c r="U405" i="1"/>
  <c r="U406" i="1"/>
  <c r="U407" i="1"/>
  <c r="U408" i="1"/>
  <c r="U409" i="1"/>
  <c r="U410" i="1"/>
  <c r="U411" i="1"/>
  <c r="U412" i="1"/>
  <c r="U413" i="1"/>
  <c r="U414" i="1"/>
  <c r="U415" i="1"/>
  <c r="U416" i="1"/>
  <c r="U417"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P5" i="1"/>
  <c r="Z5" i="1" s="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Y9" i="1"/>
  <c r="Y10" i="1"/>
  <c r="Y18" i="1"/>
  <c r="Y19" i="1"/>
  <c r="Y22" i="1"/>
  <c r="Y23" i="1"/>
  <c r="Y26" i="1"/>
  <c r="Y27" i="1"/>
  <c r="Y30" i="1"/>
  <c r="Y31" i="1"/>
  <c r="Y34" i="1"/>
  <c r="Y35" i="1"/>
  <c r="Y38" i="1"/>
  <c r="Y39" i="1"/>
  <c r="Y42" i="1"/>
  <c r="Y43" i="1"/>
  <c r="Y46" i="1"/>
  <c r="Y47" i="1"/>
  <c r="Y50" i="1"/>
  <c r="Y51" i="1"/>
  <c r="Y54" i="1"/>
  <c r="Y55" i="1"/>
  <c r="Y58" i="1"/>
  <c r="Y59" i="1"/>
  <c r="Y62" i="1"/>
  <c r="Y63" i="1"/>
  <c r="Y66" i="1"/>
  <c r="Y67" i="1"/>
  <c r="Y70" i="1"/>
  <c r="Y71" i="1"/>
  <c r="Y74" i="1"/>
  <c r="Y75" i="1"/>
  <c r="Y78" i="1"/>
  <c r="Y79" i="1"/>
  <c r="Y82" i="1"/>
  <c r="Y83" i="1"/>
  <c r="Y86" i="1"/>
  <c r="Y87" i="1"/>
  <c r="Y90" i="1"/>
  <c r="Y91" i="1"/>
  <c r="Y94" i="1"/>
  <c r="Y95" i="1"/>
  <c r="Y98" i="1"/>
  <c r="Y99" i="1"/>
  <c r="Y102" i="1"/>
  <c r="Y103" i="1"/>
  <c r="Y106" i="1"/>
  <c r="Y107" i="1"/>
  <c r="Y110" i="1"/>
  <c r="Y111" i="1"/>
  <c r="Y114" i="1"/>
  <c r="Y115" i="1"/>
  <c r="Y118" i="1"/>
  <c r="Y119" i="1"/>
  <c r="Y122" i="1"/>
  <c r="Y123" i="1"/>
  <c r="Y126" i="1"/>
  <c r="Y127" i="1"/>
  <c r="Y130" i="1"/>
  <c r="Y131" i="1"/>
  <c r="Y134" i="1"/>
  <c r="Y135" i="1"/>
  <c r="Y138" i="1"/>
  <c r="Y139" i="1"/>
  <c r="Y142" i="1"/>
  <c r="Y143" i="1"/>
  <c r="Y146" i="1"/>
  <c r="Y147" i="1"/>
  <c r="Y150" i="1"/>
  <c r="Y151" i="1"/>
  <c r="Y154" i="1"/>
  <c r="Y155" i="1"/>
  <c r="Y158" i="1"/>
  <c r="Y159" i="1"/>
  <c r="Y162" i="1"/>
  <c r="Y163" i="1"/>
  <c r="Y166" i="1"/>
  <c r="Y167" i="1"/>
  <c r="Y170" i="1"/>
  <c r="Y171" i="1"/>
  <c r="Y174" i="1"/>
  <c r="Y175" i="1"/>
  <c r="Y178" i="1"/>
  <c r="Y179" i="1"/>
  <c r="Y182" i="1"/>
  <c r="Y183" i="1"/>
  <c r="Y186" i="1"/>
  <c r="Y187" i="1"/>
  <c r="Y190" i="1"/>
  <c r="Y191" i="1"/>
  <c r="Y194" i="1"/>
  <c r="Y195" i="1"/>
  <c r="Y198" i="1"/>
  <c r="Y199" i="1"/>
  <c r="Y202" i="1"/>
  <c r="Y203" i="1"/>
  <c r="Y206" i="1"/>
  <c r="Y207" i="1"/>
  <c r="Y210" i="1"/>
  <c r="Y211" i="1"/>
  <c r="Y214" i="1"/>
  <c r="Y215" i="1"/>
  <c r="Y218" i="1"/>
  <c r="Y219" i="1"/>
  <c r="Y222" i="1"/>
  <c r="Y223" i="1"/>
  <c r="Y226" i="1"/>
  <c r="Y227" i="1"/>
  <c r="Y230" i="1"/>
  <c r="Y231" i="1"/>
  <c r="Y234" i="1"/>
  <c r="Y235" i="1"/>
  <c r="Y238" i="1"/>
  <c r="Y239" i="1"/>
  <c r="Y242" i="1"/>
  <c r="Y243" i="1"/>
  <c r="Y246" i="1"/>
  <c r="Y247" i="1"/>
  <c r="Y250" i="1"/>
  <c r="Y251" i="1"/>
  <c r="Y254" i="1"/>
  <c r="Y255" i="1"/>
  <c r="Y258" i="1"/>
  <c r="Y259" i="1"/>
  <c r="Y262" i="1"/>
  <c r="Y263" i="1"/>
  <c r="Y266" i="1"/>
  <c r="Y267" i="1"/>
  <c r="Y270" i="1"/>
  <c r="Y271" i="1"/>
  <c r="Y274" i="1"/>
  <c r="Y275" i="1"/>
  <c r="Y278" i="1"/>
  <c r="Y279" i="1"/>
  <c r="Y282" i="1"/>
  <c r="Y283" i="1"/>
  <c r="Y286" i="1"/>
  <c r="Y287" i="1"/>
  <c r="Y290" i="1"/>
  <c r="Y291" i="1"/>
  <c r="Y294" i="1"/>
  <c r="Y295" i="1"/>
  <c r="Y298" i="1"/>
  <c r="Y299" i="1"/>
  <c r="Y302" i="1"/>
  <c r="Y303" i="1"/>
  <c r="Y306" i="1"/>
  <c r="Y307" i="1"/>
  <c r="Y310" i="1"/>
  <c r="Y311" i="1"/>
  <c r="Y314" i="1"/>
  <c r="Y315" i="1"/>
  <c r="Y318" i="1"/>
  <c r="Y319" i="1"/>
  <c r="Y322" i="1"/>
  <c r="Y323" i="1"/>
  <c r="Y326" i="1"/>
  <c r="Y327" i="1"/>
  <c r="Y330" i="1"/>
  <c r="Y331" i="1"/>
  <c r="Y334" i="1"/>
  <c r="Y335" i="1"/>
  <c r="Y338" i="1"/>
  <c r="Y339" i="1"/>
  <c r="Y342" i="1"/>
  <c r="Y343" i="1"/>
  <c r="Y346" i="1"/>
  <c r="Y347" i="1"/>
  <c r="Y350" i="1"/>
  <c r="Y351" i="1"/>
  <c r="Y354" i="1"/>
  <c r="Y355" i="1"/>
  <c r="Y358" i="1"/>
  <c r="Y359" i="1"/>
  <c r="Y362" i="1"/>
  <c r="Y363" i="1"/>
  <c r="Y366" i="1"/>
  <c r="Y367" i="1"/>
  <c r="Y370" i="1"/>
  <c r="Y371" i="1"/>
  <c r="Y374" i="1"/>
  <c r="Y375" i="1"/>
  <c r="Y378" i="1"/>
  <c r="Y379" i="1"/>
  <c r="Y382" i="1"/>
  <c r="Y383" i="1"/>
  <c r="Y386" i="1"/>
  <c r="Y387" i="1"/>
  <c r="Y390" i="1"/>
  <c r="Y391" i="1"/>
  <c r="Y394" i="1"/>
  <c r="Y395" i="1"/>
  <c r="Y398" i="1"/>
  <c r="Y399" i="1"/>
  <c r="Y402" i="1"/>
  <c r="Y403" i="1"/>
  <c r="Y406" i="1"/>
  <c r="Y407" i="1"/>
  <c r="Y410" i="1"/>
  <c r="Y411" i="1"/>
  <c r="Y414" i="1"/>
  <c r="Y415" i="1"/>
  <c r="Y417"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Y12" i="1" l="1"/>
  <c r="Z415" i="1"/>
  <c r="Z411" i="1"/>
  <c r="Z407" i="1"/>
  <c r="Z403" i="1"/>
  <c r="Z399" i="1"/>
  <c r="Z395" i="1"/>
  <c r="Z391" i="1"/>
  <c r="Z387" i="1"/>
  <c r="Z383" i="1"/>
  <c r="Z379" i="1"/>
  <c r="Z375" i="1"/>
  <c r="Z371" i="1"/>
  <c r="Z367" i="1"/>
  <c r="Z363" i="1"/>
  <c r="Z359" i="1"/>
  <c r="Z355" i="1"/>
  <c r="Z351" i="1"/>
  <c r="Z347" i="1"/>
  <c r="Z343" i="1"/>
  <c r="Z339" i="1"/>
  <c r="Z335" i="1"/>
  <c r="Z331" i="1"/>
  <c r="Z327" i="1"/>
  <c r="Z323" i="1"/>
  <c r="Z319" i="1"/>
  <c r="Z315" i="1"/>
  <c r="Z311" i="1"/>
  <c r="Z307" i="1"/>
  <c r="Z303" i="1"/>
  <c r="Z299" i="1"/>
  <c r="Z295" i="1"/>
  <c r="Z291" i="1"/>
  <c r="Z287" i="1"/>
  <c r="Z283" i="1"/>
  <c r="Z279" i="1"/>
  <c r="Z275" i="1"/>
  <c r="Z271" i="1"/>
  <c r="Z267" i="1"/>
  <c r="Z263" i="1"/>
  <c r="Z259" i="1"/>
  <c r="Z255" i="1"/>
  <c r="Z251" i="1"/>
  <c r="Z247" i="1"/>
  <c r="Z243" i="1"/>
  <c r="Z239" i="1"/>
  <c r="Z235" i="1"/>
  <c r="Z231" i="1"/>
  <c r="Z227" i="1"/>
  <c r="Z223" i="1"/>
  <c r="Z219" i="1"/>
  <c r="Z215" i="1"/>
  <c r="Z211" i="1"/>
  <c r="Z207" i="1"/>
  <c r="Z203" i="1"/>
  <c r="Z199" i="1"/>
  <c r="Z195" i="1"/>
  <c r="Z191" i="1"/>
  <c r="Z414" i="1"/>
  <c r="Z410" i="1"/>
  <c r="Z406" i="1"/>
  <c r="Z402" i="1"/>
  <c r="Z398" i="1"/>
  <c r="Z394" i="1"/>
  <c r="Z390" i="1"/>
  <c r="Z386" i="1"/>
  <c r="Z382" i="1"/>
  <c r="Z378" i="1"/>
  <c r="Z374" i="1"/>
  <c r="Z370" i="1"/>
  <c r="Z366" i="1"/>
  <c r="Z362" i="1"/>
  <c r="Z358" i="1"/>
  <c r="Z354" i="1"/>
  <c r="Z350" i="1"/>
  <c r="Z346" i="1"/>
  <c r="Z342" i="1"/>
  <c r="Z338" i="1"/>
  <c r="Z334" i="1"/>
  <c r="Z330" i="1"/>
  <c r="Z326" i="1"/>
  <c r="Z322" i="1"/>
  <c r="Z318" i="1"/>
  <c r="Z314" i="1"/>
  <c r="Z310" i="1"/>
  <c r="Z306" i="1"/>
  <c r="Z302" i="1"/>
  <c r="Z298" i="1"/>
  <c r="Z294" i="1"/>
  <c r="Z290" i="1"/>
  <c r="Z286" i="1"/>
  <c r="Z282" i="1"/>
  <c r="Z278" i="1"/>
  <c r="Z274" i="1"/>
  <c r="Z270" i="1"/>
  <c r="Z266" i="1"/>
  <c r="Z262" i="1"/>
  <c r="Z258" i="1"/>
  <c r="Z254" i="1"/>
  <c r="Z250" i="1"/>
  <c r="Z246" i="1"/>
  <c r="Z242" i="1"/>
  <c r="Z238" i="1"/>
  <c r="Z234" i="1"/>
  <c r="Z230" i="1"/>
  <c r="Z226" i="1"/>
  <c r="Z222" i="1"/>
  <c r="Z218" i="1"/>
  <c r="Z214" i="1"/>
  <c r="Z210" i="1"/>
  <c r="Z206" i="1"/>
  <c r="Z202" i="1"/>
  <c r="Z198" i="1"/>
  <c r="Z194" i="1"/>
  <c r="Z190" i="1"/>
  <c r="Z417" i="1"/>
  <c r="Z413" i="1"/>
  <c r="Z409" i="1"/>
  <c r="Z405" i="1"/>
  <c r="Z401" i="1"/>
  <c r="Z397" i="1"/>
  <c r="Z393" i="1"/>
  <c r="Z389" i="1"/>
  <c r="Z385" i="1"/>
  <c r="Z381" i="1"/>
  <c r="Z377" i="1"/>
  <c r="Z373" i="1"/>
  <c r="Z369" i="1"/>
  <c r="Z365" i="1"/>
  <c r="Z361" i="1"/>
  <c r="Z357" i="1"/>
  <c r="Z353" i="1"/>
  <c r="Z349" i="1"/>
  <c r="Z345" i="1"/>
  <c r="Z341" i="1"/>
  <c r="Z337" i="1"/>
  <c r="Z333" i="1"/>
  <c r="Z329" i="1"/>
  <c r="Z325" i="1"/>
  <c r="Z321" i="1"/>
  <c r="Z317" i="1"/>
  <c r="Z313" i="1"/>
  <c r="Z309" i="1"/>
  <c r="Z305" i="1"/>
  <c r="Z301" i="1"/>
  <c r="Z297" i="1"/>
  <c r="Z293" i="1"/>
  <c r="Z289" i="1"/>
  <c r="Z285" i="1"/>
  <c r="Z281" i="1"/>
  <c r="Z277" i="1"/>
  <c r="Z273" i="1"/>
  <c r="Z269" i="1"/>
  <c r="Z265" i="1"/>
  <c r="Z261" i="1"/>
  <c r="Z257" i="1"/>
  <c r="Z416" i="1"/>
  <c r="Z412" i="1"/>
  <c r="Z408" i="1"/>
  <c r="Z404" i="1"/>
  <c r="Z400" i="1"/>
  <c r="Z396" i="1"/>
  <c r="Z392" i="1"/>
  <c r="Z388" i="1"/>
  <c r="Z384" i="1"/>
  <c r="Z380" i="1"/>
  <c r="Z376" i="1"/>
  <c r="Z372" i="1"/>
  <c r="Z368" i="1"/>
  <c r="Z364" i="1"/>
  <c r="Z360" i="1"/>
  <c r="Z356" i="1"/>
  <c r="Z352" i="1"/>
  <c r="Z348" i="1"/>
  <c r="Z344" i="1"/>
  <c r="Z340" i="1"/>
  <c r="Z336" i="1"/>
  <c r="Z332" i="1"/>
  <c r="Z328" i="1"/>
  <c r="Z324" i="1"/>
  <c r="Z320" i="1"/>
  <c r="Z316" i="1"/>
  <c r="Z312" i="1"/>
  <c r="Z308" i="1"/>
  <c r="Z304" i="1"/>
  <c r="Z300" i="1"/>
  <c r="Z296" i="1"/>
  <c r="Z292" i="1"/>
  <c r="Z288" i="1"/>
  <c r="Z284" i="1"/>
  <c r="Z280" i="1"/>
  <c r="Z276" i="1"/>
  <c r="Z253" i="1"/>
  <c r="Z249" i="1"/>
  <c r="Z245" i="1"/>
  <c r="Z241" i="1"/>
  <c r="Z237" i="1"/>
  <c r="Z233" i="1"/>
  <c r="Z229" i="1"/>
  <c r="Z225" i="1"/>
  <c r="Z221" i="1"/>
  <c r="Z217" i="1"/>
  <c r="Z213" i="1"/>
  <c r="Z209" i="1"/>
  <c r="Z205" i="1"/>
  <c r="Z201" i="1"/>
  <c r="Z197" i="1"/>
  <c r="Z193" i="1"/>
  <c r="Z189" i="1"/>
  <c r="Z185" i="1"/>
  <c r="Z181" i="1"/>
  <c r="Z177" i="1"/>
  <c r="Z173" i="1"/>
  <c r="Z169" i="1"/>
  <c r="Z165" i="1"/>
  <c r="Z161" i="1"/>
  <c r="Z157" i="1"/>
  <c r="Z153" i="1"/>
  <c r="Z149" i="1"/>
  <c r="Z145" i="1"/>
  <c r="Z141" i="1"/>
  <c r="Z137" i="1"/>
  <c r="Z133" i="1"/>
  <c r="Z129" i="1"/>
  <c r="Z125" i="1"/>
  <c r="Z121" i="1"/>
  <c r="Z117" i="1"/>
  <c r="Z113" i="1"/>
  <c r="Z109" i="1"/>
  <c r="Z105" i="1"/>
  <c r="Z101" i="1"/>
  <c r="Z97" i="1"/>
  <c r="Z93" i="1"/>
  <c r="Z89" i="1"/>
  <c r="Z85" i="1"/>
  <c r="Z81" i="1"/>
  <c r="Z77" i="1"/>
  <c r="Z73" i="1"/>
  <c r="Z69" i="1"/>
  <c r="Z65" i="1"/>
  <c r="Z61" i="1"/>
  <c r="Z57" i="1"/>
  <c r="Z53" i="1"/>
  <c r="Z49" i="1"/>
  <c r="Z45" i="1"/>
  <c r="Z41" i="1"/>
  <c r="Z37" i="1"/>
  <c r="Z33" i="1"/>
  <c r="Z29" i="1"/>
  <c r="Z25" i="1"/>
  <c r="Z21" i="1"/>
  <c r="Z17" i="1"/>
  <c r="Z9" i="1"/>
  <c r="Z272" i="1"/>
  <c r="Z268" i="1"/>
  <c r="Z264" i="1"/>
  <c r="Z260" i="1"/>
  <c r="Z256" i="1"/>
  <c r="Z252" i="1"/>
  <c r="Z248" i="1"/>
  <c r="Z244" i="1"/>
  <c r="Z240" i="1"/>
  <c r="Z236" i="1"/>
  <c r="Z232" i="1"/>
  <c r="Z228" i="1"/>
  <c r="Z224" i="1"/>
  <c r="Z220" i="1"/>
  <c r="Z216" i="1"/>
  <c r="Z212" i="1"/>
  <c r="Z208" i="1"/>
  <c r="Z204" i="1"/>
  <c r="Z200" i="1"/>
  <c r="Z196" i="1"/>
  <c r="Z192" i="1"/>
  <c r="Z188" i="1"/>
  <c r="Z184" i="1"/>
  <c r="Z180" i="1"/>
  <c r="Z176" i="1"/>
  <c r="Z172" i="1"/>
  <c r="Z168" i="1"/>
  <c r="Z164" i="1"/>
  <c r="Z160" i="1"/>
  <c r="Z156" i="1"/>
  <c r="Z152" i="1"/>
  <c r="Z148" i="1"/>
  <c r="Z144" i="1"/>
  <c r="Z140" i="1"/>
  <c r="Z136" i="1"/>
  <c r="Z132" i="1"/>
  <c r="Z128" i="1"/>
  <c r="Z124" i="1"/>
  <c r="Z120" i="1"/>
  <c r="Z116" i="1"/>
  <c r="Z112" i="1"/>
  <c r="Z108" i="1"/>
  <c r="Z104" i="1"/>
  <c r="Z100" i="1"/>
  <c r="Z96" i="1"/>
  <c r="Z92" i="1"/>
  <c r="Z88" i="1"/>
  <c r="Z84" i="1"/>
  <c r="Z80" i="1"/>
  <c r="Z76" i="1"/>
  <c r="Z72" i="1"/>
  <c r="Z68" i="1"/>
  <c r="Z64" i="1"/>
  <c r="Z60" i="1"/>
  <c r="Z56" i="1"/>
  <c r="Z52" i="1"/>
  <c r="Z48" i="1"/>
  <c r="Z44" i="1"/>
  <c r="Z40" i="1"/>
  <c r="Z36" i="1"/>
  <c r="Z32" i="1"/>
  <c r="Z28" i="1"/>
  <c r="Z24" i="1"/>
  <c r="Z20" i="1"/>
  <c r="Z16" i="1"/>
  <c r="Z12" i="1"/>
  <c r="Z8" i="1"/>
  <c r="Z187" i="1"/>
  <c r="Z183" i="1"/>
  <c r="Z179" i="1"/>
  <c r="Z175" i="1"/>
  <c r="Z171" i="1"/>
  <c r="Z167" i="1"/>
  <c r="Z163" i="1"/>
  <c r="Z159" i="1"/>
  <c r="Z155" i="1"/>
  <c r="Z151" i="1"/>
  <c r="Z147" i="1"/>
  <c r="Z143" i="1"/>
  <c r="Z139" i="1"/>
  <c r="Z135" i="1"/>
  <c r="Z131" i="1"/>
  <c r="Z127" i="1"/>
  <c r="Z123" i="1"/>
  <c r="Z119" i="1"/>
  <c r="Z115" i="1"/>
  <c r="Z111" i="1"/>
  <c r="Z107" i="1"/>
  <c r="Z103" i="1"/>
  <c r="Z99" i="1"/>
  <c r="Z95" i="1"/>
  <c r="Z91" i="1"/>
  <c r="Z87" i="1"/>
  <c r="Z83" i="1"/>
  <c r="Z79" i="1"/>
  <c r="Z75" i="1"/>
  <c r="Z71" i="1"/>
  <c r="Z67" i="1"/>
  <c r="Z63" i="1"/>
  <c r="Z59" i="1"/>
  <c r="Z55" i="1"/>
  <c r="Z51" i="1"/>
  <c r="Z47" i="1"/>
  <c r="Z43" i="1"/>
  <c r="Z39" i="1"/>
  <c r="Z35" i="1"/>
  <c r="Z31" i="1"/>
  <c r="Z27" i="1"/>
  <c r="Z23" i="1"/>
  <c r="Z19" i="1"/>
  <c r="Z11" i="1"/>
  <c r="Z7" i="1"/>
  <c r="Z186" i="1"/>
  <c r="Z182" i="1"/>
  <c r="Z178" i="1"/>
  <c r="Z174" i="1"/>
  <c r="Z170" i="1"/>
  <c r="Z166" i="1"/>
  <c r="Z162" i="1"/>
  <c r="Z158" i="1"/>
  <c r="Z154" i="1"/>
  <c r="Z150" i="1"/>
  <c r="Z146" i="1"/>
  <c r="Z142" i="1"/>
  <c r="Z138" i="1"/>
  <c r="Z134" i="1"/>
  <c r="Z130" i="1"/>
  <c r="Z126" i="1"/>
  <c r="Z122" i="1"/>
  <c r="Z118" i="1"/>
  <c r="Z114" i="1"/>
  <c r="Z110" i="1"/>
  <c r="Z106" i="1"/>
  <c r="Z102" i="1"/>
  <c r="Z98" i="1"/>
  <c r="Z94" i="1"/>
  <c r="Z90" i="1"/>
  <c r="Z86" i="1"/>
  <c r="Z82" i="1"/>
  <c r="Z78" i="1"/>
  <c r="Z74" i="1"/>
  <c r="Z70" i="1"/>
  <c r="Z66" i="1"/>
  <c r="Z62" i="1"/>
  <c r="Z58" i="1"/>
  <c r="Z54" i="1"/>
  <c r="Z50" i="1"/>
  <c r="Z46" i="1"/>
  <c r="Z42" i="1"/>
  <c r="Z38" i="1"/>
  <c r="Z34" i="1"/>
  <c r="Z30" i="1"/>
  <c r="Z26" i="1"/>
  <c r="Z22" i="1"/>
  <c r="Z18" i="1"/>
  <c r="Z14" i="1"/>
  <c r="Z10" i="1"/>
  <c r="Z15" i="1"/>
  <c r="Y13" i="1"/>
  <c r="Z13" i="1"/>
  <c r="Z6" i="1"/>
  <c r="Y6" i="1"/>
  <c r="AC2" i="6" l="1"/>
  <c r="AB2" i="6"/>
  <c r="E5" i="6"/>
  <c r="E8" i="6"/>
  <c r="E7" i="6"/>
  <c r="E6" i="6"/>
  <c r="E4" i="6"/>
  <c r="I2" i="6"/>
  <c r="E2" i="6"/>
  <c r="Z12" i="2" l="1"/>
  <c r="Z13" i="2"/>
  <c r="Z14" i="2"/>
  <c r="Z15" i="2"/>
  <c r="Z16" i="2"/>
  <c r="Z17" i="2"/>
  <c r="Z18" i="2"/>
  <c r="Z19" i="2"/>
  <c r="Z20" i="2"/>
  <c r="Z21" i="2"/>
  <c r="Z22" i="2"/>
  <c r="Z23" i="2"/>
  <c r="Z24" i="2"/>
  <c r="Z25" i="2"/>
  <c r="Z26" i="2"/>
  <c r="Z27" i="2"/>
  <c r="Z28" i="2"/>
  <c r="Z29" i="2"/>
  <c r="Z30" i="2"/>
  <c r="Z31" i="2"/>
  <c r="Z32" i="2"/>
  <c r="Z33" i="2"/>
  <c r="Z34" i="2"/>
  <c r="Z35" i="2"/>
  <c r="Z36" i="2"/>
  <c r="Z37" i="2"/>
  <c r="Z38" i="2"/>
  <c r="Z39" i="2"/>
  <c r="Z40" i="2"/>
  <c r="Z41" i="2"/>
  <c r="Z11" i="2"/>
  <c r="AA41" i="2" l="1"/>
  <c r="AA40" i="2"/>
  <c r="AA39" i="2"/>
  <c r="AA38" i="2"/>
  <c r="AA37" i="2"/>
  <c r="AA36" i="2"/>
  <c r="AA35" i="2"/>
  <c r="AA34" i="2"/>
  <c r="AA33" i="2"/>
  <c r="AA32" i="2"/>
  <c r="AA31" i="2"/>
  <c r="AA30" i="2"/>
  <c r="AA29" i="2"/>
  <c r="AA28" i="2"/>
  <c r="AA27" i="2"/>
  <c r="AA26" i="2"/>
  <c r="AA25" i="2"/>
  <c r="AA24" i="2"/>
  <c r="AA23" i="2"/>
  <c r="AA22" i="2"/>
  <c r="AA21" i="2"/>
  <c r="AA20" i="2"/>
  <c r="AA19" i="2"/>
  <c r="AA18" i="2"/>
  <c r="AA17" i="2"/>
  <c r="AA16" i="2"/>
  <c r="AA15" i="2"/>
  <c r="AA14" i="2"/>
  <c r="AA13" i="2"/>
  <c r="AA12" i="2"/>
  <c r="AA11" i="2"/>
  <c r="K417" i="1" l="1"/>
  <c r="K416" i="1"/>
  <c r="K415" i="1"/>
  <c r="K414" i="1"/>
  <c r="K413" i="1"/>
  <c r="K412" i="1"/>
  <c r="K411" i="1"/>
  <c r="K410" i="1"/>
  <c r="K409" i="1"/>
  <c r="K408" i="1"/>
  <c r="K407" i="1"/>
  <c r="K406" i="1"/>
  <c r="K405" i="1"/>
  <c r="K404" i="1"/>
  <c r="K403" i="1"/>
  <c r="K402" i="1"/>
  <c r="K401" i="1"/>
  <c r="K400" i="1"/>
  <c r="K399" i="1"/>
  <c r="K398" i="1"/>
  <c r="K397" i="1"/>
  <c r="K396" i="1"/>
  <c r="K395" i="1"/>
  <c r="K394" i="1"/>
  <c r="K393"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D1" i="5" l="1"/>
  <c r="C1" i="5"/>
  <c r="I2" i="2"/>
  <c r="E2" i="2"/>
  <c r="E8" i="2" l="1"/>
  <c r="E7" i="2"/>
  <c r="E4" i="2"/>
  <c r="D238" i="1" l="1"/>
  <c r="AA238" i="1" s="1"/>
  <c r="D239" i="1"/>
  <c r="AA239" i="1" s="1"/>
  <c r="D240" i="1"/>
  <c r="AA240" i="1" s="1"/>
  <c r="D241" i="1"/>
  <c r="AA241" i="1" s="1"/>
  <c r="D242" i="1"/>
  <c r="AA242" i="1" s="1"/>
  <c r="D243" i="1"/>
  <c r="AA243" i="1" s="1"/>
  <c r="D244" i="1"/>
  <c r="AA244" i="1" s="1"/>
  <c r="D245" i="1"/>
  <c r="AA245" i="1" s="1"/>
  <c r="D246" i="1"/>
  <c r="AA246" i="1" s="1"/>
  <c r="D247" i="1"/>
  <c r="AA247" i="1" s="1"/>
  <c r="D248" i="1"/>
  <c r="AA248" i="1" s="1"/>
  <c r="D249" i="1"/>
  <c r="AA249" i="1" s="1"/>
  <c r="D250" i="1"/>
  <c r="AA250" i="1" s="1"/>
  <c r="D251" i="1"/>
  <c r="AA251" i="1" s="1"/>
  <c r="D252" i="1"/>
  <c r="AA252" i="1" s="1"/>
  <c r="D253" i="1"/>
  <c r="AA253" i="1" s="1"/>
  <c r="D254" i="1"/>
  <c r="AA254" i="1" s="1"/>
  <c r="D255" i="1"/>
  <c r="AA255" i="1" s="1"/>
  <c r="D256" i="1"/>
  <c r="AA256" i="1" s="1"/>
  <c r="D257" i="1"/>
  <c r="AA257" i="1" s="1"/>
  <c r="D258" i="1"/>
  <c r="AA258" i="1" s="1"/>
  <c r="D259" i="1"/>
  <c r="AA259" i="1" s="1"/>
  <c r="D260" i="1"/>
  <c r="AA260" i="1" s="1"/>
  <c r="D261" i="1"/>
  <c r="AA261" i="1" s="1"/>
  <c r="D262" i="1"/>
  <c r="AA262" i="1" s="1"/>
  <c r="D263" i="1"/>
  <c r="AA263" i="1" s="1"/>
  <c r="D264" i="1"/>
  <c r="AA264" i="1" s="1"/>
  <c r="D265" i="1"/>
  <c r="AA265" i="1" s="1"/>
  <c r="D266" i="1"/>
  <c r="AA266" i="1" s="1"/>
  <c r="D267" i="1"/>
  <c r="AA267" i="1" s="1"/>
  <c r="D268" i="1"/>
  <c r="AA268" i="1" s="1"/>
  <c r="D269" i="1"/>
  <c r="AA269" i="1" s="1"/>
  <c r="D270" i="1"/>
  <c r="AA270" i="1" s="1"/>
  <c r="D271" i="1"/>
  <c r="AA271" i="1" s="1"/>
  <c r="D272" i="1"/>
  <c r="AA272" i="1" s="1"/>
  <c r="D273" i="1"/>
  <c r="AA273" i="1" s="1"/>
  <c r="D274" i="1"/>
  <c r="AA274" i="1" s="1"/>
  <c r="D275" i="1"/>
  <c r="AA275" i="1" s="1"/>
  <c r="D276" i="1"/>
  <c r="AA276" i="1" s="1"/>
  <c r="D277" i="1"/>
  <c r="AA277" i="1" s="1"/>
  <c r="D278" i="1"/>
  <c r="AA278" i="1" s="1"/>
  <c r="D279" i="1"/>
  <c r="AA279" i="1" s="1"/>
  <c r="D280" i="1"/>
  <c r="AA280" i="1" s="1"/>
  <c r="D281" i="1"/>
  <c r="AA281" i="1" s="1"/>
  <c r="D282" i="1"/>
  <c r="AA282" i="1" s="1"/>
  <c r="D283" i="1"/>
  <c r="AA283" i="1" s="1"/>
  <c r="D284" i="1"/>
  <c r="AA284" i="1" s="1"/>
  <c r="D285" i="1"/>
  <c r="AA285" i="1" s="1"/>
  <c r="D286" i="1"/>
  <c r="AA286" i="1" s="1"/>
  <c r="D287" i="1"/>
  <c r="AA287" i="1" s="1"/>
  <c r="D288" i="1"/>
  <c r="AA288" i="1" s="1"/>
  <c r="D289" i="1"/>
  <c r="AA289" i="1" s="1"/>
  <c r="D290" i="1"/>
  <c r="AA290" i="1" s="1"/>
  <c r="D291" i="1"/>
  <c r="AA291" i="1" s="1"/>
  <c r="D292" i="1"/>
  <c r="AA292" i="1" s="1"/>
  <c r="D293" i="1"/>
  <c r="AA293" i="1" s="1"/>
  <c r="D294" i="1"/>
  <c r="AA294" i="1" s="1"/>
  <c r="D295" i="1"/>
  <c r="AA295" i="1" s="1"/>
  <c r="D296" i="1"/>
  <c r="AA296" i="1" s="1"/>
  <c r="D297" i="1"/>
  <c r="AA297" i="1" s="1"/>
  <c r="D298" i="1"/>
  <c r="AA298" i="1" s="1"/>
  <c r="D299" i="1"/>
  <c r="AA299" i="1" s="1"/>
  <c r="D300" i="1"/>
  <c r="AA300" i="1" s="1"/>
  <c r="D301" i="1"/>
  <c r="AA301" i="1" s="1"/>
  <c r="D302" i="1"/>
  <c r="AA302" i="1" s="1"/>
  <c r="D303" i="1"/>
  <c r="AA303" i="1" s="1"/>
  <c r="D304" i="1"/>
  <c r="AA304" i="1" s="1"/>
  <c r="D305" i="1"/>
  <c r="AA305" i="1" s="1"/>
  <c r="D306" i="1"/>
  <c r="AA306" i="1" s="1"/>
  <c r="D307" i="1"/>
  <c r="AA307" i="1" s="1"/>
  <c r="D308" i="1"/>
  <c r="AA308" i="1" s="1"/>
  <c r="D309" i="1"/>
  <c r="AA309" i="1" s="1"/>
  <c r="D310" i="1"/>
  <c r="AA310" i="1" s="1"/>
  <c r="D311" i="1"/>
  <c r="AA311" i="1" s="1"/>
  <c r="D312" i="1"/>
  <c r="AA312" i="1" s="1"/>
  <c r="D313" i="1"/>
  <c r="AA313" i="1" s="1"/>
  <c r="D314" i="1"/>
  <c r="AA314" i="1" s="1"/>
  <c r="D315" i="1"/>
  <c r="AA315" i="1" s="1"/>
  <c r="D316" i="1"/>
  <c r="AA316" i="1" s="1"/>
  <c r="D317" i="1"/>
  <c r="AA317" i="1" s="1"/>
  <c r="D318" i="1"/>
  <c r="AA318" i="1" s="1"/>
  <c r="D319" i="1"/>
  <c r="AA319" i="1" s="1"/>
  <c r="D320" i="1"/>
  <c r="AA320" i="1" s="1"/>
  <c r="D321" i="1"/>
  <c r="AA321" i="1" s="1"/>
  <c r="D322" i="1"/>
  <c r="AA322" i="1" s="1"/>
  <c r="D323" i="1"/>
  <c r="AA323" i="1" s="1"/>
  <c r="D324" i="1"/>
  <c r="AA324" i="1" s="1"/>
  <c r="D325" i="1"/>
  <c r="AA325" i="1" s="1"/>
  <c r="D326" i="1"/>
  <c r="AA326" i="1" s="1"/>
  <c r="D327" i="1"/>
  <c r="AA327" i="1" s="1"/>
  <c r="D328" i="1"/>
  <c r="AA328" i="1" s="1"/>
  <c r="D329" i="1"/>
  <c r="AA329" i="1" s="1"/>
  <c r="D330" i="1"/>
  <c r="AA330" i="1" s="1"/>
  <c r="D331" i="1"/>
  <c r="AA331" i="1" s="1"/>
  <c r="D332" i="1"/>
  <c r="AA332" i="1" s="1"/>
  <c r="D333" i="1"/>
  <c r="AA333" i="1" s="1"/>
  <c r="D334" i="1"/>
  <c r="AA334" i="1" s="1"/>
  <c r="D335" i="1"/>
  <c r="AA335" i="1" s="1"/>
  <c r="D336" i="1"/>
  <c r="AA336" i="1" s="1"/>
  <c r="D337" i="1"/>
  <c r="AA337" i="1" s="1"/>
  <c r="D338" i="1"/>
  <c r="AA338" i="1" s="1"/>
  <c r="D339" i="1"/>
  <c r="AA339" i="1" s="1"/>
  <c r="D340" i="1"/>
  <c r="AA340" i="1" s="1"/>
  <c r="D341" i="1"/>
  <c r="AA341" i="1" s="1"/>
  <c r="D342" i="1"/>
  <c r="AA342" i="1" s="1"/>
  <c r="D343" i="1"/>
  <c r="AA343" i="1" s="1"/>
  <c r="D344" i="1"/>
  <c r="AA344" i="1" s="1"/>
  <c r="D345" i="1"/>
  <c r="AA345" i="1" s="1"/>
  <c r="D346" i="1"/>
  <c r="AA346" i="1" s="1"/>
  <c r="D347" i="1"/>
  <c r="AA347" i="1" s="1"/>
  <c r="D348" i="1"/>
  <c r="AA348" i="1" s="1"/>
  <c r="D349" i="1"/>
  <c r="AA349" i="1" s="1"/>
  <c r="D350" i="1"/>
  <c r="AA350" i="1" s="1"/>
  <c r="D351" i="1"/>
  <c r="AA351" i="1" s="1"/>
  <c r="D352" i="1"/>
  <c r="AA352" i="1" s="1"/>
  <c r="D353" i="1"/>
  <c r="AA353" i="1" s="1"/>
  <c r="D354" i="1"/>
  <c r="AA354" i="1" s="1"/>
  <c r="D355" i="1"/>
  <c r="AA355" i="1" s="1"/>
  <c r="D356" i="1"/>
  <c r="AA356" i="1" s="1"/>
  <c r="D357" i="1"/>
  <c r="AA357" i="1" s="1"/>
  <c r="D358" i="1"/>
  <c r="AA358" i="1" s="1"/>
  <c r="D359" i="1"/>
  <c r="AA359" i="1" s="1"/>
  <c r="D360" i="1"/>
  <c r="AA360" i="1" s="1"/>
  <c r="D361" i="1"/>
  <c r="AA361" i="1" s="1"/>
  <c r="D362" i="1"/>
  <c r="AA362" i="1" s="1"/>
  <c r="D363" i="1"/>
  <c r="AA363" i="1" s="1"/>
  <c r="D364" i="1"/>
  <c r="AA364" i="1" s="1"/>
  <c r="D365" i="1"/>
  <c r="AA365" i="1" s="1"/>
  <c r="D366" i="1"/>
  <c r="AA366" i="1" s="1"/>
  <c r="D367" i="1"/>
  <c r="AA367" i="1" s="1"/>
  <c r="D368" i="1"/>
  <c r="AA368" i="1" s="1"/>
  <c r="D369" i="1"/>
  <c r="AA369" i="1" s="1"/>
  <c r="D370" i="1"/>
  <c r="AA370" i="1" s="1"/>
  <c r="D371" i="1"/>
  <c r="AA371" i="1" s="1"/>
  <c r="D372" i="1"/>
  <c r="AA372" i="1" s="1"/>
  <c r="D373" i="1"/>
  <c r="AA373" i="1" s="1"/>
  <c r="D374" i="1"/>
  <c r="AA374" i="1" s="1"/>
  <c r="D375" i="1"/>
  <c r="AA375" i="1" s="1"/>
  <c r="D376" i="1"/>
  <c r="AA376" i="1" s="1"/>
  <c r="D377" i="1"/>
  <c r="AA377" i="1" s="1"/>
  <c r="D378" i="1"/>
  <c r="AA378" i="1" s="1"/>
  <c r="D379" i="1"/>
  <c r="AA379" i="1" s="1"/>
  <c r="D380" i="1"/>
  <c r="AA380" i="1" s="1"/>
  <c r="D381" i="1"/>
  <c r="AA381" i="1" s="1"/>
  <c r="D382" i="1"/>
  <c r="AA382" i="1" s="1"/>
  <c r="D383" i="1"/>
  <c r="AA383" i="1" s="1"/>
  <c r="D384" i="1"/>
  <c r="AA384" i="1" s="1"/>
  <c r="D385" i="1"/>
  <c r="AA385" i="1" s="1"/>
  <c r="D386" i="1"/>
  <c r="AA386" i="1" s="1"/>
  <c r="D387" i="1"/>
  <c r="AA387" i="1" s="1"/>
  <c r="D388" i="1"/>
  <c r="AA388" i="1" s="1"/>
  <c r="D389" i="1"/>
  <c r="AA389" i="1" s="1"/>
  <c r="D390" i="1"/>
  <c r="AA390" i="1" s="1"/>
  <c r="D391" i="1"/>
  <c r="AA391" i="1" s="1"/>
  <c r="D392" i="1"/>
  <c r="AA392" i="1" s="1"/>
  <c r="D393" i="1"/>
  <c r="AA393" i="1" s="1"/>
  <c r="D394" i="1"/>
  <c r="AA394" i="1" s="1"/>
  <c r="D395" i="1"/>
  <c r="AA395" i="1" s="1"/>
  <c r="D396" i="1"/>
  <c r="AA396" i="1" s="1"/>
  <c r="D397" i="1"/>
  <c r="AA397" i="1" s="1"/>
  <c r="D398" i="1"/>
  <c r="AA398" i="1" s="1"/>
  <c r="D399" i="1"/>
  <c r="AA399" i="1" s="1"/>
  <c r="D400" i="1"/>
  <c r="AA400" i="1" s="1"/>
  <c r="D401" i="1"/>
  <c r="AA401" i="1" s="1"/>
  <c r="D402" i="1"/>
  <c r="AA402" i="1" s="1"/>
  <c r="D403" i="1"/>
  <c r="AA403" i="1" s="1"/>
  <c r="D404" i="1"/>
  <c r="AA404" i="1" s="1"/>
  <c r="D405" i="1"/>
  <c r="AA405" i="1" s="1"/>
  <c r="D406" i="1"/>
  <c r="AA406" i="1" s="1"/>
  <c r="D407" i="1"/>
  <c r="AA407" i="1" s="1"/>
  <c r="D408" i="1"/>
  <c r="AA408" i="1" s="1"/>
  <c r="D409" i="1"/>
  <c r="AA409" i="1" s="1"/>
  <c r="D410" i="1"/>
  <c r="AA410" i="1" s="1"/>
  <c r="D411" i="1"/>
  <c r="AA411" i="1" s="1"/>
  <c r="D412" i="1"/>
  <c r="AA412" i="1" s="1"/>
  <c r="D413" i="1"/>
  <c r="AA413" i="1" s="1"/>
  <c r="D414" i="1"/>
  <c r="AA414" i="1" s="1"/>
  <c r="D415" i="1"/>
  <c r="AA415" i="1" s="1"/>
  <c r="D416" i="1"/>
  <c r="AA416" i="1" s="1"/>
  <c r="D417" i="1"/>
  <c r="AA417" i="1" s="1"/>
  <c r="A1" i="3"/>
  <c r="C5" i="3" s="1"/>
  <c r="B276" i="1" l="1"/>
  <c r="B407" i="1"/>
  <c r="B391" i="1"/>
  <c r="B375" i="1"/>
  <c r="C343" i="1"/>
  <c r="C414" i="1"/>
  <c r="C398" i="1"/>
  <c r="C394" i="1"/>
  <c r="B386" i="1"/>
  <c r="C378" i="1"/>
  <c r="C366" i="1"/>
  <c r="C362" i="1"/>
  <c r="B354" i="1"/>
  <c r="B346" i="1"/>
  <c r="B244" i="1"/>
  <c r="B417" i="1"/>
  <c r="C413" i="1"/>
  <c r="B405" i="1"/>
  <c r="C397" i="1"/>
  <c r="B389" i="1"/>
  <c r="B385" i="1"/>
  <c r="C381" i="1"/>
  <c r="B373" i="1"/>
  <c r="C369" i="1"/>
  <c r="C365" i="1"/>
  <c r="B357" i="1"/>
  <c r="C353" i="1"/>
  <c r="B403" i="1"/>
  <c r="B387" i="1"/>
  <c r="B371" i="1"/>
  <c r="B359" i="1"/>
  <c r="B355" i="1"/>
  <c r="C410" i="1"/>
  <c r="C382" i="1"/>
  <c r="C350" i="1"/>
  <c r="C416" i="1"/>
  <c r="B412" i="1"/>
  <c r="B400" i="1"/>
  <c r="B396" i="1"/>
  <c r="B384" i="1"/>
  <c r="B380" i="1"/>
  <c r="B368" i="1"/>
  <c r="B364" i="1"/>
  <c r="B352" i="1"/>
  <c r="B281" i="1"/>
  <c r="C417" i="1"/>
  <c r="B340" i="1"/>
  <c r="B369" i="1"/>
  <c r="C385" i="1"/>
  <c r="B382" i="1"/>
  <c r="B345" i="1"/>
  <c r="B308" i="1"/>
  <c r="B292" i="1"/>
  <c r="C284" i="1"/>
  <c r="B328" i="1"/>
  <c r="B324" i="1"/>
  <c r="B312" i="1"/>
  <c r="C335" i="1"/>
  <c r="C319" i="1"/>
  <c r="C311" i="1"/>
  <c r="B280" i="1"/>
  <c r="C316" i="1"/>
  <c r="B344" i="1"/>
  <c r="C303" i="1"/>
  <c r="B260" i="1"/>
  <c r="C256" i="1"/>
  <c r="B248" i="1"/>
  <c r="B253" i="1"/>
  <c r="B365" i="1"/>
  <c r="B277" i="1"/>
  <c r="B245" i="1"/>
  <c r="B341" i="1"/>
  <c r="B313" i="1"/>
  <c r="B309" i="1"/>
  <c r="B264" i="1"/>
  <c r="C405" i="1"/>
  <c r="B293" i="1"/>
  <c r="B414" i="1"/>
  <c r="B397" i="1"/>
  <c r="C373" i="1"/>
  <c r="B325" i="1"/>
  <c r="B261" i="1"/>
  <c r="C401" i="1"/>
  <c r="B398" i="1"/>
  <c r="B381" i="1"/>
  <c r="B353" i="1"/>
  <c r="C312" i="1"/>
  <c r="C296" i="1"/>
  <c r="B296" i="1"/>
  <c r="B401" i="1"/>
  <c r="B413" i="1"/>
  <c r="B366" i="1"/>
  <c r="C345" i="1"/>
  <c r="C344" i="1"/>
  <c r="C328" i="1"/>
  <c r="C280" i="1"/>
  <c r="C264" i="1"/>
  <c r="C248" i="1"/>
  <c r="B408" i="1"/>
  <c r="C406" i="1"/>
  <c r="B406" i="1"/>
  <c r="B395" i="1"/>
  <c r="B393" i="1"/>
  <c r="C393" i="1"/>
  <c r="B363" i="1"/>
  <c r="B361" i="1"/>
  <c r="C361" i="1"/>
  <c r="B351" i="1"/>
  <c r="B349" i="1"/>
  <c r="C349" i="1"/>
  <c r="C347" i="1"/>
  <c r="C329" i="1"/>
  <c r="C297" i="1"/>
  <c r="C265" i="1"/>
  <c r="B265" i="1"/>
  <c r="C249" i="1"/>
  <c r="B249" i="1"/>
  <c r="B404" i="1"/>
  <c r="C402" i="1"/>
  <c r="C389" i="1"/>
  <c r="B372" i="1"/>
  <c r="C370" i="1"/>
  <c r="C357" i="1"/>
  <c r="B336" i="1"/>
  <c r="C336" i="1"/>
  <c r="B332" i="1"/>
  <c r="B329" i="1"/>
  <c r="C317" i="1"/>
  <c r="B317" i="1"/>
  <c r="B304" i="1"/>
  <c r="C304" i="1"/>
  <c r="B300" i="1"/>
  <c r="B297" i="1"/>
  <c r="C285" i="1"/>
  <c r="B285" i="1"/>
  <c r="B274" i="1"/>
  <c r="B272" i="1"/>
  <c r="C272" i="1"/>
  <c r="B268" i="1"/>
  <c r="B411" i="1"/>
  <c r="B409" i="1"/>
  <c r="C409" i="1"/>
  <c r="B402" i="1"/>
  <c r="B399" i="1"/>
  <c r="B392" i="1"/>
  <c r="C390" i="1"/>
  <c r="B390" i="1"/>
  <c r="B379" i="1"/>
  <c r="B377" i="1"/>
  <c r="C377" i="1"/>
  <c r="B370" i="1"/>
  <c r="B367" i="1"/>
  <c r="B360" i="1"/>
  <c r="C358" i="1"/>
  <c r="B358" i="1"/>
  <c r="B348" i="1"/>
  <c r="C348" i="1"/>
  <c r="C346" i="1"/>
  <c r="C332" i="1"/>
  <c r="C313" i="1"/>
  <c r="C300" i="1"/>
  <c r="C281" i="1"/>
  <c r="C268" i="1"/>
  <c r="B258" i="1"/>
  <c r="C252" i="1"/>
  <c r="B252" i="1"/>
  <c r="B242" i="1"/>
  <c r="B415" i="1"/>
  <c r="B383" i="1"/>
  <c r="B376" i="1"/>
  <c r="C374" i="1"/>
  <c r="B374" i="1"/>
  <c r="B388" i="1"/>
  <c r="C386" i="1"/>
  <c r="B356" i="1"/>
  <c r="C354" i="1"/>
  <c r="C333" i="1"/>
  <c r="B333" i="1"/>
  <c r="B320" i="1"/>
  <c r="C320" i="1"/>
  <c r="B316" i="1"/>
  <c r="C301" i="1"/>
  <c r="B301" i="1"/>
  <c r="B290" i="1"/>
  <c r="B288" i="1"/>
  <c r="C288" i="1"/>
  <c r="B284" i="1"/>
  <c r="B278" i="1"/>
  <c r="C269" i="1"/>
  <c r="B269" i="1"/>
  <c r="C337" i="1"/>
  <c r="C321" i="1"/>
  <c r="C305" i="1"/>
  <c r="C289" i="1"/>
  <c r="B282" i="1"/>
  <c r="C273" i="1"/>
  <c r="B266" i="1"/>
  <c r="C257" i="1"/>
  <c r="B250" i="1"/>
  <c r="C241" i="1"/>
  <c r="C240" i="1"/>
  <c r="B262" i="1"/>
  <c r="C253" i="1"/>
  <c r="B246" i="1"/>
  <c r="B410" i="1"/>
  <c r="B394" i="1"/>
  <c r="B378" i="1"/>
  <c r="B362" i="1"/>
  <c r="C341" i="1"/>
  <c r="C340" i="1"/>
  <c r="B337" i="1"/>
  <c r="C325" i="1"/>
  <c r="C324" i="1"/>
  <c r="B321" i="1"/>
  <c r="C309" i="1"/>
  <c r="C308" i="1"/>
  <c r="B305" i="1"/>
  <c r="C293" i="1"/>
  <c r="C292" i="1"/>
  <c r="B289" i="1"/>
  <c r="B286" i="1"/>
  <c r="C277" i="1"/>
  <c r="C276" i="1"/>
  <c r="B273" i="1"/>
  <c r="B270" i="1"/>
  <c r="C261" i="1"/>
  <c r="C260" i="1"/>
  <c r="B257" i="1"/>
  <c r="B256" i="1"/>
  <c r="B254" i="1"/>
  <c r="C245" i="1"/>
  <c r="C244" i="1"/>
  <c r="B241" i="1"/>
  <c r="B240" i="1"/>
  <c r="B238" i="1"/>
  <c r="B327" i="1"/>
  <c r="B295" i="1"/>
  <c r="C408" i="1"/>
  <c r="C404" i="1"/>
  <c r="C400" i="1"/>
  <c r="C396" i="1"/>
  <c r="C392" i="1"/>
  <c r="C388" i="1"/>
  <c r="C384" i="1"/>
  <c r="C380" i="1"/>
  <c r="C376" i="1"/>
  <c r="C372" i="1"/>
  <c r="C368" i="1"/>
  <c r="C364" i="1"/>
  <c r="C360" i="1"/>
  <c r="C356" i="1"/>
  <c r="C352" i="1"/>
  <c r="B338" i="1"/>
  <c r="C338" i="1"/>
  <c r="B330" i="1"/>
  <c r="C330" i="1"/>
  <c r="C327" i="1"/>
  <c r="B322" i="1"/>
  <c r="C322" i="1"/>
  <c r="B314" i="1"/>
  <c r="C314" i="1"/>
  <c r="B306" i="1"/>
  <c r="C306" i="1"/>
  <c r="B298" i="1"/>
  <c r="C298" i="1"/>
  <c r="C295" i="1"/>
  <c r="B275" i="1"/>
  <c r="C275" i="1"/>
  <c r="B259" i="1"/>
  <c r="C259" i="1"/>
  <c r="B255" i="1"/>
  <c r="C255" i="1"/>
  <c r="B239" i="1"/>
  <c r="C239" i="1"/>
  <c r="B343" i="1"/>
  <c r="B335" i="1"/>
  <c r="B319" i="1"/>
  <c r="B311" i="1"/>
  <c r="B279" i="1"/>
  <c r="C279" i="1"/>
  <c r="B243" i="1"/>
  <c r="C243" i="1"/>
  <c r="C412" i="1"/>
  <c r="B416" i="1"/>
  <c r="C415" i="1"/>
  <c r="C411" i="1"/>
  <c r="C407" i="1"/>
  <c r="C403" i="1"/>
  <c r="C399" i="1"/>
  <c r="C395" i="1"/>
  <c r="C391" i="1"/>
  <c r="C387" i="1"/>
  <c r="C383" i="1"/>
  <c r="C379" i="1"/>
  <c r="C375" i="1"/>
  <c r="C371" i="1"/>
  <c r="C367" i="1"/>
  <c r="C363" i="1"/>
  <c r="C359" i="1"/>
  <c r="C355" i="1"/>
  <c r="C351" i="1"/>
  <c r="B339" i="1"/>
  <c r="B331" i="1"/>
  <c r="B323" i="1"/>
  <c r="B315" i="1"/>
  <c r="B307" i="1"/>
  <c r="B299" i="1"/>
  <c r="B291" i="1"/>
  <c r="C291" i="1"/>
  <c r="B271" i="1"/>
  <c r="C271" i="1"/>
  <c r="B251" i="1"/>
  <c r="C251" i="1"/>
  <c r="B303" i="1"/>
  <c r="B263" i="1"/>
  <c r="C263" i="1"/>
  <c r="B350" i="1"/>
  <c r="B347" i="1"/>
  <c r="B342" i="1"/>
  <c r="C342" i="1"/>
  <c r="C339" i="1"/>
  <c r="B334" i="1"/>
  <c r="C334" i="1"/>
  <c r="C331" i="1"/>
  <c r="B326" i="1"/>
  <c r="C326" i="1"/>
  <c r="C323" i="1"/>
  <c r="B318" i="1"/>
  <c r="C318" i="1"/>
  <c r="C315" i="1"/>
  <c r="B310" i="1"/>
  <c r="C310" i="1"/>
  <c r="C307" i="1"/>
  <c r="B302" i="1"/>
  <c r="C302" i="1"/>
  <c r="C299" i="1"/>
  <c r="B294" i="1"/>
  <c r="C294" i="1"/>
  <c r="B287" i="1"/>
  <c r="C287" i="1"/>
  <c r="B283" i="1"/>
  <c r="C283" i="1"/>
  <c r="B267" i="1"/>
  <c r="C267" i="1"/>
  <c r="B247" i="1"/>
  <c r="C247" i="1"/>
  <c r="C290" i="1"/>
  <c r="C286" i="1"/>
  <c r="C282" i="1"/>
  <c r="C278" i="1"/>
  <c r="C274" i="1"/>
  <c r="C270" i="1"/>
  <c r="C266" i="1"/>
  <c r="C262" i="1"/>
  <c r="C258" i="1"/>
  <c r="C254" i="1"/>
  <c r="C250" i="1"/>
  <c r="C246" i="1"/>
  <c r="C242" i="1"/>
  <c r="C238" i="1"/>
  <c r="C4" i="3"/>
  <c r="C8" i="3"/>
  <c r="C12" i="3"/>
  <c r="C1" i="3"/>
  <c r="C9" i="3"/>
  <c r="A13" i="3"/>
  <c r="A25" i="3" s="1"/>
  <c r="A37" i="3" s="1"/>
  <c r="A49" i="3" s="1"/>
  <c r="C2" i="3"/>
  <c r="C10" i="3"/>
  <c r="C11" i="3"/>
  <c r="E6" i="2"/>
  <c r="E5" i="2"/>
  <c r="AB2" i="2"/>
  <c r="AC2" i="2"/>
  <c r="D5" i="1"/>
  <c r="AA5" i="1" s="1"/>
  <c r="D6" i="1"/>
  <c r="AA6" i="1" s="1"/>
  <c r="D7" i="1"/>
  <c r="AA7" i="1" s="1"/>
  <c r="D8" i="1"/>
  <c r="AA8" i="1" s="1"/>
  <c r="D9" i="1"/>
  <c r="AA9" i="1" s="1"/>
  <c r="D10" i="1"/>
  <c r="AA10" i="1" s="1"/>
  <c r="D11" i="1"/>
  <c r="AA11" i="1" s="1"/>
  <c r="D12" i="1"/>
  <c r="AA12" i="1" s="1"/>
  <c r="D13" i="1"/>
  <c r="AA13" i="1" s="1"/>
  <c r="D14" i="1"/>
  <c r="AA14" i="1" s="1"/>
  <c r="D15" i="1"/>
  <c r="AA15" i="1" s="1"/>
  <c r="D16" i="1"/>
  <c r="AA16" i="1" s="1"/>
  <c r="D17" i="1"/>
  <c r="AA17" i="1" s="1"/>
  <c r="D18" i="1"/>
  <c r="D19" i="1"/>
  <c r="AA19" i="1" s="1"/>
  <c r="D20" i="1"/>
  <c r="AA20" i="1" s="1"/>
  <c r="D21" i="1"/>
  <c r="AA21" i="1" s="1"/>
  <c r="D22" i="1"/>
  <c r="AA22" i="1" s="1"/>
  <c r="D23" i="1"/>
  <c r="AA23" i="1" s="1"/>
  <c r="D24" i="1"/>
  <c r="AA24" i="1" s="1"/>
  <c r="D25" i="1"/>
  <c r="AA25" i="1" s="1"/>
  <c r="D26" i="1"/>
  <c r="AA26" i="1" s="1"/>
  <c r="D27" i="1"/>
  <c r="AA27" i="1" s="1"/>
  <c r="D28" i="1"/>
  <c r="AA28" i="1" s="1"/>
  <c r="D29" i="1"/>
  <c r="AA29" i="1" s="1"/>
  <c r="D30" i="1"/>
  <c r="AA30" i="1" s="1"/>
  <c r="D31" i="1"/>
  <c r="AA31" i="1" s="1"/>
  <c r="D32" i="1"/>
  <c r="AA32" i="1" s="1"/>
  <c r="D33" i="1"/>
  <c r="AA33" i="1" s="1"/>
  <c r="D34" i="1"/>
  <c r="AA34" i="1" s="1"/>
  <c r="D35" i="1"/>
  <c r="AA35" i="1" s="1"/>
  <c r="D36" i="1"/>
  <c r="AA36" i="1" s="1"/>
  <c r="D37" i="1"/>
  <c r="AA37" i="1" s="1"/>
  <c r="D38" i="1"/>
  <c r="AA38" i="1" s="1"/>
  <c r="D39" i="1"/>
  <c r="AA39" i="1" s="1"/>
  <c r="D40" i="1"/>
  <c r="AA40" i="1" s="1"/>
  <c r="D41" i="1"/>
  <c r="AA41" i="1" s="1"/>
  <c r="D42" i="1"/>
  <c r="AA42" i="1" s="1"/>
  <c r="D43" i="1"/>
  <c r="AA43" i="1" s="1"/>
  <c r="D44" i="1"/>
  <c r="AA44" i="1" s="1"/>
  <c r="D45" i="1"/>
  <c r="AA45" i="1" s="1"/>
  <c r="D46" i="1"/>
  <c r="AA46" i="1" s="1"/>
  <c r="D47" i="1"/>
  <c r="AA47" i="1" s="1"/>
  <c r="D48" i="1"/>
  <c r="AA48" i="1" s="1"/>
  <c r="D49" i="1"/>
  <c r="AA49" i="1" s="1"/>
  <c r="D50" i="1"/>
  <c r="AA50" i="1" s="1"/>
  <c r="D51" i="1"/>
  <c r="AA51" i="1" s="1"/>
  <c r="D52" i="1"/>
  <c r="AA52" i="1" s="1"/>
  <c r="D53" i="1"/>
  <c r="AA53" i="1" s="1"/>
  <c r="D54" i="1"/>
  <c r="AA54" i="1" s="1"/>
  <c r="D55" i="1"/>
  <c r="AA55" i="1" s="1"/>
  <c r="D56" i="1"/>
  <c r="AA56" i="1" s="1"/>
  <c r="D57" i="1"/>
  <c r="AA57" i="1" s="1"/>
  <c r="D58" i="1"/>
  <c r="AA58" i="1" s="1"/>
  <c r="D59" i="1"/>
  <c r="AA59" i="1" s="1"/>
  <c r="D60" i="1"/>
  <c r="AA60" i="1" s="1"/>
  <c r="D61" i="1"/>
  <c r="AA61" i="1" s="1"/>
  <c r="D62" i="1"/>
  <c r="AA62" i="1" s="1"/>
  <c r="D63" i="1"/>
  <c r="AA63" i="1" s="1"/>
  <c r="D64" i="1"/>
  <c r="AA64" i="1" s="1"/>
  <c r="D65" i="1"/>
  <c r="AA65" i="1" s="1"/>
  <c r="D66" i="1"/>
  <c r="AA66" i="1" s="1"/>
  <c r="D67" i="1"/>
  <c r="AA67" i="1" s="1"/>
  <c r="D68" i="1"/>
  <c r="AA68" i="1" s="1"/>
  <c r="D69" i="1"/>
  <c r="AA69" i="1" s="1"/>
  <c r="D70" i="1"/>
  <c r="AA70" i="1" s="1"/>
  <c r="D71" i="1"/>
  <c r="AA71" i="1" s="1"/>
  <c r="D72" i="1"/>
  <c r="AA72" i="1" s="1"/>
  <c r="D73" i="1"/>
  <c r="AA73" i="1" s="1"/>
  <c r="D74" i="1"/>
  <c r="AA74" i="1" s="1"/>
  <c r="D75" i="1"/>
  <c r="AA75" i="1" s="1"/>
  <c r="D76" i="1"/>
  <c r="AA76" i="1" s="1"/>
  <c r="D77" i="1"/>
  <c r="AA77" i="1" s="1"/>
  <c r="D78" i="1"/>
  <c r="AA78" i="1" s="1"/>
  <c r="D79" i="1"/>
  <c r="AA79" i="1" s="1"/>
  <c r="D80" i="1"/>
  <c r="AA80" i="1" s="1"/>
  <c r="D81" i="1"/>
  <c r="AA81" i="1" s="1"/>
  <c r="D82" i="1"/>
  <c r="AA82" i="1" s="1"/>
  <c r="D83" i="1"/>
  <c r="AA83" i="1" s="1"/>
  <c r="D84" i="1"/>
  <c r="AA84" i="1" s="1"/>
  <c r="D85" i="1"/>
  <c r="AA85" i="1" s="1"/>
  <c r="D86" i="1"/>
  <c r="AA86" i="1" s="1"/>
  <c r="D87" i="1"/>
  <c r="AA87" i="1" s="1"/>
  <c r="D88" i="1"/>
  <c r="AA88" i="1" s="1"/>
  <c r="D89" i="1"/>
  <c r="AA89" i="1" s="1"/>
  <c r="D90" i="1"/>
  <c r="AA90" i="1" s="1"/>
  <c r="D91" i="1"/>
  <c r="AA91" i="1" s="1"/>
  <c r="D92" i="1"/>
  <c r="AA92" i="1" s="1"/>
  <c r="D93" i="1"/>
  <c r="AA93" i="1" s="1"/>
  <c r="D94" i="1"/>
  <c r="AA94" i="1" s="1"/>
  <c r="D95" i="1"/>
  <c r="AA95" i="1" s="1"/>
  <c r="D96" i="1"/>
  <c r="AA96" i="1" s="1"/>
  <c r="D97" i="1"/>
  <c r="AA97" i="1" s="1"/>
  <c r="D98" i="1"/>
  <c r="AA98" i="1" s="1"/>
  <c r="D99" i="1"/>
  <c r="AA99" i="1" s="1"/>
  <c r="D100" i="1"/>
  <c r="AA100" i="1" s="1"/>
  <c r="D101" i="1"/>
  <c r="AA101" i="1" s="1"/>
  <c r="D102" i="1"/>
  <c r="AA102" i="1" s="1"/>
  <c r="D103" i="1"/>
  <c r="AA103" i="1" s="1"/>
  <c r="D104" i="1"/>
  <c r="AA104" i="1" s="1"/>
  <c r="D105" i="1"/>
  <c r="AA105" i="1" s="1"/>
  <c r="D106" i="1"/>
  <c r="AA106" i="1" s="1"/>
  <c r="D107" i="1"/>
  <c r="AA107" i="1" s="1"/>
  <c r="D108" i="1"/>
  <c r="AA108" i="1" s="1"/>
  <c r="D109" i="1"/>
  <c r="AA109" i="1" s="1"/>
  <c r="D110" i="1"/>
  <c r="AA110" i="1" s="1"/>
  <c r="D111" i="1"/>
  <c r="AA111" i="1" s="1"/>
  <c r="D112" i="1"/>
  <c r="AA112" i="1" s="1"/>
  <c r="D113" i="1"/>
  <c r="AA113" i="1" s="1"/>
  <c r="D114" i="1"/>
  <c r="AA114" i="1" s="1"/>
  <c r="D115" i="1"/>
  <c r="AA115" i="1" s="1"/>
  <c r="D116" i="1"/>
  <c r="AA116" i="1" s="1"/>
  <c r="D117" i="1"/>
  <c r="AA117" i="1" s="1"/>
  <c r="D118" i="1"/>
  <c r="AA118" i="1" s="1"/>
  <c r="D119" i="1"/>
  <c r="AA119" i="1" s="1"/>
  <c r="D120" i="1"/>
  <c r="AA120" i="1" s="1"/>
  <c r="D121" i="1"/>
  <c r="AA121" i="1" s="1"/>
  <c r="D122" i="1"/>
  <c r="AA122" i="1" s="1"/>
  <c r="D123" i="1"/>
  <c r="AA123" i="1" s="1"/>
  <c r="D124" i="1"/>
  <c r="AA124" i="1" s="1"/>
  <c r="D125" i="1"/>
  <c r="AA125" i="1" s="1"/>
  <c r="D126" i="1"/>
  <c r="AA126" i="1" s="1"/>
  <c r="D127" i="1"/>
  <c r="AA127" i="1" s="1"/>
  <c r="D128" i="1"/>
  <c r="AA128" i="1" s="1"/>
  <c r="D129" i="1"/>
  <c r="AA129" i="1" s="1"/>
  <c r="D130" i="1"/>
  <c r="AA130" i="1" s="1"/>
  <c r="D131" i="1"/>
  <c r="AA131" i="1" s="1"/>
  <c r="D132" i="1"/>
  <c r="AA132" i="1" s="1"/>
  <c r="D133" i="1"/>
  <c r="AA133" i="1" s="1"/>
  <c r="D134" i="1"/>
  <c r="AA134" i="1" s="1"/>
  <c r="D135" i="1"/>
  <c r="AA135" i="1" s="1"/>
  <c r="D136" i="1"/>
  <c r="AA136" i="1" s="1"/>
  <c r="D137" i="1"/>
  <c r="AA137" i="1" s="1"/>
  <c r="D138" i="1"/>
  <c r="AA138" i="1" s="1"/>
  <c r="D139" i="1"/>
  <c r="AA139" i="1" s="1"/>
  <c r="D140" i="1"/>
  <c r="AA140" i="1" s="1"/>
  <c r="D141" i="1"/>
  <c r="AA141" i="1" s="1"/>
  <c r="D142" i="1"/>
  <c r="AA142" i="1" s="1"/>
  <c r="D143" i="1"/>
  <c r="AA143" i="1" s="1"/>
  <c r="D144" i="1"/>
  <c r="AA144" i="1" s="1"/>
  <c r="D145" i="1"/>
  <c r="AA145" i="1" s="1"/>
  <c r="D146" i="1"/>
  <c r="AA146" i="1" s="1"/>
  <c r="D147" i="1"/>
  <c r="AA147" i="1" s="1"/>
  <c r="D148" i="1"/>
  <c r="AA148" i="1" s="1"/>
  <c r="D149" i="1"/>
  <c r="AA149" i="1" s="1"/>
  <c r="D150" i="1"/>
  <c r="AA150" i="1" s="1"/>
  <c r="D151" i="1"/>
  <c r="AA151" i="1" s="1"/>
  <c r="D152" i="1"/>
  <c r="AA152" i="1" s="1"/>
  <c r="D153" i="1"/>
  <c r="AA153" i="1" s="1"/>
  <c r="D154" i="1"/>
  <c r="AA154" i="1" s="1"/>
  <c r="D155" i="1"/>
  <c r="AA155" i="1" s="1"/>
  <c r="D156" i="1"/>
  <c r="AA156" i="1" s="1"/>
  <c r="D157" i="1"/>
  <c r="AA157" i="1" s="1"/>
  <c r="D158" i="1"/>
  <c r="AA158" i="1" s="1"/>
  <c r="D159" i="1"/>
  <c r="AA159" i="1" s="1"/>
  <c r="D160" i="1"/>
  <c r="AA160" i="1" s="1"/>
  <c r="D161" i="1"/>
  <c r="AA161" i="1" s="1"/>
  <c r="D162" i="1"/>
  <c r="AA162" i="1" s="1"/>
  <c r="D163" i="1"/>
  <c r="AA163" i="1" s="1"/>
  <c r="D164" i="1"/>
  <c r="AA164" i="1" s="1"/>
  <c r="D165" i="1"/>
  <c r="AA165" i="1" s="1"/>
  <c r="D166" i="1"/>
  <c r="AA166" i="1" s="1"/>
  <c r="D167" i="1"/>
  <c r="AA167" i="1" s="1"/>
  <c r="D168" i="1"/>
  <c r="AA168" i="1" s="1"/>
  <c r="D169" i="1"/>
  <c r="AA169" i="1" s="1"/>
  <c r="D170" i="1"/>
  <c r="AA170" i="1" s="1"/>
  <c r="D171" i="1"/>
  <c r="AA171" i="1" s="1"/>
  <c r="D172" i="1"/>
  <c r="AA172" i="1" s="1"/>
  <c r="D173" i="1"/>
  <c r="AA173" i="1" s="1"/>
  <c r="D174" i="1"/>
  <c r="AA174" i="1" s="1"/>
  <c r="D175" i="1"/>
  <c r="AA175" i="1" s="1"/>
  <c r="D176" i="1"/>
  <c r="AA176" i="1" s="1"/>
  <c r="D177" i="1"/>
  <c r="AA177" i="1" s="1"/>
  <c r="D178" i="1"/>
  <c r="AA178" i="1" s="1"/>
  <c r="D179" i="1"/>
  <c r="AA179" i="1" s="1"/>
  <c r="D180" i="1"/>
  <c r="AA180" i="1" s="1"/>
  <c r="D181" i="1"/>
  <c r="AA181" i="1" s="1"/>
  <c r="D182" i="1"/>
  <c r="AA182" i="1" s="1"/>
  <c r="D183" i="1"/>
  <c r="AA183" i="1" s="1"/>
  <c r="D184" i="1"/>
  <c r="AA184" i="1" s="1"/>
  <c r="D185" i="1"/>
  <c r="AA185" i="1" s="1"/>
  <c r="D186" i="1"/>
  <c r="AA186" i="1" s="1"/>
  <c r="D187" i="1"/>
  <c r="AA187" i="1" s="1"/>
  <c r="D188" i="1"/>
  <c r="AA188" i="1" s="1"/>
  <c r="D189" i="1"/>
  <c r="AA189" i="1" s="1"/>
  <c r="D190" i="1"/>
  <c r="AA190" i="1" s="1"/>
  <c r="D191" i="1"/>
  <c r="AA191" i="1" s="1"/>
  <c r="D192" i="1"/>
  <c r="AA192" i="1" s="1"/>
  <c r="D193" i="1"/>
  <c r="AA193" i="1" s="1"/>
  <c r="D194" i="1"/>
  <c r="AA194" i="1" s="1"/>
  <c r="D195" i="1"/>
  <c r="AA195" i="1" s="1"/>
  <c r="D196" i="1"/>
  <c r="AA196" i="1" s="1"/>
  <c r="D197" i="1"/>
  <c r="AA197" i="1" s="1"/>
  <c r="D198" i="1"/>
  <c r="AA198" i="1" s="1"/>
  <c r="D199" i="1"/>
  <c r="AA199" i="1" s="1"/>
  <c r="D200" i="1"/>
  <c r="AA200" i="1" s="1"/>
  <c r="D201" i="1"/>
  <c r="AA201" i="1" s="1"/>
  <c r="D202" i="1"/>
  <c r="AA202" i="1" s="1"/>
  <c r="D203" i="1"/>
  <c r="AA203" i="1" s="1"/>
  <c r="D204" i="1"/>
  <c r="AA204" i="1" s="1"/>
  <c r="D205" i="1"/>
  <c r="AA205" i="1" s="1"/>
  <c r="D206" i="1"/>
  <c r="AA206" i="1" s="1"/>
  <c r="D207" i="1"/>
  <c r="AA207" i="1" s="1"/>
  <c r="D208" i="1"/>
  <c r="AA208" i="1" s="1"/>
  <c r="D209" i="1"/>
  <c r="AA209" i="1" s="1"/>
  <c r="D210" i="1"/>
  <c r="AA210" i="1" s="1"/>
  <c r="D211" i="1"/>
  <c r="AA211" i="1" s="1"/>
  <c r="D212" i="1"/>
  <c r="AA212" i="1" s="1"/>
  <c r="D213" i="1"/>
  <c r="AA213" i="1" s="1"/>
  <c r="D214" i="1"/>
  <c r="AA214" i="1" s="1"/>
  <c r="D215" i="1"/>
  <c r="AA215" i="1" s="1"/>
  <c r="D216" i="1"/>
  <c r="AA216" i="1" s="1"/>
  <c r="D217" i="1"/>
  <c r="AA217" i="1" s="1"/>
  <c r="D218" i="1"/>
  <c r="AA218" i="1" s="1"/>
  <c r="D219" i="1"/>
  <c r="AA219" i="1" s="1"/>
  <c r="D220" i="1"/>
  <c r="AA220" i="1" s="1"/>
  <c r="D221" i="1"/>
  <c r="AA221" i="1" s="1"/>
  <c r="D222" i="1"/>
  <c r="AA222" i="1" s="1"/>
  <c r="D223" i="1"/>
  <c r="AA223" i="1" s="1"/>
  <c r="D224" i="1"/>
  <c r="AA224" i="1" s="1"/>
  <c r="D225" i="1"/>
  <c r="AA225" i="1" s="1"/>
  <c r="D226" i="1"/>
  <c r="AA226" i="1" s="1"/>
  <c r="D227" i="1"/>
  <c r="AA227" i="1" s="1"/>
  <c r="D228" i="1"/>
  <c r="AA228" i="1" s="1"/>
  <c r="D229" i="1"/>
  <c r="AA229" i="1" s="1"/>
  <c r="D230" i="1"/>
  <c r="AA230" i="1" s="1"/>
  <c r="D231" i="1"/>
  <c r="AA231" i="1" s="1"/>
  <c r="D232" i="1"/>
  <c r="AA232" i="1" s="1"/>
  <c r="D233" i="1"/>
  <c r="AA233" i="1" s="1"/>
  <c r="D234" i="1"/>
  <c r="AA234" i="1" s="1"/>
  <c r="D235" i="1"/>
  <c r="AA235" i="1" s="1"/>
  <c r="D236" i="1"/>
  <c r="AA236" i="1" s="1"/>
  <c r="D237" i="1"/>
  <c r="AA237" i="1" s="1"/>
  <c r="B6" i="1"/>
  <c r="B39" i="1"/>
  <c r="C18" i="1" l="1"/>
  <c r="B18" i="1"/>
  <c r="AA18" i="1"/>
  <c r="C101" i="1"/>
  <c r="C33" i="1"/>
  <c r="C209" i="1"/>
  <c r="C157" i="1"/>
  <c r="C13" i="1"/>
  <c r="B33" i="1"/>
  <c r="C153" i="1"/>
  <c r="C57" i="1"/>
  <c r="B85" i="1"/>
  <c r="B29" i="1"/>
  <c r="C85" i="1"/>
  <c r="C225" i="1"/>
  <c r="C109" i="1"/>
  <c r="C37" i="1"/>
  <c r="B57" i="1"/>
  <c r="C206" i="1"/>
  <c r="C221" i="1"/>
  <c r="C197" i="1"/>
  <c r="C141" i="1"/>
  <c r="C97" i="1"/>
  <c r="C45" i="1"/>
  <c r="C29" i="1"/>
  <c r="B141" i="1"/>
  <c r="B17" i="1"/>
  <c r="C10" i="1"/>
  <c r="C213" i="1"/>
  <c r="C169" i="1"/>
  <c r="C113" i="1"/>
  <c r="C90" i="1"/>
  <c r="C41" i="1"/>
  <c r="C17" i="1"/>
  <c r="B113" i="1"/>
  <c r="B37" i="1"/>
  <c r="B13" i="1"/>
  <c r="C214" i="1"/>
  <c r="C22" i="1"/>
  <c r="B178" i="1"/>
  <c r="B90" i="1"/>
  <c r="C178" i="1"/>
  <c r="C146" i="1"/>
  <c r="C62" i="1"/>
  <c r="B122" i="1"/>
  <c r="B62" i="1"/>
  <c r="C234" i="1"/>
  <c r="C174" i="1"/>
  <c r="C42" i="1"/>
  <c r="C30" i="1"/>
  <c r="C6" i="1"/>
  <c r="B174" i="1"/>
  <c r="B118" i="1"/>
  <c r="C198" i="1"/>
  <c r="C106" i="1"/>
  <c r="C50" i="1"/>
  <c r="B213" i="1"/>
  <c r="B150" i="1"/>
  <c r="B78" i="1"/>
  <c r="B50" i="1"/>
  <c r="C202" i="1"/>
  <c r="C154" i="1"/>
  <c r="C98" i="1"/>
  <c r="C86" i="1"/>
  <c r="C210" i="1"/>
  <c r="C122" i="1"/>
  <c r="C158" i="1"/>
  <c r="C150" i="1"/>
  <c r="C118" i="1"/>
  <c r="C102" i="1"/>
  <c r="C94" i="1"/>
  <c r="C66" i="1"/>
  <c r="C46" i="1"/>
  <c r="C26" i="1"/>
  <c r="B206" i="1"/>
  <c r="B94" i="1"/>
  <c r="B66" i="1"/>
  <c r="B22" i="1"/>
  <c r="B10" i="1"/>
  <c r="C235" i="1"/>
  <c r="C230" i="1"/>
  <c r="C218" i="1"/>
  <c r="C162" i="1"/>
  <c r="C138" i="1"/>
  <c r="C111" i="1"/>
  <c r="C95" i="1"/>
  <c r="C55" i="1"/>
  <c r="C43" i="1"/>
  <c r="C34" i="1"/>
  <c r="C27" i="1"/>
  <c r="B230" i="1"/>
  <c r="B190" i="1"/>
  <c r="B146" i="1"/>
  <c r="C227" i="1"/>
  <c r="C99" i="1"/>
  <c r="B218" i="1"/>
  <c r="B99" i="1"/>
  <c r="B234" i="1"/>
  <c r="B223" i="1"/>
  <c r="B202" i="1"/>
  <c r="B162" i="1"/>
  <c r="B134" i="1"/>
  <c r="B106" i="1"/>
  <c r="B120" i="1"/>
  <c r="C115" i="1"/>
  <c r="C64" i="1"/>
  <c r="B215" i="1"/>
  <c r="B204" i="1"/>
  <c r="C167" i="1"/>
  <c r="C155" i="1"/>
  <c r="C147" i="1"/>
  <c r="C127" i="1"/>
  <c r="B227" i="1"/>
  <c r="B155" i="1"/>
  <c r="B64" i="1"/>
  <c r="B43" i="1"/>
  <c r="B31" i="1"/>
  <c r="C228" i="1"/>
  <c r="C200" i="1"/>
  <c r="C144" i="1"/>
  <c r="C116" i="1"/>
  <c r="C88" i="1"/>
  <c r="C60" i="1"/>
  <c r="C32" i="1"/>
  <c r="B16" i="1"/>
  <c r="C80" i="1"/>
  <c r="B207" i="1"/>
  <c r="C179" i="1"/>
  <c r="C175" i="1"/>
  <c r="B220" i="1"/>
  <c r="B211" i="1"/>
  <c r="B148" i="1"/>
  <c r="B127" i="1"/>
  <c r="B92" i="1"/>
  <c r="B71" i="1"/>
  <c r="B28" i="1"/>
  <c r="C186" i="1"/>
  <c r="B130" i="1"/>
  <c r="C110" i="1"/>
  <c r="B98" i="1"/>
  <c r="C74" i="1"/>
  <c r="B70" i="1"/>
  <c r="B42" i="1"/>
  <c r="B12" i="1"/>
  <c r="B176" i="1"/>
  <c r="B235" i="1"/>
  <c r="C151" i="1"/>
  <c r="C119" i="1"/>
  <c r="C91" i="1"/>
  <c r="C67" i="1"/>
  <c r="C63" i="1"/>
  <c r="C39" i="1"/>
  <c r="B35" i="1"/>
  <c r="C23" i="1"/>
  <c r="C19" i="1"/>
  <c r="B7" i="1"/>
  <c r="C223" i="1"/>
  <c r="C207" i="1"/>
  <c r="C172" i="1"/>
  <c r="C123" i="1"/>
  <c r="C71" i="1"/>
  <c r="C59" i="1"/>
  <c r="C31" i="1"/>
  <c r="C211" i="1"/>
  <c r="C183" i="1"/>
  <c r="C171" i="1"/>
  <c r="C112" i="1"/>
  <c r="C11" i="1"/>
  <c r="B183" i="1"/>
  <c r="B27" i="1"/>
  <c r="B15" i="1"/>
  <c r="B221" i="1"/>
  <c r="C193" i="1"/>
  <c r="C189" i="1"/>
  <c r="C177" i="1"/>
  <c r="C173" i="1"/>
  <c r="C165" i="1"/>
  <c r="C161" i="1"/>
  <c r="C149" i="1"/>
  <c r="C145" i="1"/>
  <c r="C137" i="1"/>
  <c r="C133" i="1"/>
  <c r="C121" i="1"/>
  <c r="C117" i="1"/>
  <c r="C105" i="1"/>
  <c r="C93" i="1"/>
  <c r="C89" i="1"/>
  <c r="C81" i="1"/>
  <c r="C77" i="1"/>
  <c r="C65" i="1"/>
  <c r="C61" i="1"/>
  <c r="C53" i="1"/>
  <c r="C49" i="1"/>
  <c r="C25" i="1"/>
  <c r="C21" i="1"/>
  <c r="C9" i="1"/>
  <c r="C5" i="1"/>
  <c r="C104" i="1"/>
  <c r="C76" i="1"/>
  <c r="C56" i="1"/>
  <c r="C48" i="1"/>
  <c r="B188" i="1"/>
  <c r="B160" i="1"/>
  <c r="B132" i="1"/>
  <c r="B104" i="1"/>
  <c r="B76" i="1"/>
  <c r="B48" i="1"/>
  <c r="B8" i="1"/>
  <c r="C232" i="1"/>
  <c r="C220" i="1"/>
  <c r="C164" i="1"/>
  <c r="C224" i="1"/>
  <c r="C192" i="1"/>
  <c r="C176" i="1"/>
  <c r="C136" i="1"/>
  <c r="B236" i="1"/>
  <c r="B225" i="1"/>
  <c r="B216" i="1"/>
  <c r="B209" i="1"/>
  <c r="B197" i="1"/>
  <c r="B169" i="1"/>
  <c r="C216" i="1"/>
  <c r="C188" i="1"/>
  <c r="C168" i="1"/>
  <c r="C160" i="1"/>
  <c r="C132" i="1"/>
  <c r="C120" i="1"/>
  <c r="C108" i="1"/>
  <c r="C52" i="1"/>
  <c r="B192" i="1"/>
  <c r="B164" i="1"/>
  <c r="B136" i="1"/>
  <c r="B108" i="1"/>
  <c r="B80" i="1"/>
  <c r="B52" i="1"/>
  <c r="B20" i="1"/>
  <c r="B219" i="1"/>
  <c r="C180" i="1"/>
  <c r="C170" i="1"/>
  <c r="C166" i="1"/>
  <c r="C156" i="1"/>
  <c r="C152" i="1"/>
  <c r="C128" i="1"/>
  <c r="C68" i="1"/>
  <c r="C58" i="1"/>
  <c r="C54" i="1"/>
  <c r="C44" i="1"/>
  <c r="C40" i="1"/>
  <c r="B222" i="1"/>
  <c r="B208" i="1"/>
  <c r="B203" i="1"/>
  <c r="B194" i="1"/>
  <c r="B184" i="1"/>
  <c r="B166" i="1"/>
  <c r="B156" i="1"/>
  <c r="B138" i="1"/>
  <c r="B128" i="1"/>
  <c r="B110" i="1"/>
  <c r="B100" i="1"/>
  <c r="B82" i="1"/>
  <c r="B72" i="1"/>
  <c r="B54" i="1"/>
  <c r="B44" i="1"/>
  <c r="B38" i="1"/>
  <c r="B32" i="1"/>
  <c r="C142" i="1"/>
  <c r="C82" i="1"/>
  <c r="C38" i="1"/>
  <c r="C28" i="1"/>
  <c r="C14" i="1"/>
  <c r="C7" i="1"/>
  <c r="B226" i="1"/>
  <c r="B217" i="1"/>
  <c r="B212" i="1"/>
  <c r="C203" i="1"/>
  <c r="C194" i="1"/>
  <c r="C236" i="1"/>
  <c r="C231" i="1"/>
  <c r="C226" i="1"/>
  <c r="C222" i="1"/>
  <c r="C217" i="1"/>
  <c r="C212" i="1"/>
  <c r="C208" i="1"/>
  <c r="C184" i="1"/>
  <c r="C124" i="1"/>
  <c r="C114" i="1"/>
  <c r="C100" i="1"/>
  <c r="C96" i="1"/>
  <c r="C72" i="1"/>
  <c r="B231" i="1"/>
  <c r="B198" i="1"/>
  <c r="B180" i="1"/>
  <c r="B170" i="1"/>
  <c r="B152" i="1"/>
  <c r="B142" i="1"/>
  <c r="B124" i="1"/>
  <c r="B114" i="1"/>
  <c r="B96" i="1"/>
  <c r="B86" i="1"/>
  <c r="B68" i="1"/>
  <c r="B58" i="1"/>
  <c r="B40" i="1"/>
  <c r="B34" i="1"/>
  <c r="B14" i="1"/>
  <c r="C36" i="1"/>
  <c r="C24" i="1"/>
  <c r="C20" i="1"/>
  <c r="C16" i="1"/>
  <c r="C12" i="1"/>
  <c r="C8" i="1"/>
  <c r="B237" i="1"/>
  <c r="B232" i="1"/>
  <c r="B195" i="1"/>
  <c r="B181" i="1"/>
  <c r="B167" i="1"/>
  <c r="B153" i="1"/>
  <c r="B139" i="1"/>
  <c r="B125" i="1"/>
  <c r="B111" i="1"/>
  <c r="B97" i="1"/>
  <c r="B83" i="1"/>
  <c r="B69" i="1"/>
  <c r="B55" i="1"/>
  <c r="B41" i="1"/>
  <c r="C205" i="1"/>
  <c r="C201" i="1"/>
  <c r="C204" i="1"/>
  <c r="C196" i="1"/>
  <c r="C182" i="1"/>
  <c r="C148" i="1"/>
  <c r="C140" i="1"/>
  <c r="C130" i="1"/>
  <c r="C126" i="1"/>
  <c r="C92" i="1"/>
  <c r="C84" i="1"/>
  <c r="C70" i="1"/>
  <c r="C237" i="1"/>
  <c r="C233" i="1"/>
  <c r="C229" i="1"/>
  <c r="C199" i="1"/>
  <c r="C195" i="1"/>
  <c r="C190" i="1"/>
  <c r="C185" i="1"/>
  <c r="C181" i="1"/>
  <c r="C143" i="1"/>
  <c r="C139" i="1"/>
  <c r="C134" i="1"/>
  <c r="C129" i="1"/>
  <c r="C125" i="1"/>
  <c r="C87" i="1"/>
  <c r="C83" i="1"/>
  <c r="C78" i="1"/>
  <c r="C73" i="1"/>
  <c r="C69" i="1"/>
  <c r="C35" i="1"/>
  <c r="C15" i="1"/>
  <c r="B199" i="1"/>
  <c r="B185" i="1"/>
  <c r="B171" i="1"/>
  <c r="B157" i="1"/>
  <c r="B143" i="1"/>
  <c r="B129" i="1"/>
  <c r="B115" i="1"/>
  <c r="B101" i="1"/>
  <c r="B87" i="1"/>
  <c r="B73" i="1"/>
  <c r="B59" i="1"/>
  <c r="B45" i="1"/>
  <c r="B24" i="1"/>
  <c r="B214" i="1"/>
  <c r="B210" i="1"/>
  <c r="B186" i="1"/>
  <c r="B182" i="1"/>
  <c r="B126" i="1"/>
  <c r="B74" i="1"/>
  <c r="B30" i="1"/>
  <c r="B26" i="1"/>
  <c r="B158" i="1"/>
  <c r="B154" i="1"/>
  <c r="B102" i="1"/>
  <c r="B46" i="1"/>
  <c r="B191" i="1"/>
  <c r="B187" i="1"/>
  <c r="B177" i="1"/>
  <c r="B173" i="1"/>
  <c r="B163" i="1"/>
  <c r="B159" i="1"/>
  <c r="B149" i="1"/>
  <c r="B145" i="1"/>
  <c r="B135" i="1"/>
  <c r="B131" i="1"/>
  <c r="B121" i="1"/>
  <c r="B117" i="1"/>
  <c r="B107" i="1"/>
  <c r="B103" i="1"/>
  <c r="B93" i="1"/>
  <c r="B89" i="1"/>
  <c r="B79" i="1"/>
  <c r="B75" i="1"/>
  <c r="B65" i="1"/>
  <c r="B61" i="1"/>
  <c r="B51" i="1"/>
  <c r="B47" i="1"/>
  <c r="B25" i="1"/>
  <c r="B21" i="1"/>
  <c r="B9" i="1"/>
  <c r="B5" i="1"/>
  <c r="B233" i="1"/>
  <c r="B229" i="1"/>
  <c r="B201" i="1"/>
  <c r="B205" i="1"/>
  <c r="C219" i="1"/>
  <c r="C215" i="1"/>
  <c r="C191" i="1"/>
  <c r="C187" i="1"/>
  <c r="C163" i="1"/>
  <c r="C159" i="1"/>
  <c r="C135" i="1"/>
  <c r="C131" i="1"/>
  <c r="C107" i="1"/>
  <c r="C103" i="1"/>
  <c r="C79" i="1"/>
  <c r="C75" i="1"/>
  <c r="C51" i="1"/>
  <c r="C47" i="1"/>
  <c r="B228" i="1"/>
  <c r="B224" i="1"/>
  <c r="B200" i="1"/>
  <c r="B196" i="1"/>
  <c r="B172" i="1"/>
  <c r="B168" i="1"/>
  <c r="B144" i="1"/>
  <c r="B140" i="1"/>
  <c r="B116" i="1"/>
  <c r="B112" i="1"/>
  <c r="B88" i="1"/>
  <c r="B84" i="1"/>
  <c r="B60" i="1"/>
  <c r="B56" i="1"/>
  <c r="B36" i="1"/>
  <c r="B193" i="1"/>
  <c r="B189" i="1"/>
  <c r="B179" i="1"/>
  <c r="B175" i="1"/>
  <c r="B165" i="1"/>
  <c r="B161" i="1"/>
  <c r="B151" i="1"/>
  <c r="B147" i="1"/>
  <c r="B137" i="1"/>
  <c r="B133" i="1"/>
  <c r="B123" i="1"/>
  <c r="B119" i="1"/>
  <c r="B109" i="1"/>
  <c r="B105" i="1"/>
  <c r="B95" i="1"/>
  <c r="B91" i="1"/>
  <c r="B81" i="1"/>
  <c r="B77" i="1"/>
  <c r="B67" i="1"/>
  <c r="B63" i="1"/>
  <c r="B53" i="1"/>
  <c r="B49" i="1"/>
  <c r="B23" i="1"/>
  <c r="B19" i="1"/>
  <c r="B11" i="1"/>
  <c r="C60" i="3"/>
  <c r="C56" i="3"/>
  <c r="C52" i="3"/>
  <c r="C58" i="3"/>
  <c r="C50" i="3"/>
  <c r="C57" i="3"/>
  <c r="C53" i="3"/>
  <c r="C59" i="3"/>
  <c r="C49" i="3"/>
  <c r="C48" i="3"/>
  <c r="C44" i="3"/>
  <c r="C40" i="3"/>
  <c r="C47" i="3"/>
  <c r="C46" i="3"/>
  <c r="C38" i="3"/>
  <c r="C45" i="3"/>
  <c r="C41" i="3"/>
  <c r="C37" i="3"/>
  <c r="C36" i="3"/>
  <c r="C32" i="3"/>
  <c r="C28" i="3"/>
  <c r="C35" i="3"/>
  <c r="C34" i="3"/>
  <c r="C26" i="3"/>
  <c r="C33" i="3"/>
  <c r="C29" i="3"/>
  <c r="C25" i="3"/>
  <c r="C7" i="3"/>
  <c r="C3" i="3"/>
  <c r="C6" i="3"/>
  <c r="C23" i="3"/>
  <c r="C22" i="3"/>
  <c r="C14" i="3"/>
  <c r="C21" i="3"/>
  <c r="C17" i="3"/>
  <c r="C13" i="3"/>
  <c r="C24" i="3"/>
  <c r="C20" i="3"/>
  <c r="C16" i="3"/>
  <c r="C54" i="3" l="1"/>
  <c r="C55" i="3"/>
  <c r="C51" i="3"/>
  <c r="C43" i="3"/>
  <c r="C39" i="3"/>
  <c r="C42" i="3"/>
  <c r="C31" i="3"/>
  <c r="C27" i="3"/>
  <c r="C30" i="3"/>
  <c r="C18" i="3"/>
  <c r="C19" i="3"/>
  <c r="C15" i="3"/>
  <c r="N51" i="1" l="1"/>
  <c r="N407" i="1"/>
  <c r="N311" i="1"/>
  <c r="N386" i="1"/>
  <c r="N237" i="1"/>
  <c r="N189" i="1"/>
  <c r="N140" i="1"/>
  <c r="N46" i="1"/>
  <c r="N371" i="1"/>
  <c r="N155" i="1"/>
  <c r="N35" i="1"/>
  <c r="N269" i="1"/>
  <c r="N344" i="1"/>
  <c r="N248" i="1"/>
  <c r="N200" i="1"/>
  <c r="N99" i="1"/>
  <c r="N127" i="1"/>
  <c r="N29" i="1"/>
  <c r="N398" i="1"/>
  <c r="N302" i="1"/>
  <c r="N183" i="1"/>
  <c r="N81" i="1"/>
  <c r="N367" i="1"/>
  <c r="N271" i="1"/>
  <c r="N282" i="1"/>
  <c r="N217" i="1"/>
  <c r="N169" i="1"/>
  <c r="N38" i="1"/>
  <c r="N63" i="1"/>
  <c r="N227" i="1"/>
  <c r="N20" i="1"/>
  <c r="N324" i="1"/>
  <c r="N400" i="1"/>
  <c r="N304" i="1"/>
  <c r="N228" i="1"/>
  <c r="N119" i="1"/>
  <c r="N86" i="1"/>
  <c r="N53" i="1"/>
  <c r="N22" i="1"/>
  <c r="N347" i="1"/>
  <c r="N314" i="1"/>
  <c r="N283" i="1"/>
  <c r="N251" i="1"/>
  <c r="N390" i="1"/>
  <c r="N358" i="1"/>
  <c r="N327" i="1"/>
  <c r="N294" i="1"/>
  <c r="N254" i="1"/>
  <c r="N215" i="1"/>
  <c r="N171" i="1"/>
  <c r="N113" i="1"/>
  <c r="N34" i="1"/>
  <c r="N67" i="1"/>
  <c r="N243" i="1"/>
  <c r="N163" i="1"/>
  <c r="N50" i="1"/>
  <c r="N18" i="1"/>
  <c r="N401" i="1"/>
  <c r="N377" i="1"/>
  <c r="N361" i="1"/>
  <c r="N353" i="1"/>
  <c r="N320" i="1"/>
  <c r="N297" i="1"/>
  <c r="N281" i="1"/>
  <c r="N264" i="1"/>
  <c r="N404" i="1"/>
  <c r="N380" i="1"/>
  <c r="N372" i="1"/>
  <c r="N340" i="1"/>
  <c r="N410" i="1"/>
  <c r="N385" i="1"/>
  <c r="N369" i="1"/>
  <c r="N345" i="1"/>
  <c r="N328" i="1"/>
  <c r="N305" i="1"/>
  <c r="N273" i="1"/>
  <c r="N257" i="1"/>
  <c r="N412" i="1"/>
  <c r="N388" i="1"/>
  <c r="N364" i="1"/>
  <c r="N348" i="1"/>
  <c r="N393" i="1"/>
  <c r="N337" i="1"/>
  <c r="N312" i="1"/>
  <c r="N289" i="1"/>
  <c r="N249" i="1"/>
  <c r="N396" i="1"/>
  <c r="N356" i="1"/>
  <c r="N332" i="1"/>
  <c r="N325" i="1"/>
  <c r="N292" i="1"/>
  <c r="N261" i="1"/>
  <c r="N238" i="1"/>
  <c r="N222" i="1"/>
  <c r="N206" i="1"/>
  <c r="N190" i="1"/>
  <c r="N174" i="1"/>
  <c r="N158" i="1"/>
  <c r="N141" i="1"/>
  <c r="N111" i="1"/>
  <c r="N80" i="1"/>
  <c r="N47" i="1"/>
  <c r="N139" i="1"/>
  <c r="N106" i="1"/>
  <c r="N73" i="1"/>
  <c r="N41" i="1"/>
  <c r="N57" i="1"/>
  <c r="N242" i="1"/>
  <c r="N210" i="1"/>
  <c r="N162" i="1"/>
  <c r="N87" i="1"/>
  <c r="N114" i="1"/>
  <c r="N49" i="1"/>
  <c r="N317" i="1"/>
  <c r="N284" i="1"/>
  <c r="N252" i="1"/>
  <c r="N234" i="1"/>
  <c r="N218" i="1"/>
  <c r="N202" i="1"/>
  <c r="N186" i="1"/>
  <c r="N170" i="1"/>
  <c r="N154" i="1"/>
  <c r="N134" i="1"/>
  <c r="N103" i="1"/>
  <c r="N72" i="1"/>
  <c r="N40" i="1"/>
  <c r="N131" i="1"/>
  <c r="N98" i="1"/>
  <c r="N65" i="1"/>
  <c r="N33" i="1"/>
  <c r="N26" i="1"/>
  <c r="N300" i="1"/>
  <c r="N226" i="1"/>
  <c r="N194" i="1"/>
  <c r="N146" i="1"/>
  <c r="N56" i="1"/>
  <c r="N82" i="1"/>
  <c r="N308" i="1"/>
  <c r="N276" i="1"/>
  <c r="N246" i="1"/>
  <c r="N230" i="1"/>
  <c r="N214" i="1"/>
  <c r="N198" i="1"/>
  <c r="N182" i="1"/>
  <c r="N166" i="1"/>
  <c r="N150" i="1"/>
  <c r="N126" i="1"/>
  <c r="N95" i="1"/>
  <c r="N64" i="1"/>
  <c r="N32" i="1"/>
  <c r="N123" i="1"/>
  <c r="N90" i="1"/>
  <c r="N268" i="1"/>
  <c r="N178" i="1"/>
  <c r="N118" i="1"/>
  <c r="N23" i="1"/>
  <c r="N375" i="1"/>
  <c r="N279" i="1"/>
  <c r="N354" i="1"/>
  <c r="N290" i="1"/>
  <c r="N221" i="1"/>
  <c r="N173" i="1"/>
  <c r="N109" i="1"/>
  <c r="N137" i="1"/>
  <c r="N71" i="1"/>
  <c r="N199" i="1"/>
  <c r="N125" i="1"/>
  <c r="N397" i="1"/>
  <c r="N301" i="1"/>
  <c r="N376" i="1"/>
  <c r="N280" i="1"/>
  <c r="N216" i="1"/>
  <c r="N168" i="1"/>
  <c r="N130" i="1"/>
  <c r="N36" i="1"/>
  <c r="N62" i="1"/>
  <c r="N322" i="1"/>
  <c r="N258" i="1"/>
  <c r="N334" i="1"/>
  <c r="N223" i="1"/>
  <c r="N58" i="1"/>
  <c r="N411" i="1"/>
  <c r="N179" i="1"/>
  <c r="N399" i="1"/>
  <c r="N303" i="1"/>
  <c r="N378" i="1"/>
  <c r="N315" i="1"/>
  <c r="N233" i="1"/>
  <c r="N201" i="1"/>
  <c r="N153" i="1"/>
  <c r="N70" i="1"/>
  <c r="N129" i="1"/>
  <c r="N31" i="1"/>
  <c r="N187" i="1"/>
  <c r="N66" i="1"/>
  <c r="N389" i="1"/>
  <c r="N293" i="1"/>
  <c r="N260" i="1"/>
  <c r="N368" i="1"/>
  <c r="N336" i="1"/>
  <c r="N272" i="1"/>
  <c r="N244" i="1"/>
  <c r="N212" i="1"/>
  <c r="N196" i="1"/>
  <c r="N180" i="1"/>
  <c r="N164" i="1"/>
  <c r="N148" i="1"/>
  <c r="N122" i="1"/>
  <c r="N91" i="1"/>
  <c r="N60" i="1"/>
  <c r="N27" i="1"/>
  <c r="N391" i="1"/>
  <c r="N359" i="1"/>
  <c r="N326" i="1"/>
  <c r="N295" i="1"/>
  <c r="N262" i="1"/>
  <c r="N402" i="1"/>
  <c r="N370" i="1"/>
  <c r="N338" i="1"/>
  <c r="N306" i="1"/>
  <c r="N274" i="1"/>
  <c r="N245" i="1"/>
  <c r="N229" i="1"/>
  <c r="N213" i="1"/>
  <c r="N197" i="1"/>
  <c r="N181" i="1"/>
  <c r="N165" i="1"/>
  <c r="N149" i="1"/>
  <c r="N124" i="1"/>
  <c r="N93" i="1"/>
  <c r="N61" i="1"/>
  <c r="N30" i="1"/>
  <c r="N121" i="1"/>
  <c r="N88" i="1"/>
  <c r="N55" i="1"/>
  <c r="N24" i="1"/>
  <c r="N278" i="1"/>
  <c r="N219" i="1"/>
  <c r="N175" i="1"/>
  <c r="N128" i="1"/>
  <c r="N42" i="1"/>
  <c r="N84" i="1"/>
  <c r="N413" i="1"/>
  <c r="N381" i="1"/>
  <c r="N349" i="1"/>
  <c r="N316" i="1"/>
  <c r="N285" i="1"/>
  <c r="N253" i="1"/>
  <c r="N392" i="1"/>
  <c r="N360" i="1"/>
  <c r="N329" i="1"/>
  <c r="N296" i="1"/>
  <c r="N265" i="1"/>
  <c r="N240" i="1"/>
  <c r="N224" i="1"/>
  <c r="N208" i="1"/>
  <c r="N192" i="1"/>
  <c r="N176" i="1"/>
  <c r="N160" i="1"/>
  <c r="N143" i="1"/>
  <c r="N115" i="1"/>
  <c r="N83" i="1"/>
  <c r="N52" i="1"/>
  <c r="N19" i="1"/>
  <c r="N110" i="1"/>
  <c r="N77" i="1"/>
  <c r="N45" i="1"/>
  <c r="N395" i="1"/>
  <c r="N339" i="1"/>
  <c r="N307" i="1"/>
  <c r="N275" i="1"/>
  <c r="N414" i="1"/>
  <c r="N382" i="1"/>
  <c r="N350" i="1"/>
  <c r="N319" i="1"/>
  <c r="N286" i="1"/>
  <c r="N239" i="1"/>
  <c r="N203" i="1"/>
  <c r="N159" i="1"/>
  <c r="N97" i="1"/>
  <c r="N133" i="1"/>
  <c r="N43" i="1"/>
  <c r="N207" i="1"/>
  <c r="N151" i="1"/>
  <c r="N144" i="1"/>
  <c r="N403" i="1"/>
  <c r="N343" i="1"/>
  <c r="N247" i="1"/>
  <c r="N323" i="1"/>
  <c r="N259" i="1"/>
  <c r="N205" i="1"/>
  <c r="N157" i="1"/>
  <c r="N78" i="1"/>
  <c r="N104" i="1"/>
  <c r="N39" i="1"/>
  <c r="N235" i="1"/>
  <c r="N89" i="1"/>
  <c r="N365" i="1"/>
  <c r="N333" i="1"/>
  <c r="N408" i="1"/>
  <c r="N313" i="1"/>
  <c r="N232" i="1"/>
  <c r="N184" i="1"/>
  <c r="N68" i="1"/>
  <c r="N94" i="1"/>
  <c r="N363" i="1"/>
  <c r="N291" i="1"/>
  <c r="N366" i="1"/>
  <c r="N263" i="1"/>
  <c r="N136" i="1"/>
  <c r="N92" i="1"/>
  <c r="N75" i="1"/>
  <c r="N335" i="1"/>
  <c r="N409" i="1"/>
  <c r="N346" i="1"/>
  <c r="N250" i="1"/>
  <c r="N185" i="1"/>
  <c r="N132" i="1"/>
  <c r="N101" i="1"/>
  <c r="N96" i="1"/>
  <c r="N355" i="1"/>
  <c r="N142" i="1"/>
  <c r="N100" i="1"/>
  <c r="N357" i="1"/>
  <c r="N383" i="1"/>
  <c r="N351" i="1"/>
  <c r="N318" i="1"/>
  <c r="N287" i="1"/>
  <c r="N255" i="1"/>
  <c r="N394" i="1"/>
  <c r="N362" i="1"/>
  <c r="N331" i="1"/>
  <c r="N298" i="1"/>
  <c r="N266" i="1"/>
  <c r="N241" i="1"/>
  <c r="N225" i="1"/>
  <c r="N209" i="1"/>
  <c r="N193" i="1"/>
  <c r="N177" i="1"/>
  <c r="N161" i="1"/>
  <c r="N145" i="1"/>
  <c r="N116" i="1"/>
  <c r="N85" i="1"/>
  <c r="N54" i="1"/>
  <c r="N21" i="1"/>
  <c r="N112" i="1"/>
  <c r="N79" i="1"/>
  <c r="N48" i="1"/>
  <c r="N379" i="1"/>
  <c r="N417" i="1"/>
  <c r="N211" i="1"/>
  <c r="N167" i="1"/>
  <c r="N105" i="1"/>
  <c r="N25" i="1"/>
  <c r="N59" i="1"/>
  <c r="N405" i="1"/>
  <c r="N373" i="1"/>
  <c r="N341" i="1"/>
  <c r="N309" i="1"/>
  <c r="N277" i="1"/>
  <c r="N416" i="1"/>
  <c r="N384" i="1"/>
  <c r="N352" i="1"/>
  <c r="N321" i="1"/>
  <c r="N288" i="1"/>
  <c r="N256" i="1"/>
  <c r="N236" i="1"/>
  <c r="N220" i="1"/>
  <c r="N204" i="1"/>
  <c r="N188" i="1"/>
  <c r="N172" i="1"/>
  <c r="N156" i="1"/>
  <c r="N138" i="1"/>
  <c r="N107" i="1"/>
  <c r="N76" i="1"/>
  <c r="N44" i="1"/>
  <c r="N135" i="1"/>
  <c r="N102" i="1"/>
  <c r="N69" i="1"/>
  <c r="N37" i="1"/>
  <c r="N387" i="1"/>
  <c r="N330" i="1"/>
  <c r="N299" i="1"/>
  <c r="N267" i="1"/>
  <c r="N406" i="1"/>
  <c r="N374" i="1"/>
  <c r="N342" i="1"/>
  <c r="N310" i="1"/>
  <c r="N270" i="1"/>
  <c r="N231" i="1"/>
  <c r="N191" i="1"/>
  <c r="N147" i="1"/>
  <c r="N74" i="1"/>
  <c r="N108" i="1"/>
  <c r="N28" i="1"/>
  <c r="N195" i="1"/>
  <c r="N120" i="1"/>
  <c r="N117" i="1"/>
  <c r="N415" i="1"/>
  <c r="N13" i="1"/>
  <c r="N6" i="1"/>
  <c r="N16" i="1"/>
  <c r="N9" i="1"/>
  <c r="N14" i="1"/>
  <c r="N8" i="1"/>
  <c r="N15" i="1"/>
  <c r="N10" i="1"/>
  <c r="N11" i="1"/>
  <c r="N17" i="1"/>
  <c r="N12" i="1"/>
  <c r="N5" i="1"/>
</calcChain>
</file>

<file path=xl/sharedStrings.xml><?xml version="1.0" encoding="utf-8"?>
<sst xmlns="http://schemas.openxmlformats.org/spreadsheetml/2006/main" count="235" uniqueCount="104">
  <si>
    <t>Temps de travail</t>
  </si>
  <si>
    <t>LUNDI</t>
  </si>
  <si>
    <t>MARDI</t>
  </si>
  <si>
    <t>MERCREDI</t>
  </si>
  <si>
    <t>JEUDI</t>
  </si>
  <si>
    <t>VENDREDI</t>
  </si>
  <si>
    <t>SAMEDI</t>
  </si>
  <si>
    <t>ABS</t>
  </si>
  <si>
    <t>C.P.</t>
  </si>
  <si>
    <t>Date</t>
  </si>
  <si>
    <t>Jour</t>
  </si>
  <si>
    <t>Semaine</t>
  </si>
  <si>
    <t>Mois :</t>
  </si>
  <si>
    <t/>
  </si>
  <si>
    <t>DIMANCHE</t>
  </si>
  <si>
    <t>Premier de l'AN</t>
  </si>
  <si>
    <t>Pâques</t>
  </si>
  <si>
    <t>Lundi de Pâques</t>
  </si>
  <si>
    <t>Fête du travail</t>
  </si>
  <si>
    <t>Victoire de 1945</t>
  </si>
  <si>
    <t>Ascension</t>
  </si>
  <si>
    <t>Pentecôte</t>
  </si>
  <si>
    <t>Fête nationale</t>
  </si>
  <si>
    <t>Assomption</t>
  </si>
  <si>
    <t>Toussaint</t>
  </si>
  <si>
    <t>Armistice</t>
  </si>
  <si>
    <t>Noël</t>
  </si>
  <si>
    <t>Jour Férié</t>
  </si>
  <si>
    <t>Motifs</t>
  </si>
  <si>
    <t xml:space="preserve">Temps 
hebdomadaire </t>
  </si>
  <si>
    <t xml:space="preserve">Temps 
quotidien </t>
  </si>
  <si>
    <t>Heures à récupérer</t>
  </si>
  <si>
    <t>Récup avance</t>
  </si>
  <si>
    <t>déc</t>
  </si>
  <si>
    <t>2020</t>
  </si>
  <si>
    <t>Somme de Temps de travail</t>
  </si>
  <si>
    <t>Années</t>
  </si>
  <si>
    <t>Total 2020</t>
  </si>
  <si>
    <t>debut :</t>
  </si>
  <si>
    <t>heures à récupérer sur la péroide</t>
  </si>
  <si>
    <t>récupération des heures sur la période</t>
  </si>
  <si>
    <t>heures réelles effectuées</t>
  </si>
  <si>
    <t>dont heures supplémentaires</t>
  </si>
  <si>
    <t>nombre de jours d'absence</t>
  </si>
  <si>
    <t>Début AM</t>
  </si>
  <si>
    <t>Fin AM</t>
  </si>
  <si>
    <t>Pause AM</t>
  </si>
  <si>
    <t>Début PM</t>
  </si>
  <si>
    <t>Fin PM</t>
  </si>
  <si>
    <t>Pause PM</t>
  </si>
  <si>
    <t>A.M.</t>
  </si>
  <si>
    <t xml:space="preserve">Déclaration des heures </t>
  </si>
  <si>
    <t>semaine 1</t>
  </si>
  <si>
    <t>Chômage Partiel PM</t>
  </si>
  <si>
    <t>Ch.P. AM</t>
  </si>
  <si>
    <t>Ch.P. PM</t>
  </si>
  <si>
    <t>Chômage Partiel AM</t>
  </si>
  <si>
    <t>Position</t>
  </si>
  <si>
    <t>Arrêt Maladie</t>
  </si>
  <si>
    <t xml:space="preserve">Congés </t>
  </si>
  <si>
    <t>Congés Samedi</t>
  </si>
  <si>
    <t>Pont Mobile</t>
  </si>
  <si>
    <t>Autre</t>
  </si>
  <si>
    <t>Absence</t>
  </si>
  <si>
    <t>R.T.T.</t>
  </si>
  <si>
    <t>Chomage Partiel</t>
  </si>
  <si>
    <t>Heures Non Travaillées</t>
  </si>
  <si>
    <t>Heures non travaillées2</t>
  </si>
  <si>
    <t>C.P.S.</t>
  </si>
  <si>
    <t>Ch.P.</t>
  </si>
  <si>
    <t>P.M.</t>
  </si>
  <si>
    <t>Heures reconstituées</t>
  </si>
  <si>
    <t>Heures Consolidées</t>
  </si>
  <si>
    <t>Horaire Contractuel</t>
  </si>
  <si>
    <t>Congés</t>
  </si>
  <si>
    <t>Absences</t>
  </si>
  <si>
    <t>Chômage Partiel</t>
  </si>
  <si>
    <t>Total</t>
  </si>
  <si>
    <t>Prise en main de la feuille de temps</t>
  </si>
  <si>
    <r>
      <t xml:space="preserve">S'assurer dans la colonne </t>
    </r>
    <r>
      <rPr>
        <b/>
        <sz val="11"/>
        <color theme="1"/>
        <rFont val="Calibri"/>
        <family val="2"/>
        <scheme val="minor"/>
      </rPr>
      <t>N</t>
    </r>
    <r>
      <rPr>
        <sz val="11"/>
        <color theme="1"/>
        <rFont val="Calibri"/>
        <family val="2"/>
        <scheme val="minor"/>
      </rPr>
      <t xml:space="preserve"> que "OUI" n'est que sur des jours fériés
Effacer ceux qui ne seraient pas bien positionner</t>
    </r>
  </si>
  <si>
    <r>
      <t xml:space="preserve">Taper la date du dernier lundi de N-1 dans "saisie des heures" en </t>
    </r>
    <r>
      <rPr>
        <b/>
        <i/>
        <u/>
        <sz val="11"/>
        <color theme="1"/>
        <rFont val="Calibri"/>
        <family val="2"/>
        <scheme val="minor"/>
      </rPr>
      <t>C3</t>
    </r>
  </si>
  <si>
    <t>Remplir les horaires de votre semaine type  dans "saisie des heures" suivant le cas ou la date d'embauche
Puis copier coller dans toutes les semaines suivantes</t>
  </si>
  <si>
    <t>Doit être réalisé par le Manager</t>
  </si>
  <si>
    <r>
      <t xml:space="preserve">Démasquer "paramètres" inscrire les temps théoriques du salarié en </t>
    </r>
    <r>
      <rPr>
        <b/>
        <sz val="11"/>
        <color theme="1"/>
        <rFont val="Calibri"/>
        <family val="2"/>
        <scheme val="minor"/>
      </rPr>
      <t>B14 et B15
                                    Puis re-masquer la feuille</t>
    </r>
  </si>
  <si>
    <t>Prise en main de la feuille de temps par l'opérateur</t>
  </si>
  <si>
    <r>
      <t xml:space="preserve">Taper le nom de l'opérateur dans "saisie des heures" en </t>
    </r>
    <r>
      <rPr>
        <b/>
        <i/>
        <u/>
        <sz val="11"/>
        <color theme="1"/>
        <rFont val="Calibri"/>
        <family val="2"/>
        <scheme val="minor"/>
      </rPr>
      <t>C2</t>
    </r>
  </si>
  <si>
    <r>
      <t xml:space="preserve">Taper le prénom de l'opérateur dans "saisie des heures" en </t>
    </r>
    <r>
      <rPr>
        <b/>
        <i/>
        <u/>
        <sz val="11"/>
        <color theme="1"/>
        <rFont val="Calibri"/>
        <family val="2"/>
        <scheme val="minor"/>
      </rPr>
      <t>F2</t>
    </r>
  </si>
  <si>
    <t>S'assurer de l'ortographe des nom et prénom</t>
  </si>
  <si>
    <r>
      <t xml:space="preserve">S'assurer de l'exactitude du temps de travail dans "saisie des heures" en </t>
    </r>
    <r>
      <rPr>
        <b/>
        <sz val="11"/>
        <color theme="1"/>
        <rFont val="Calibri"/>
        <family val="2"/>
        <scheme val="minor"/>
      </rPr>
      <t>T2</t>
    </r>
  </si>
  <si>
    <t>Ce dossier sera l'archive de toutes les FDT en version "PDF"</t>
  </si>
  <si>
    <r>
      <t xml:space="preserve">Enregistrer le fichier sur le réseau dans l'espace prévu par le manger de voter dossier personnel.
</t>
    </r>
    <r>
      <rPr>
        <i/>
        <sz val="11"/>
        <color theme="1"/>
        <rFont val="Calibri"/>
        <family val="2"/>
        <scheme val="minor"/>
      </rPr>
      <t>Pour les prestations extérieures dans votre ordinateur.</t>
    </r>
  </si>
  <si>
    <r>
      <t xml:space="preserve">Suivant les cas, renseigner la position dans "saisie des heures" </t>
    </r>
    <r>
      <rPr>
        <b/>
        <sz val="11"/>
        <color theme="1"/>
        <rFont val="Calibri"/>
        <family val="2"/>
        <scheme val="minor"/>
      </rPr>
      <t>colonne  O</t>
    </r>
    <r>
      <rPr>
        <sz val="11"/>
        <color theme="1"/>
        <rFont val="Calibri"/>
        <family val="2"/>
        <scheme val="minor"/>
      </rPr>
      <t xml:space="preserve"> :
 </t>
    </r>
    <r>
      <rPr>
        <b/>
        <sz val="11"/>
        <color theme="1"/>
        <rFont val="Calibri"/>
        <family val="2"/>
        <scheme val="minor"/>
      </rPr>
      <t>- AM</t>
    </r>
    <r>
      <rPr>
        <sz val="11"/>
        <color theme="1"/>
        <rFont val="Calibri"/>
        <family val="2"/>
        <scheme val="minor"/>
      </rPr>
      <t xml:space="preserve">              ---&gt;          Arrêt Maladie ou Accident du Travail
 </t>
    </r>
    <r>
      <rPr>
        <b/>
        <sz val="11"/>
        <color theme="1"/>
        <rFont val="Calibri"/>
        <family val="2"/>
        <scheme val="minor"/>
      </rPr>
      <t>- ABS</t>
    </r>
    <r>
      <rPr>
        <sz val="11"/>
        <color theme="1"/>
        <rFont val="Calibri"/>
        <family val="2"/>
        <scheme val="minor"/>
      </rPr>
      <t xml:space="preserve">             ---&gt;          Diverses absences motif justifiés  (enfants malade, RDV médicaux,..)
 </t>
    </r>
    <r>
      <rPr>
        <b/>
        <sz val="11"/>
        <color theme="1"/>
        <rFont val="Calibri"/>
        <family val="2"/>
        <scheme val="minor"/>
      </rPr>
      <t>- CP</t>
    </r>
    <r>
      <rPr>
        <sz val="11"/>
        <color theme="1"/>
        <rFont val="Calibri"/>
        <family val="2"/>
        <scheme val="minor"/>
      </rPr>
      <t xml:space="preserve">               ---&gt;          Congés Payés
 </t>
    </r>
    <r>
      <rPr>
        <b/>
        <sz val="11"/>
        <color theme="1"/>
        <rFont val="Calibri"/>
        <family val="2"/>
        <scheme val="minor"/>
      </rPr>
      <t>- CPS</t>
    </r>
    <r>
      <rPr>
        <sz val="11"/>
        <color theme="1"/>
        <rFont val="Calibri"/>
        <family val="2"/>
        <scheme val="minor"/>
      </rPr>
      <t xml:space="preserve">             ---&gt;          Congés Payés Samedi
</t>
    </r>
    <r>
      <rPr>
        <b/>
        <sz val="11"/>
        <color theme="1"/>
        <rFont val="Calibri"/>
        <family val="2"/>
        <scheme val="minor"/>
      </rPr>
      <t xml:space="preserve"> - Ch.P.</t>
    </r>
    <r>
      <rPr>
        <sz val="11"/>
        <color theme="1"/>
        <rFont val="Calibri"/>
        <family val="2"/>
        <scheme val="minor"/>
      </rPr>
      <t xml:space="preserve">          ---&gt;          Chômage Partiel Journée Complète
</t>
    </r>
    <r>
      <rPr>
        <b/>
        <sz val="11"/>
        <color theme="1"/>
        <rFont val="Calibri"/>
        <family val="2"/>
        <scheme val="minor"/>
      </rPr>
      <t xml:space="preserve"> - Ch.P. AM</t>
    </r>
    <r>
      <rPr>
        <sz val="11"/>
        <color theme="1"/>
        <rFont val="Calibri"/>
        <family val="2"/>
        <scheme val="minor"/>
      </rPr>
      <t xml:space="preserve">   ---&gt;         Chômage Partiel Matinée
</t>
    </r>
    <r>
      <rPr>
        <b/>
        <sz val="11"/>
        <color theme="1"/>
        <rFont val="Calibri"/>
        <family val="2"/>
        <scheme val="minor"/>
      </rPr>
      <t xml:space="preserve"> - Ch.P. PM</t>
    </r>
    <r>
      <rPr>
        <sz val="11"/>
        <color theme="1"/>
        <rFont val="Calibri"/>
        <family val="2"/>
        <scheme val="minor"/>
      </rPr>
      <t xml:space="preserve">   ---&gt;         Chômage Partiel Après-Midi
 </t>
    </r>
    <r>
      <rPr>
        <b/>
        <sz val="11"/>
        <color theme="1"/>
        <rFont val="Calibri"/>
        <family val="2"/>
        <scheme val="minor"/>
      </rPr>
      <t>- P.M.</t>
    </r>
    <r>
      <rPr>
        <sz val="11"/>
        <color theme="1"/>
        <rFont val="Calibri"/>
        <family val="2"/>
        <scheme val="minor"/>
      </rPr>
      <t xml:space="preserve">           ---&gt;          Pont Mobile
</t>
    </r>
    <r>
      <rPr>
        <b/>
        <sz val="11"/>
        <color theme="1"/>
        <rFont val="Calibri"/>
        <family val="2"/>
        <scheme val="minor"/>
      </rPr>
      <t xml:space="preserve"> - R.T.T.</t>
    </r>
    <r>
      <rPr>
        <sz val="11"/>
        <color theme="1"/>
        <rFont val="Calibri"/>
        <family val="2"/>
        <scheme val="minor"/>
      </rPr>
      <t xml:space="preserve">         ---&gt;          Récupération d'heures suplémentaires
 </t>
    </r>
    <r>
      <rPr>
        <b/>
        <sz val="11"/>
        <color theme="1"/>
        <rFont val="Calibri"/>
        <family val="2"/>
        <scheme val="minor"/>
      </rPr>
      <t xml:space="preserve">- Autre </t>
    </r>
    <r>
      <rPr>
        <sz val="11"/>
        <color theme="1"/>
        <rFont val="Calibri"/>
        <family val="2"/>
        <scheme val="minor"/>
      </rPr>
      <t xml:space="preserve">        ---&gt;          Absences pour motifs sérieux et validés avec le manageur
</t>
    </r>
  </si>
  <si>
    <t>Votre semaine renseignée passer dans "edition hebdomadaire"</t>
  </si>
  <si>
    <r>
      <t xml:space="preserve">Inscrire la date du lundi de la semaine concernée en </t>
    </r>
    <r>
      <rPr>
        <b/>
        <sz val="11"/>
        <color theme="1"/>
        <rFont val="Calibri"/>
        <family val="2"/>
        <scheme val="minor"/>
      </rPr>
      <t>C2</t>
    </r>
  </si>
  <si>
    <r>
      <t xml:space="preserve">Vérifier le numéro de la semaine correspondant en </t>
    </r>
    <r>
      <rPr>
        <b/>
        <sz val="11"/>
        <color theme="1"/>
        <rFont val="Calibri"/>
        <family val="2"/>
        <scheme val="minor"/>
      </rPr>
      <t>C3</t>
    </r>
  </si>
  <si>
    <r>
      <t xml:space="preserve">Vérifier les éléments déclaratifs </t>
    </r>
    <r>
      <rPr>
        <b/>
        <sz val="11"/>
        <color theme="1"/>
        <rFont val="Calibri"/>
        <family val="2"/>
        <scheme val="minor"/>
      </rPr>
      <t>de E11 : J17</t>
    </r>
  </si>
  <si>
    <t>Insérer votre signature en premier plan  pour validation "en zone signature"</t>
  </si>
  <si>
    <t>Insérer des observations si besoin en "zone OBSERVATIONS"</t>
  </si>
  <si>
    <t>Cliquer sur le bouton "enregistrer en PDF" 
Il s'enregistrera automatiquement dasn votre dossier d'origine.
A vous de le positionner ou le copier si besoin dans un dossier secondaire du service</t>
  </si>
  <si>
    <t>Chaque semaine, confirmez dans "saisie des heures" vos heures de travail en cas de modification</t>
  </si>
  <si>
    <t>Déclaration Individuelle obligatoire chaque semaine (Travail, CP, Maladie)</t>
  </si>
  <si>
    <t xml:space="preserve"> - Cliquer sur le bouton "envoyer par Mail"  suivant le besoin ( congés, absences ou maladie) ou le service 
- Entrer le ou les destinataire(s) du mail pour validation
- Adapter le texte et objet si besoin  
- Envoyer</t>
  </si>
  <si>
    <t>XXX</t>
  </si>
  <si>
    <t>YYYY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</si>
</sst>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_-* #,##0.00\ _€_-;\-* #,##0.00\ _€_-;_-* &quot;-&quot;??\ _€_-;_-@_-"/>
    <numFmt numFmtId="165" formatCode="[hh]:mm"/>
    <numFmt numFmtId="166" formatCode="mmm\-yyyy"/>
    <numFmt numFmtId="167" formatCode="ddd\ dd/mm/yyyy"/>
    <numFmt numFmtId="168" formatCode="General&quot; jour(s)&quot;"/>
    <numFmt numFmtId="169" formatCode="#0.00&quot; heures&quot;"/>
    <numFmt numFmtId="170" formatCode="[h]:mm"/>
  </numFmts>
  <fonts count="37" x14ac:knownFonts="1">
    <font>
      <sz val="11"/>
      <color theme="1"/>
      <name val="Calibri"/>
      <family val="2"/>
      <scheme val="minor"/>
    </font>
    <font>
      <sz val="11"/>
      <color rgb="FFFF0000"/>
      <name val="Calibri"/>
      <family val="2"/>
      <scheme val="minor"/>
    </font>
    <font>
      <b/>
      <sz val="11"/>
      <color theme="1"/>
      <name val="Calibri"/>
      <family val="2"/>
      <scheme val="minor"/>
    </font>
    <font>
      <sz val="12"/>
      <color theme="1"/>
      <name val="Calibri"/>
      <family val="2"/>
      <scheme val="minor"/>
    </font>
    <font>
      <sz val="16"/>
      <color theme="1"/>
      <name val="Cambria"/>
      <family val="1"/>
    </font>
    <font>
      <sz val="11"/>
      <color theme="1"/>
      <name val="Calibri"/>
      <family val="2"/>
      <scheme val="minor"/>
    </font>
    <font>
      <sz val="16"/>
      <color theme="1"/>
      <name val="Calibri"/>
      <family val="2"/>
      <scheme val="minor"/>
    </font>
    <font>
      <b/>
      <sz val="12"/>
      <color theme="1"/>
      <name val="Calibri"/>
      <family val="2"/>
      <scheme val="minor"/>
    </font>
    <font>
      <b/>
      <sz val="10"/>
      <name val="Calibri"/>
      <family val="2"/>
      <scheme val="minor"/>
    </font>
    <font>
      <sz val="10"/>
      <color theme="1"/>
      <name val="Calibri"/>
      <family val="2"/>
      <scheme val="minor"/>
    </font>
    <font>
      <sz val="11"/>
      <name val="Calibri"/>
      <family val="2"/>
      <scheme val="minor"/>
    </font>
    <font>
      <sz val="11"/>
      <color rgb="FFC00000"/>
      <name val="Calibri"/>
      <family val="2"/>
      <scheme val="minor"/>
    </font>
    <font>
      <b/>
      <sz val="11"/>
      <color rgb="FFC00000"/>
      <name val="Calibri"/>
      <family val="2"/>
      <scheme val="minor"/>
    </font>
    <font>
      <b/>
      <sz val="12"/>
      <name val="Calibri"/>
      <family val="2"/>
      <scheme val="minor"/>
    </font>
    <font>
      <sz val="11"/>
      <color theme="4"/>
      <name val="Calibri"/>
      <family val="2"/>
      <scheme val="minor"/>
    </font>
    <font>
      <i/>
      <sz val="12"/>
      <color theme="1"/>
      <name val="Calibri"/>
      <family val="2"/>
      <scheme val="minor"/>
    </font>
    <font>
      <b/>
      <sz val="11"/>
      <name val="Calibri"/>
      <family val="2"/>
      <scheme val="minor"/>
    </font>
    <font>
      <sz val="8"/>
      <name val="Calibri"/>
      <family val="2"/>
      <scheme val="minor"/>
    </font>
    <font>
      <sz val="9"/>
      <color rgb="FFC00000"/>
      <name val="Calibri"/>
      <family val="2"/>
      <scheme val="minor"/>
    </font>
    <font>
      <sz val="9"/>
      <color theme="1"/>
      <name val="Calibri"/>
      <family val="2"/>
      <scheme val="minor"/>
    </font>
    <font>
      <sz val="9"/>
      <name val="Calibri"/>
      <family val="2"/>
      <scheme val="minor"/>
    </font>
    <font>
      <b/>
      <sz val="11"/>
      <color rgb="FFFF0000"/>
      <name val="Calibri"/>
      <family val="2"/>
      <scheme val="minor"/>
    </font>
    <font>
      <b/>
      <i/>
      <sz val="12"/>
      <color theme="1"/>
      <name val="Calibri"/>
      <family val="2"/>
      <scheme val="minor"/>
    </font>
    <font>
      <sz val="14"/>
      <color theme="1"/>
      <name val="Calibri"/>
      <family val="2"/>
      <scheme val="minor"/>
    </font>
    <font>
      <b/>
      <sz val="14"/>
      <color theme="1"/>
      <name val="Calibri"/>
      <family val="2"/>
      <scheme val="minor"/>
    </font>
    <font>
      <b/>
      <sz val="16"/>
      <color rgb="FFC00000"/>
      <name val="Calibri"/>
      <family val="2"/>
      <scheme val="minor"/>
    </font>
    <font>
      <b/>
      <sz val="16"/>
      <name val="Cambria"/>
      <family val="1"/>
    </font>
    <font>
      <b/>
      <sz val="14"/>
      <name val="Calibri"/>
      <family val="2"/>
      <scheme val="minor"/>
    </font>
    <font>
      <sz val="11"/>
      <color theme="2"/>
      <name val="Calibri"/>
      <family val="2"/>
      <scheme val="minor"/>
    </font>
    <font>
      <b/>
      <sz val="14"/>
      <color rgb="FFFF0000"/>
      <name val="Calibri"/>
      <family val="2"/>
      <scheme val="minor"/>
    </font>
    <font>
      <b/>
      <i/>
      <u/>
      <sz val="11"/>
      <color theme="1"/>
      <name val="Calibri"/>
      <family val="2"/>
      <scheme val="minor"/>
    </font>
    <font>
      <b/>
      <sz val="12"/>
      <color rgb="FFFF0000"/>
      <name val="Calibri"/>
      <family val="2"/>
      <scheme val="minor"/>
    </font>
    <font>
      <i/>
      <sz val="11"/>
      <color theme="1"/>
      <name val="Calibri"/>
      <family val="2"/>
      <scheme val="minor"/>
    </font>
    <font>
      <b/>
      <i/>
      <sz val="14"/>
      <color theme="1"/>
      <name val="Calibri"/>
      <family val="2"/>
      <scheme val="minor"/>
    </font>
    <font>
      <sz val="11"/>
      <color theme="0"/>
      <name val="Calibri"/>
      <family val="2"/>
      <scheme val="minor"/>
    </font>
    <font>
      <b/>
      <sz val="14"/>
      <color theme="4"/>
      <name val="Calibri"/>
      <family val="2"/>
      <scheme val="minor"/>
    </font>
    <font>
      <b/>
      <sz val="16"/>
      <color theme="1"/>
      <name val="Calibri"/>
      <family val="2"/>
      <scheme val="minor"/>
    </font>
  </fonts>
  <fills count="10">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rgb="FF00B050"/>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0" tint="-4.9989318521683403E-2"/>
        <bgColor indexed="64"/>
      </patternFill>
    </fill>
  </fills>
  <borders count="53">
    <border>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auto="1"/>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style="medium">
        <color auto="1"/>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right/>
      <top/>
      <bottom style="thin">
        <color auto="1"/>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medium">
        <color indexed="64"/>
      </right>
      <top style="medium">
        <color indexed="64"/>
      </top>
      <bottom style="thin">
        <color indexed="64"/>
      </bottom>
      <diagonal/>
    </border>
    <border>
      <left/>
      <right/>
      <top style="medium">
        <color auto="1"/>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s>
  <cellStyleXfs count="2">
    <xf numFmtId="0" fontId="0" fillId="0" borderId="0"/>
    <xf numFmtId="164" fontId="5" fillId="0" borderId="0" applyFont="0" applyFill="0" applyBorder="0" applyAlignment="0" applyProtection="0"/>
  </cellStyleXfs>
  <cellXfs count="233">
    <xf numFmtId="0" fontId="0" fillId="0" borderId="0" xfId="0"/>
    <xf numFmtId="0" fontId="1" fillId="0" borderId="0" xfId="0" applyFont="1"/>
    <xf numFmtId="20" fontId="0" fillId="0" borderId="0" xfId="0" applyNumberFormat="1" applyBorder="1" applyAlignment="1">
      <alignment horizontal="center" vertical="center"/>
    </xf>
    <xf numFmtId="14" fontId="0" fillId="0" borderId="0" xfId="0" applyNumberFormat="1" applyFill="1" applyBorder="1" applyAlignment="1">
      <alignment horizontal="center" vertical="center"/>
    </xf>
    <xf numFmtId="14" fontId="0" fillId="0" borderId="0" xfId="0" applyNumberFormat="1" applyFill="1" applyBorder="1"/>
    <xf numFmtId="0" fontId="0" fillId="0" borderId="0" xfId="0" applyFont="1" applyFill="1" applyBorder="1" applyAlignment="1">
      <alignment horizontal="center" vertical="center"/>
    </xf>
    <xf numFmtId="0" fontId="0" fillId="0" borderId="0" xfId="0" applyFont="1" applyFill="1" applyBorder="1" applyAlignment="1">
      <alignment horizontal="center"/>
    </xf>
    <xf numFmtId="0" fontId="6" fillId="0" borderId="0" xfId="0" applyFont="1"/>
    <xf numFmtId="164" fontId="7" fillId="0" borderId="0" xfId="0" applyNumberFormat="1" applyFont="1"/>
    <xf numFmtId="0" fontId="7" fillId="0" borderId="0" xfId="0" applyFont="1"/>
    <xf numFmtId="166" fontId="6" fillId="3" borderId="0" xfId="0" applyNumberFormat="1" applyFont="1" applyFill="1"/>
    <xf numFmtId="0" fontId="8" fillId="2" borderId="0" xfId="0" applyFont="1" applyFill="1" applyBorder="1" applyAlignment="1">
      <alignment horizontal="center"/>
    </xf>
    <xf numFmtId="0" fontId="9" fillId="0" borderId="0" xfId="0" applyFont="1" applyBorder="1" applyAlignment="1">
      <alignment horizontal="center"/>
    </xf>
    <xf numFmtId="167" fontId="9" fillId="0" borderId="0" xfId="0" applyNumberFormat="1" applyFont="1" applyBorder="1" applyAlignment="1">
      <alignment horizontal="center"/>
    </xf>
    <xf numFmtId="0" fontId="0" fillId="0" borderId="0" xfId="0" applyBorder="1"/>
    <xf numFmtId="0" fontId="0" fillId="0" borderId="0" xfId="0" applyFill="1" applyBorder="1"/>
    <xf numFmtId="164" fontId="0" fillId="0" borderId="0" xfId="1" applyFont="1" applyFill="1" applyBorder="1"/>
    <xf numFmtId="0" fontId="0" fillId="0" borderId="1" xfId="0" applyFill="1" applyBorder="1" applyAlignment="1">
      <alignment horizontal="right" vertical="center"/>
    </xf>
    <xf numFmtId="164" fontId="0" fillId="0" borderId="4" xfId="1" applyFont="1" applyBorder="1"/>
    <xf numFmtId="0" fontId="0" fillId="0" borderId="0" xfId="0" pivotButton="1"/>
    <xf numFmtId="165" fontId="0" fillId="0" borderId="0" xfId="0" applyNumberFormat="1"/>
    <xf numFmtId="14" fontId="0" fillId="0" borderId="0" xfId="0" applyNumberFormat="1"/>
    <xf numFmtId="0" fontId="10" fillId="0" borderId="0" xfId="0" applyFont="1" applyFill="1" applyBorder="1" applyAlignment="1">
      <alignment horizontal="center"/>
    </xf>
    <xf numFmtId="0" fontId="10" fillId="0" borderId="0" xfId="0" applyFont="1" applyBorder="1" applyAlignment="1">
      <alignment horizontal="center"/>
    </xf>
    <xf numFmtId="20" fontId="11" fillId="0" borderId="0" xfId="0" applyNumberFormat="1" applyFont="1" applyBorder="1" applyAlignment="1">
      <alignment horizontal="center" vertical="center"/>
    </xf>
    <xf numFmtId="0" fontId="11" fillId="0" borderId="0" xfId="0" applyFont="1" applyBorder="1"/>
    <xf numFmtId="0" fontId="11" fillId="0" borderId="0" xfId="0" applyFont="1" applyFill="1" applyBorder="1" applyAlignment="1">
      <alignment horizontal="center"/>
    </xf>
    <xf numFmtId="0" fontId="10" fillId="0" borderId="0" xfId="0" applyFont="1" applyFill="1" applyBorder="1"/>
    <xf numFmtId="0" fontId="10" fillId="0" borderId="0" xfId="0" applyFont="1" applyFill="1" applyBorder="1" applyAlignment="1">
      <alignment horizontal="center" vertical="center"/>
    </xf>
    <xf numFmtId="0" fontId="10" fillId="0" borderId="0" xfId="0" applyFont="1" applyFill="1" applyBorder="1" applyAlignment="1">
      <alignment horizontal="center" vertical="center" wrapText="1"/>
    </xf>
    <xf numFmtId="0" fontId="10" fillId="0" borderId="0" xfId="0" applyFont="1" applyBorder="1"/>
    <xf numFmtId="164" fontId="10" fillId="0" borderId="0" xfId="1" applyFont="1" applyBorder="1"/>
    <xf numFmtId="165" fontId="13" fillId="4" borderId="0" xfId="0" applyNumberFormat="1" applyFont="1" applyFill="1" applyBorder="1" applyAlignment="1">
      <alignment horizontal="center" vertical="center"/>
    </xf>
    <xf numFmtId="14" fontId="12" fillId="4" borderId="0" xfId="0" applyNumberFormat="1" applyFont="1" applyFill="1" applyBorder="1" applyAlignment="1">
      <alignment horizontal="center" vertical="center"/>
    </xf>
    <xf numFmtId="0" fontId="2" fillId="0" borderId="0" xfId="0" applyFont="1"/>
    <xf numFmtId="169" fontId="14" fillId="0" borderId="0" xfId="1" applyNumberFormat="1" applyFont="1" applyAlignment="1">
      <alignment horizontal="center"/>
    </xf>
    <xf numFmtId="168" fontId="14" fillId="0" borderId="0" xfId="1" applyNumberFormat="1" applyFont="1" applyAlignment="1">
      <alignment horizontal="center"/>
    </xf>
    <xf numFmtId="0" fontId="0" fillId="0" borderId="0" xfId="0" applyFont="1"/>
    <xf numFmtId="0" fontId="15" fillId="0" borderId="0" xfId="0" applyFont="1" applyAlignment="1">
      <alignment horizontal="right"/>
    </xf>
    <xf numFmtId="0" fontId="2" fillId="0" borderId="5" xfId="0" applyFont="1" applyBorder="1" applyAlignment="1">
      <alignment horizontal="center" vertical="center"/>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2" fillId="0" borderId="5" xfId="0" applyFont="1" applyBorder="1" applyAlignment="1">
      <alignment horizontal="center" vertical="center" wrapText="1"/>
    </xf>
    <xf numFmtId="14" fontId="0" fillId="0" borderId="2" xfId="0" applyNumberFormat="1" applyFill="1" applyBorder="1" applyAlignment="1">
      <alignment horizontal="center" vertical="center"/>
    </xf>
    <xf numFmtId="20" fontId="0" fillId="0" borderId="2" xfId="0" applyNumberFormat="1" applyBorder="1" applyAlignment="1">
      <alignment horizontal="center" vertical="center"/>
    </xf>
    <xf numFmtId="0" fontId="0" fillId="0" borderId="9" xfId="0" applyFill="1" applyBorder="1" applyAlignment="1">
      <alignment horizontal="right" vertical="center"/>
    </xf>
    <xf numFmtId="14" fontId="0" fillId="0" borderId="3" xfId="0" applyNumberFormat="1" applyFill="1" applyBorder="1" applyAlignment="1">
      <alignment horizontal="center" vertical="center"/>
    </xf>
    <xf numFmtId="20" fontId="0" fillId="0" borderId="3" xfId="0" applyNumberFormat="1" applyBorder="1" applyAlignment="1">
      <alignment horizontal="center" vertical="center"/>
    </xf>
    <xf numFmtId="0" fontId="0" fillId="0" borderId="10" xfId="0" applyFill="1" applyBorder="1" applyAlignment="1">
      <alignment horizontal="right" vertical="center"/>
    </xf>
    <xf numFmtId="0" fontId="0" fillId="0" borderId="12" xfId="0" applyFill="1" applyBorder="1" applyAlignment="1">
      <alignment horizontal="right" vertical="center"/>
    </xf>
    <xf numFmtId="14" fontId="0" fillId="0" borderId="13" xfId="0" applyNumberFormat="1" applyFill="1" applyBorder="1" applyAlignment="1">
      <alignment horizontal="center" vertical="center"/>
    </xf>
    <xf numFmtId="20" fontId="0" fillId="0" borderId="13" xfId="0" applyNumberFormat="1" applyBorder="1" applyAlignment="1">
      <alignment horizontal="center" vertical="center"/>
    </xf>
    <xf numFmtId="165" fontId="2" fillId="0" borderId="0" xfId="0" applyNumberFormat="1" applyFont="1" applyFill="1" applyBorder="1" applyAlignment="1">
      <alignment horizontal="center" vertical="center"/>
    </xf>
    <xf numFmtId="165" fontId="16" fillId="0" borderId="0" xfId="0" applyNumberFormat="1" applyFont="1" applyBorder="1" applyAlignment="1">
      <alignment horizontal="center" vertical="center"/>
    </xf>
    <xf numFmtId="165" fontId="2" fillId="0" borderId="0" xfId="0" applyNumberFormat="1" applyFont="1" applyBorder="1" applyAlignment="1">
      <alignment horizontal="center" vertical="center"/>
    </xf>
    <xf numFmtId="0" fontId="0" fillId="0" borderId="15" xfId="0" applyFill="1" applyBorder="1" applyAlignment="1">
      <alignment horizontal="right" vertical="center"/>
    </xf>
    <xf numFmtId="14" fontId="0" fillId="0" borderId="16" xfId="0" applyNumberFormat="1" applyFill="1" applyBorder="1" applyAlignment="1">
      <alignment horizontal="center" vertical="center"/>
    </xf>
    <xf numFmtId="20" fontId="16" fillId="5" borderId="0" xfId="0" applyNumberFormat="1" applyFont="1" applyFill="1" applyBorder="1" applyAlignment="1">
      <alignment horizontal="center" vertical="center"/>
    </xf>
    <xf numFmtId="14" fontId="0" fillId="0" borderId="17" xfId="0" applyNumberFormat="1" applyFill="1" applyBorder="1"/>
    <xf numFmtId="14" fontId="0" fillId="0" borderId="18" xfId="0" applyNumberFormat="1" applyFill="1" applyBorder="1"/>
    <xf numFmtId="14" fontId="0" fillId="0" borderId="19" xfId="0" applyNumberFormat="1" applyFill="1" applyBorder="1"/>
    <xf numFmtId="14" fontId="0" fillId="0" borderId="20" xfId="0" applyNumberFormat="1" applyFill="1" applyBorder="1"/>
    <xf numFmtId="20" fontId="0" fillId="0" borderId="21" xfId="0" applyNumberFormat="1" applyBorder="1" applyAlignment="1">
      <alignment horizontal="center" vertical="center"/>
    </xf>
    <xf numFmtId="20" fontId="0" fillId="0" borderId="22" xfId="0" applyNumberFormat="1" applyBorder="1" applyAlignment="1">
      <alignment horizontal="center" vertical="center"/>
    </xf>
    <xf numFmtId="20" fontId="0" fillId="0" borderId="23" xfId="0" applyNumberFormat="1" applyBorder="1" applyAlignment="1">
      <alignment horizontal="center" vertical="center"/>
    </xf>
    <xf numFmtId="20" fontId="0" fillId="0" borderId="24" xfId="0" applyNumberFormat="1" applyBorder="1" applyAlignment="1">
      <alignment horizontal="center" vertical="center"/>
    </xf>
    <xf numFmtId="168" fontId="14" fillId="0" borderId="0" xfId="1" applyNumberFormat="1" applyFont="1" applyAlignment="1">
      <alignment horizontal="center"/>
    </xf>
    <xf numFmtId="0" fontId="2" fillId="0" borderId="26" xfId="0" applyFont="1" applyBorder="1" applyAlignment="1">
      <alignment horizontal="center" vertical="center"/>
    </xf>
    <xf numFmtId="0" fontId="12" fillId="0" borderId="2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6" xfId="0" applyFont="1" applyBorder="1" applyAlignment="1">
      <alignment horizontal="center" vertical="center" wrapText="1"/>
    </xf>
    <xf numFmtId="0" fontId="12" fillId="0" borderId="26" xfId="0" applyFont="1" applyBorder="1" applyAlignment="1">
      <alignment horizontal="center" vertical="center" wrapText="1"/>
    </xf>
    <xf numFmtId="0" fontId="2" fillId="0" borderId="25" xfId="0" applyFont="1" applyBorder="1" applyAlignment="1">
      <alignment horizontal="center" vertical="center" wrapText="1"/>
    </xf>
    <xf numFmtId="168" fontId="14" fillId="0" borderId="0" xfId="1" applyNumberFormat="1" applyFont="1" applyAlignment="1">
      <alignment horizontal="center"/>
    </xf>
    <xf numFmtId="0" fontId="18" fillId="0" borderId="0" xfId="0" applyFont="1" applyFill="1" applyBorder="1" applyAlignment="1">
      <alignment horizontal="center"/>
    </xf>
    <xf numFmtId="0" fontId="19" fillId="0" borderId="0" xfId="0" applyFont="1" applyFill="1" applyBorder="1"/>
    <xf numFmtId="0" fontId="20" fillId="0" borderId="0" xfId="0" applyFont="1" applyBorder="1" applyAlignment="1">
      <alignment horizontal="center"/>
    </xf>
    <xf numFmtId="0" fontId="20" fillId="0" borderId="0" xfId="0" applyFont="1" applyBorder="1"/>
    <xf numFmtId="0" fontId="18" fillId="0" borderId="0" xfId="0" applyFont="1" applyBorder="1" applyAlignment="1">
      <alignment horizontal="center"/>
    </xf>
    <xf numFmtId="0" fontId="19" fillId="0" borderId="0" xfId="0" applyFont="1" applyBorder="1"/>
    <xf numFmtId="165" fontId="21" fillId="4" borderId="2" xfId="0" applyNumberFormat="1" applyFont="1" applyFill="1" applyBorder="1" applyAlignment="1">
      <alignment horizontal="center" vertical="center"/>
    </xf>
    <xf numFmtId="0" fontId="2" fillId="0" borderId="27" xfId="0" applyFont="1" applyBorder="1" applyAlignment="1">
      <alignment horizontal="center" vertical="center" wrapText="1"/>
    </xf>
    <xf numFmtId="20" fontId="0" fillId="0" borderId="17" xfId="0" applyNumberFormat="1" applyBorder="1" applyAlignment="1">
      <alignment horizontal="center" vertical="center"/>
    </xf>
    <xf numFmtId="20" fontId="0" fillId="0" borderId="18" xfId="0" applyNumberFormat="1" applyBorder="1" applyAlignment="1">
      <alignment horizontal="center" vertical="center"/>
    </xf>
    <xf numFmtId="20" fontId="0" fillId="0" borderId="19" xfId="0" applyNumberFormat="1" applyBorder="1" applyAlignment="1">
      <alignment horizontal="center" vertical="center"/>
    </xf>
    <xf numFmtId="0" fontId="18" fillId="0" borderId="2" xfId="0" applyFont="1" applyFill="1" applyBorder="1" applyAlignment="1">
      <alignment horizontal="center"/>
    </xf>
    <xf numFmtId="164" fontId="0" fillId="0" borderId="28" xfId="1" applyFont="1" applyBorder="1"/>
    <xf numFmtId="20" fontId="2" fillId="0" borderId="29" xfId="1" applyNumberFormat="1" applyFont="1" applyBorder="1"/>
    <xf numFmtId="20" fontId="2" fillId="0" borderId="29" xfId="0" applyNumberFormat="1" applyFont="1" applyBorder="1"/>
    <xf numFmtId="20" fontId="2" fillId="0" borderId="30" xfId="1" applyNumberFormat="1" applyFont="1" applyBorder="1"/>
    <xf numFmtId="170" fontId="21" fillId="6" borderId="13" xfId="0" applyNumberFormat="1" applyFont="1" applyFill="1" applyBorder="1" applyAlignment="1">
      <alignment horizontal="center" vertical="center"/>
    </xf>
    <xf numFmtId="20" fontId="0" fillId="0" borderId="12" xfId="0" applyNumberFormat="1" applyBorder="1" applyAlignment="1">
      <alignment horizontal="center" vertical="center"/>
    </xf>
    <xf numFmtId="164" fontId="0" fillId="0" borderId="29" xfId="1" applyFont="1" applyBorder="1"/>
    <xf numFmtId="20" fontId="0" fillId="0" borderId="29" xfId="0" applyNumberFormat="1" applyBorder="1" applyAlignment="1">
      <alignment horizontal="center" vertical="center"/>
    </xf>
    <xf numFmtId="20" fontId="0" fillId="0" borderId="30" xfId="0" applyNumberFormat="1" applyBorder="1" applyAlignment="1">
      <alignment horizontal="center" vertical="center"/>
    </xf>
    <xf numFmtId="165" fontId="21" fillId="4" borderId="11" xfId="0" applyNumberFormat="1" applyFont="1" applyFill="1" applyBorder="1" applyAlignment="1">
      <alignment horizontal="center" vertical="center"/>
    </xf>
    <xf numFmtId="164" fontId="2" fillId="3" borderId="32" xfId="1" applyFont="1" applyFill="1" applyBorder="1" applyAlignment="1">
      <alignment horizontal="center" vertical="center" textRotation="45"/>
    </xf>
    <xf numFmtId="0" fontId="18" fillId="0" borderId="16" xfId="0" applyFont="1" applyFill="1" applyBorder="1" applyAlignment="1">
      <alignment horizontal="center"/>
    </xf>
    <xf numFmtId="165" fontId="21" fillId="4" borderId="16" xfId="0" applyNumberFormat="1" applyFont="1" applyFill="1" applyBorder="1" applyAlignment="1">
      <alignment horizontal="center" vertical="center"/>
    </xf>
    <xf numFmtId="165" fontId="21" fillId="4" borderId="33" xfId="0" applyNumberFormat="1" applyFont="1" applyFill="1" applyBorder="1" applyAlignment="1">
      <alignment horizontal="center" vertical="center"/>
    </xf>
    <xf numFmtId="164" fontId="0" fillId="0" borderId="34" xfId="1" applyFont="1" applyBorder="1"/>
    <xf numFmtId="0" fontId="10" fillId="3" borderId="31" xfId="0" applyFont="1" applyFill="1" applyBorder="1" applyAlignment="1">
      <alignment horizontal="center" vertical="center" textRotation="45"/>
    </xf>
    <xf numFmtId="165" fontId="21" fillId="4" borderId="26" xfId="1" applyNumberFormat="1" applyFont="1" applyFill="1" applyBorder="1" applyAlignment="1">
      <alignment horizontal="center" vertical="center" textRotation="45"/>
    </xf>
    <xf numFmtId="165" fontId="16" fillId="3" borderId="35" xfId="0" applyNumberFormat="1" applyFont="1" applyFill="1" applyBorder="1" applyAlignment="1">
      <alignment horizontal="center" vertical="center"/>
    </xf>
    <xf numFmtId="165" fontId="16" fillId="3" borderId="36" xfId="0" applyNumberFormat="1" applyFont="1" applyFill="1" applyBorder="1" applyAlignment="1">
      <alignment horizontal="center" vertical="center"/>
    </xf>
    <xf numFmtId="165" fontId="16" fillId="3" borderId="37" xfId="0" applyNumberFormat="1" applyFont="1" applyFill="1" applyBorder="1" applyAlignment="1">
      <alignment horizontal="center" vertical="center"/>
    </xf>
    <xf numFmtId="0" fontId="22" fillId="0" borderId="0" xfId="0" applyFont="1" applyAlignment="1">
      <alignment horizontal="right"/>
    </xf>
    <xf numFmtId="168" fontId="14" fillId="0" borderId="0" xfId="1" applyNumberFormat="1" applyFont="1" applyAlignment="1">
      <alignment horizontal="center"/>
    </xf>
    <xf numFmtId="0" fontId="6" fillId="0" borderId="0" xfId="0" applyFont="1" applyAlignment="1">
      <alignment horizontal="right"/>
    </xf>
    <xf numFmtId="167" fontId="24" fillId="3" borderId="0" xfId="0" applyNumberFormat="1" applyFont="1" applyFill="1" applyAlignment="1">
      <alignment horizontal="center" vertical="center"/>
    </xf>
    <xf numFmtId="0" fontId="10" fillId="0" borderId="24" xfId="0" applyFont="1" applyFill="1" applyBorder="1" applyAlignment="1">
      <alignment horizontal="center"/>
    </xf>
    <xf numFmtId="0" fontId="10" fillId="0" borderId="22" xfId="0" applyFont="1" applyFill="1" applyBorder="1" applyAlignment="1">
      <alignment horizontal="center"/>
    </xf>
    <xf numFmtId="0" fontId="25" fillId="3" borderId="7" xfId="0" applyFont="1" applyFill="1" applyBorder="1" applyAlignment="1" applyProtection="1">
      <alignment horizontal="center" vertical="center" textRotation="45"/>
      <protection locked="0"/>
    </xf>
    <xf numFmtId="1" fontId="2" fillId="5" borderId="25" xfId="1" applyNumberFormat="1" applyFont="1" applyFill="1" applyBorder="1" applyAlignment="1" applyProtection="1">
      <alignment horizontal="center" vertical="center" textRotation="45"/>
      <protection locked="0"/>
    </xf>
    <xf numFmtId="165" fontId="21" fillId="4" borderId="7" xfId="1" applyNumberFormat="1" applyFont="1" applyFill="1" applyBorder="1" applyAlignment="1" applyProtection="1">
      <alignment horizontal="center" vertical="center" textRotation="45"/>
      <protection locked="0"/>
    </xf>
    <xf numFmtId="165" fontId="16" fillId="7" borderId="26" xfId="1" applyNumberFormat="1" applyFont="1" applyFill="1" applyBorder="1" applyAlignment="1">
      <alignment horizontal="center" vertical="center" textRotation="45"/>
    </xf>
    <xf numFmtId="20" fontId="2" fillId="4" borderId="2" xfId="0" applyNumberFormat="1" applyFont="1" applyFill="1" applyBorder="1" applyAlignment="1">
      <alignment horizontal="center" vertical="center"/>
    </xf>
    <xf numFmtId="20" fontId="2" fillId="4" borderId="13" xfId="0" applyNumberFormat="1" applyFont="1" applyFill="1" applyBorder="1" applyAlignment="1">
      <alignment horizontal="center" vertical="center"/>
    </xf>
    <xf numFmtId="0" fontId="10" fillId="3" borderId="40" xfId="0" applyFont="1" applyFill="1" applyBorder="1" applyAlignment="1">
      <alignment horizontal="center" vertical="center" textRotation="45"/>
    </xf>
    <xf numFmtId="1" fontId="2" fillId="5" borderId="41" xfId="1" applyNumberFormat="1" applyFont="1" applyFill="1" applyBorder="1" applyAlignment="1" applyProtection="1">
      <alignment horizontal="center" vertical="center" textRotation="45"/>
      <protection locked="0"/>
    </xf>
    <xf numFmtId="1" fontId="2" fillId="7" borderId="41" xfId="1" applyNumberFormat="1" applyFont="1" applyFill="1" applyBorder="1" applyAlignment="1" applyProtection="1">
      <alignment horizontal="center" vertical="center" textRotation="45"/>
      <protection locked="0"/>
    </xf>
    <xf numFmtId="1" fontId="2" fillId="8" borderId="41" xfId="1" applyNumberFormat="1" applyFont="1" applyFill="1" applyBorder="1" applyAlignment="1" applyProtection="1">
      <alignment horizontal="center" vertical="center" textRotation="45"/>
      <protection locked="0"/>
    </xf>
    <xf numFmtId="165" fontId="21" fillId="4" borderId="7" xfId="1" applyNumberFormat="1" applyFont="1" applyFill="1" applyBorder="1" applyAlignment="1">
      <alignment horizontal="center" vertical="center" textRotation="45"/>
    </xf>
    <xf numFmtId="165" fontId="16" fillId="7" borderId="7" xfId="1" applyNumberFormat="1" applyFont="1" applyFill="1" applyBorder="1" applyAlignment="1">
      <alignment horizontal="center" vertical="center" textRotation="45"/>
    </xf>
    <xf numFmtId="164" fontId="2" fillId="3" borderId="39" xfId="1" applyFont="1" applyFill="1" applyBorder="1" applyAlignment="1">
      <alignment horizontal="center" vertical="center" textRotation="45"/>
    </xf>
    <xf numFmtId="0" fontId="10" fillId="0" borderId="2" xfId="0" applyFont="1" applyFill="1" applyBorder="1" applyAlignment="1">
      <alignment horizontal="center"/>
    </xf>
    <xf numFmtId="0" fontId="10" fillId="0" borderId="3" xfId="0" applyFont="1" applyFill="1" applyBorder="1" applyAlignment="1">
      <alignment horizontal="center"/>
    </xf>
    <xf numFmtId="0" fontId="18" fillId="0" borderId="3" xfId="0" applyFont="1" applyFill="1" applyBorder="1" applyAlignment="1">
      <alignment horizontal="center"/>
    </xf>
    <xf numFmtId="165" fontId="21" fillId="4" borderId="3" xfId="0" applyNumberFormat="1" applyFont="1" applyFill="1" applyBorder="1" applyAlignment="1">
      <alignment horizontal="center" vertical="center"/>
    </xf>
    <xf numFmtId="0" fontId="10" fillId="0" borderId="21" xfId="0" applyFont="1" applyFill="1" applyBorder="1" applyAlignment="1">
      <alignment horizontal="center"/>
    </xf>
    <xf numFmtId="0" fontId="10" fillId="0" borderId="42" xfId="0" applyFont="1" applyFill="1" applyBorder="1" applyAlignment="1">
      <alignment horizontal="center"/>
    </xf>
    <xf numFmtId="0" fontId="10" fillId="0" borderId="11" xfId="0" applyFont="1" applyFill="1" applyBorder="1" applyAlignment="1">
      <alignment horizontal="center"/>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8" fillId="0" borderId="9" xfId="0" applyFont="1" applyFill="1" applyBorder="1" applyAlignment="1">
      <alignment horizontal="center"/>
    </xf>
    <xf numFmtId="0" fontId="18" fillId="0" borderId="42" xfId="0" applyFont="1" applyFill="1" applyBorder="1" applyAlignment="1">
      <alignment horizontal="center"/>
    </xf>
    <xf numFmtId="0" fontId="18" fillId="0" borderId="10" xfId="0" applyFont="1" applyFill="1" applyBorder="1" applyAlignment="1">
      <alignment horizontal="center"/>
    </xf>
    <xf numFmtId="0" fontId="18" fillId="0" borderId="11" xfId="0" applyFont="1" applyFill="1" applyBorder="1" applyAlignment="1">
      <alignment horizontal="center"/>
    </xf>
    <xf numFmtId="165" fontId="2" fillId="4" borderId="9" xfId="0" applyNumberFormat="1" applyFont="1" applyFill="1" applyBorder="1" applyAlignment="1">
      <alignment horizontal="center" vertical="center"/>
    </xf>
    <xf numFmtId="165" fontId="21" fillId="4" borderId="42" xfId="0" applyNumberFormat="1" applyFont="1" applyFill="1" applyBorder="1" applyAlignment="1">
      <alignment horizontal="center" vertical="center"/>
    </xf>
    <xf numFmtId="165" fontId="2" fillId="4" borderId="10" xfId="0" applyNumberFormat="1" applyFont="1" applyFill="1" applyBorder="1" applyAlignment="1">
      <alignment horizontal="center" vertical="center"/>
    </xf>
    <xf numFmtId="20" fontId="0" fillId="4" borderId="10" xfId="0" applyNumberFormat="1" applyFill="1" applyBorder="1" applyAlignment="1">
      <alignment horizontal="center" vertical="center"/>
    </xf>
    <xf numFmtId="20" fontId="2" fillId="4" borderId="11" xfId="0" applyNumberFormat="1" applyFont="1" applyFill="1" applyBorder="1" applyAlignment="1">
      <alignment horizontal="center" vertical="center"/>
    </xf>
    <xf numFmtId="20" fontId="0" fillId="4" borderId="12" xfId="0" applyNumberFormat="1" applyFill="1" applyBorder="1" applyAlignment="1">
      <alignment horizontal="center" vertical="center"/>
    </xf>
    <xf numFmtId="20" fontId="2" fillId="4" borderId="14" xfId="0" applyNumberFormat="1" applyFont="1" applyFill="1" applyBorder="1" applyAlignment="1">
      <alignment horizontal="center" vertical="center"/>
    </xf>
    <xf numFmtId="165" fontId="21" fillId="0" borderId="35" xfId="0" applyNumberFormat="1" applyFont="1" applyFill="1" applyBorder="1" applyAlignment="1">
      <alignment horizontal="center" vertical="center"/>
    </xf>
    <xf numFmtId="165" fontId="21" fillId="0" borderId="46" xfId="0" applyNumberFormat="1" applyFont="1" applyFill="1" applyBorder="1" applyAlignment="1">
      <alignment horizontal="center" vertical="center"/>
    </xf>
    <xf numFmtId="20" fontId="2" fillId="0" borderId="46" xfId="0" applyNumberFormat="1" applyFont="1" applyFill="1" applyBorder="1" applyAlignment="1">
      <alignment horizontal="center" vertical="center"/>
    </xf>
    <xf numFmtId="20" fontId="2" fillId="0" borderId="47" xfId="0" applyNumberFormat="1" applyFont="1" applyFill="1" applyBorder="1" applyAlignment="1">
      <alignment horizontal="center" vertical="center"/>
    </xf>
    <xf numFmtId="0" fontId="25" fillId="3" borderId="26" xfId="0" applyFont="1" applyFill="1" applyBorder="1" applyAlignment="1" applyProtection="1">
      <alignment horizontal="center" vertical="center" textRotation="45"/>
      <protection locked="0"/>
    </xf>
    <xf numFmtId="165" fontId="21" fillId="4" borderId="26" xfId="1" applyNumberFormat="1" applyFont="1" applyFill="1" applyBorder="1" applyAlignment="1" applyProtection="1">
      <alignment horizontal="center" vertical="center" textRotation="45"/>
      <protection locked="0"/>
    </xf>
    <xf numFmtId="1" fontId="2" fillId="5" borderId="26" xfId="1" applyNumberFormat="1" applyFont="1" applyFill="1" applyBorder="1" applyAlignment="1" applyProtection="1">
      <alignment horizontal="center" vertical="center" textRotation="45"/>
      <protection locked="0"/>
    </xf>
    <xf numFmtId="1" fontId="2" fillId="7" borderId="26" xfId="1" applyNumberFormat="1" applyFont="1" applyFill="1" applyBorder="1" applyAlignment="1" applyProtection="1">
      <alignment horizontal="center" vertical="center" textRotation="45"/>
      <protection locked="0"/>
    </xf>
    <xf numFmtId="1" fontId="2" fillId="8" borderId="26" xfId="1" applyNumberFormat="1" applyFont="1" applyFill="1" applyBorder="1" applyAlignment="1" applyProtection="1">
      <alignment horizontal="center" vertical="center" textRotation="45"/>
      <protection locked="0"/>
    </xf>
    <xf numFmtId="20" fontId="0" fillId="0" borderId="16" xfId="0" applyNumberFormat="1" applyBorder="1" applyAlignment="1">
      <alignment horizontal="center" vertical="center"/>
    </xf>
    <xf numFmtId="20" fontId="0" fillId="0" borderId="20" xfId="0" applyNumberFormat="1" applyBorder="1" applyAlignment="1">
      <alignment horizontal="center" vertical="center"/>
    </xf>
    <xf numFmtId="0" fontId="10" fillId="0" borderId="16" xfId="0" applyFont="1" applyFill="1" applyBorder="1" applyAlignment="1">
      <alignment horizontal="center"/>
    </xf>
    <xf numFmtId="0" fontId="10" fillId="0" borderId="33" xfId="0" applyFont="1" applyFill="1" applyBorder="1" applyAlignment="1">
      <alignment horizontal="center"/>
    </xf>
    <xf numFmtId="0" fontId="10" fillId="0" borderId="38" xfId="0" applyFont="1" applyFill="1" applyBorder="1" applyAlignment="1">
      <alignment horizontal="center"/>
    </xf>
    <xf numFmtId="0" fontId="18" fillId="0" borderId="15" xfId="0" applyFont="1" applyFill="1" applyBorder="1" applyAlignment="1">
      <alignment horizontal="center"/>
    </xf>
    <xf numFmtId="0" fontId="18" fillId="0" borderId="33" xfId="0" applyFont="1" applyFill="1" applyBorder="1" applyAlignment="1">
      <alignment horizontal="center"/>
    </xf>
    <xf numFmtId="165" fontId="2" fillId="4" borderId="15" xfId="0" applyNumberFormat="1" applyFont="1" applyFill="1" applyBorder="1" applyAlignment="1">
      <alignment horizontal="center" vertical="center"/>
    </xf>
    <xf numFmtId="165" fontId="21" fillId="0" borderId="36" xfId="0" applyNumberFormat="1" applyFont="1" applyFill="1" applyBorder="1" applyAlignment="1">
      <alignment horizontal="center" vertical="center"/>
    </xf>
    <xf numFmtId="20" fontId="11" fillId="0" borderId="25" xfId="0" applyNumberFormat="1" applyFont="1" applyBorder="1" applyAlignment="1">
      <alignment horizontal="center" vertical="center"/>
    </xf>
    <xf numFmtId="20" fontId="16" fillId="5" borderId="25" xfId="0" applyNumberFormat="1" applyFont="1" applyFill="1" applyBorder="1" applyAlignment="1">
      <alignment horizontal="center" vertical="center"/>
    </xf>
    <xf numFmtId="20" fontId="11" fillId="0" borderId="48" xfId="0" applyNumberFormat="1" applyFont="1" applyBorder="1" applyAlignment="1">
      <alignment horizontal="center" vertical="center"/>
    </xf>
    <xf numFmtId="20" fontId="16" fillId="5" borderId="48" xfId="0" applyNumberFormat="1" applyFont="1" applyFill="1" applyBorder="1" applyAlignment="1">
      <alignment horizontal="center" vertical="center"/>
    </xf>
    <xf numFmtId="0" fontId="0" fillId="0" borderId="45" xfId="0" applyNumberFormat="1" applyBorder="1" applyAlignment="1">
      <alignment horizontal="center" vertical="center"/>
    </xf>
    <xf numFmtId="0" fontId="0" fillId="0" borderId="44" xfId="0" applyNumberFormat="1" applyBorder="1" applyAlignment="1">
      <alignment horizontal="center" vertical="center"/>
    </xf>
    <xf numFmtId="0" fontId="10" fillId="0" borderId="49" xfId="0" applyFont="1" applyFill="1" applyBorder="1" applyAlignment="1">
      <alignment horizontal="center"/>
    </xf>
    <xf numFmtId="0" fontId="10" fillId="0" borderId="50" xfId="0" applyFont="1" applyFill="1" applyBorder="1" applyAlignment="1">
      <alignment horizontal="center"/>
    </xf>
    <xf numFmtId="20" fontId="0" fillId="0" borderId="51" xfId="0" applyNumberFormat="1" applyBorder="1" applyAlignment="1">
      <alignment horizontal="center" vertical="center"/>
    </xf>
    <xf numFmtId="0" fontId="10" fillId="0" borderId="52" xfId="0" applyFont="1" applyFill="1" applyBorder="1" applyAlignment="1">
      <alignment horizontal="center"/>
    </xf>
    <xf numFmtId="20" fontId="0" fillId="0" borderId="50" xfId="0" applyNumberFormat="1" applyBorder="1" applyAlignment="1">
      <alignment horizontal="center" vertical="center"/>
    </xf>
    <xf numFmtId="0" fontId="10" fillId="0" borderId="35" xfId="0" applyFont="1" applyFill="1" applyBorder="1" applyAlignment="1">
      <alignment horizontal="center"/>
    </xf>
    <xf numFmtId="0" fontId="10" fillId="0" borderId="46" xfId="0" applyFont="1" applyFill="1" applyBorder="1" applyAlignment="1">
      <alignment horizontal="center"/>
    </xf>
    <xf numFmtId="0" fontId="10" fillId="0" borderId="47" xfId="0" applyFont="1" applyFill="1" applyBorder="1" applyAlignment="1">
      <alignment horizontal="center"/>
    </xf>
    <xf numFmtId="0" fontId="0" fillId="0" borderId="23" xfId="0" applyNumberFormat="1" applyBorder="1" applyAlignment="1">
      <alignment horizontal="center" vertical="center"/>
    </xf>
    <xf numFmtId="0" fontId="0" fillId="0" borderId="22" xfId="0" applyNumberFormat="1" applyBorder="1" applyAlignment="1">
      <alignment horizontal="center" vertical="center"/>
    </xf>
    <xf numFmtId="0" fontId="0" fillId="0" borderId="13" xfId="0" applyNumberFormat="1" applyBorder="1" applyAlignment="1">
      <alignment horizontal="center" vertical="center"/>
    </xf>
    <xf numFmtId="0" fontId="0" fillId="0" borderId="2" xfId="0" applyNumberFormat="1" applyBorder="1" applyAlignment="1">
      <alignment horizontal="center" vertical="center"/>
    </xf>
    <xf numFmtId="0" fontId="0" fillId="0" borderId="14" xfId="0" applyNumberFormat="1" applyBorder="1" applyAlignment="1">
      <alignment horizontal="center" vertical="center"/>
    </xf>
    <xf numFmtId="0" fontId="0" fillId="0" borderId="11" xfId="0" applyNumberFormat="1" applyBorder="1" applyAlignment="1">
      <alignment horizontal="center" vertical="center"/>
    </xf>
    <xf numFmtId="0" fontId="19" fillId="0" borderId="14" xfId="0" applyNumberFormat="1" applyFont="1" applyBorder="1" applyAlignment="1">
      <alignment horizontal="center" vertical="center"/>
    </xf>
    <xf numFmtId="0" fontId="19" fillId="0" borderId="11" xfId="0" applyNumberFormat="1" applyFont="1" applyBorder="1" applyAlignment="1">
      <alignment horizontal="center" vertical="center"/>
    </xf>
    <xf numFmtId="0" fontId="19" fillId="0" borderId="12" xfId="0" applyNumberFormat="1" applyFont="1" applyBorder="1" applyAlignment="1">
      <alignment horizontal="center" vertical="center"/>
    </xf>
    <xf numFmtId="0" fontId="19" fillId="0" borderId="10" xfId="0" applyNumberFormat="1" applyFont="1" applyBorder="1" applyAlignment="1">
      <alignment horizontal="center" vertical="center"/>
    </xf>
    <xf numFmtId="0" fontId="19" fillId="0" borderId="13" xfId="0" applyNumberFormat="1" applyFont="1" applyBorder="1" applyAlignment="1">
      <alignment horizontal="center" vertical="center"/>
    </xf>
    <xf numFmtId="0" fontId="19" fillId="0" borderId="2" xfId="0" applyNumberFormat="1" applyFont="1" applyBorder="1" applyAlignment="1">
      <alignment horizontal="center" vertical="center"/>
    </xf>
    <xf numFmtId="165" fontId="21" fillId="4" borderId="9" xfId="0" applyNumberFormat="1" applyFont="1" applyFill="1" applyBorder="1" applyAlignment="1">
      <alignment horizontal="center" vertical="center"/>
    </xf>
    <xf numFmtId="0" fontId="20" fillId="0" borderId="9" xfId="0" applyFont="1" applyFill="1" applyBorder="1" applyAlignment="1">
      <alignment horizontal="center"/>
    </xf>
    <xf numFmtId="0" fontId="10" fillId="0" borderId="7" xfId="0" applyFont="1" applyFill="1" applyBorder="1" applyAlignment="1">
      <alignment horizontal="center"/>
    </xf>
    <xf numFmtId="0" fontId="0" fillId="0" borderId="0" xfId="0" applyAlignment="1"/>
    <xf numFmtId="165" fontId="27" fillId="4" borderId="0" xfId="0" applyNumberFormat="1" applyFont="1" applyFill="1" applyAlignment="1">
      <alignment horizontal="center" vertical="center"/>
    </xf>
    <xf numFmtId="168" fontId="13" fillId="5" borderId="0" xfId="1" applyNumberFormat="1" applyFont="1" applyFill="1" applyAlignment="1"/>
    <xf numFmtId="168" fontId="13" fillId="7" borderId="0" xfId="1" applyNumberFormat="1" applyFont="1" applyFill="1" applyAlignment="1"/>
    <xf numFmtId="165" fontId="28" fillId="9" borderId="0" xfId="1" applyNumberFormat="1" applyFont="1" applyFill="1" applyAlignment="1"/>
    <xf numFmtId="165" fontId="0" fillId="0" borderId="0" xfId="0" applyNumberFormat="1" applyFont="1"/>
    <xf numFmtId="0" fontId="0" fillId="0" borderId="0" xfId="0" applyFill="1"/>
    <xf numFmtId="0" fontId="31" fillId="0" borderId="0" xfId="0" applyFont="1" applyFill="1" applyAlignment="1">
      <alignment horizontal="center"/>
    </xf>
    <xf numFmtId="0" fontId="2" fillId="0" borderId="0" xfId="0" applyFont="1" applyAlignment="1">
      <alignment horizontal="center" vertical="center"/>
    </xf>
    <xf numFmtId="170" fontId="12" fillId="4" borderId="0" xfId="0" applyNumberFormat="1" applyFont="1" applyFill="1" applyBorder="1" applyAlignment="1">
      <alignment horizontal="center" vertical="center"/>
    </xf>
    <xf numFmtId="0" fontId="33" fillId="3" borderId="0" xfId="0" applyFont="1" applyFill="1" applyAlignment="1">
      <alignment horizontal="center" vertical="center"/>
    </xf>
    <xf numFmtId="20" fontId="34" fillId="0" borderId="0" xfId="0" applyNumberFormat="1" applyFont="1"/>
    <xf numFmtId="0" fontId="0" fillId="0" borderId="0" xfId="0" applyAlignment="1">
      <alignment horizontal="center"/>
    </xf>
    <xf numFmtId="0" fontId="29" fillId="3" borderId="0" xfId="0" applyFont="1" applyFill="1" applyAlignment="1">
      <alignment horizontal="center"/>
    </xf>
    <xf numFmtId="0" fontId="0" fillId="3" borderId="0" xfId="0" applyFill="1" applyAlignment="1">
      <alignment horizontal="center"/>
    </xf>
    <xf numFmtId="0" fontId="0" fillId="0" borderId="0" xfId="0" applyAlignment="1">
      <alignment horizontal="left"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xf>
    <xf numFmtId="0" fontId="0" fillId="0" borderId="0" xfId="0" applyAlignment="1">
      <alignment horizontal="left" vertical="center" wrapText="1"/>
    </xf>
    <xf numFmtId="0" fontId="31" fillId="4" borderId="0" xfId="0" applyFont="1" applyFill="1" applyAlignment="1">
      <alignment horizontal="center"/>
    </xf>
    <xf numFmtId="0" fontId="36" fillId="2" borderId="0" xfId="0" applyFont="1" applyFill="1" applyAlignment="1">
      <alignment horizontal="center"/>
    </xf>
    <xf numFmtId="0" fontId="3" fillId="0" borderId="0" xfId="0" applyFont="1" applyFill="1" applyBorder="1" applyAlignment="1">
      <alignment horizontal="center" vertical="center" wrapText="1"/>
    </xf>
    <xf numFmtId="0" fontId="26" fillId="4" borderId="0" xfId="0" applyFont="1" applyFill="1" applyBorder="1" applyAlignment="1">
      <alignment horizontal="left" vertical="center" wrapText="1"/>
    </xf>
    <xf numFmtId="0" fontId="4" fillId="4" borderId="0" xfId="0" applyFont="1" applyFill="1" applyBorder="1" applyAlignment="1">
      <alignment horizontal="right" vertical="center" wrapText="1"/>
    </xf>
    <xf numFmtId="0" fontId="10" fillId="2" borderId="0" xfId="0" applyFont="1" applyFill="1" applyBorder="1" applyAlignment="1">
      <alignment horizontal="center" vertical="center"/>
    </xf>
    <xf numFmtId="0" fontId="24" fillId="3" borderId="0" xfId="0" applyFont="1" applyFill="1" applyAlignment="1">
      <alignment horizontal="right"/>
    </xf>
    <xf numFmtId="164" fontId="35" fillId="0" borderId="0" xfId="1" applyFont="1" applyAlignment="1">
      <alignment horizontal="center"/>
    </xf>
    <xf numFmtId="168" fontId="35" fillId="0" borderId="0" xfId="1" applyNumberFormat="1" applyFont="1" applyAlignment="1">
      <alignment horizontal="center"/>
    </xf>
    <xf numFmtId="0" fontId="0" fillId="0" borderId="0" xfId="0" applyFont="1" applyAlignment="1">
      <alignment horizontal="center"/>
    </xf>
    <xf numFmtId="0" fontId="2" fillId="0" borderId="0" xfId="0" applyFont="1" applyAlignment="1">
      <alignment horizontal="center"/>
    </xf>
    <xf numFmtId="0" fontId="7" fillId="4" borderId="0" xfId="0" applyFont="1" applyFill="1" applyAlignment="1">
      <alignment horizontal="center" vertical="center"/>
    </xf>
    <xf numFmtId="0" fontId="6" fillId="5" borderId="0" xfId="0" applyFont="1" applyFill="1" applyAlignment="1">
      <alignment horizontal="left"/>
    </xf>
    <xf numFmtId="168" fontId="13" fillId="8" borderId="0" xfId="1" applyNumberFormat="1" applyFont="1" applyFill="1" applyAlignment="1">
      <alignment horizontal="center"/>
    </xf>
    <xf numFmtId="165" fontId="29" fillId="4" borderId="0" xfId="1" applyNumberFormat="1" applyFont="1" applyFill="1" applyAlignment="1">
      <alignment horizontal="center"/>
    </xf>
    <xf numFmtId="0" fontId="6" fillId="7" borderId="0" xfId="0" applyFont="1" applyFill="1" applyAlignment="1">
      <alignment horizontal="left"/>
    </xf>
    <xf numFmtId="0" fontId="23" fillId="8" borderId="0" xfId="0" applyFont="1" applyFill="1" applyAlignment="1">
      <alignment horizontal="left"/>
    </xf>
    <xf numFmtId="0" fontId="29" fillId="4" borderId="0" xfId="0" applyFont="1" applyFill="1" applyAlignment="1">
      <alignment horizontal="center"/>
    </xf>
    <xf numFmtId="164" fontId="14" fillId="0" borderId="0" xfId="1" applyFont="1" applyAlignment="1">
      <alignment horizontal="center"/>
    </xf>
    <xf numFmtId="168" fontId="14" fillId="0" borderId="0" xfId="1" applyNumberFormat="1" applyFont="1" applyAlignment="1">
      <alignment horizontal="center"/>
    </xf>
  </cellXfs>
  <cellStyles count="2">
    <cellStyle name="Milliers" xfId="1" builtinId="3"/>
    <cellStyle name="Normal" xfId="0" builtinId="0"/>
  </cellStyles>
  <dxfs count="69">
    <dxf>
      <font>
        <b val="0"/>
        <i val="0"/>
        <strike val="0"/>
        <condense val="0"/>
        <extend val="0"/>
        <outline val="0"/>
        <shadow val="0"/>
        <u val="none"/>
        <vertAlign val="baseline"/>
        <sz val="11"/>
        <color rgb="FFFF0000"/>
        <name val="Calibri"/>
        <scheme val="minor"/>
      </font>
    </dxf>
    <dxf>
      <font>
        <b val="0"/>
        <i val="0"/>
        <strike val="0"/>
        <condense val="0"/>
        <extend val="0"/>
        <outline val="0"/>
        <shadow val="0"/>
        <u val="none"/>
        <vertAlign val="baseline"/>
        <sz val="11"/>
        <color rgb="FFFF0000"/>
        <name val="Calibri"/>
        <scheme val="minor"/>
      </font>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font>
        <b/>
      </font>
      <numFmt numFmtId="165" formatCode="[hh]:mm"/>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rgb="FFFF0000"/>
        <name val="Calibri"/>
        <scheme val="minor"/>
      </font>
      <numFmt numFmtId="165" formatCode="[hh]:mm"/>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i val="0"/>
        <strike val="0"/>
        <condense val="0"/>
        <extend val="0"/>
        <outline val="0"/>
        <shadow val="0"/>
        <u val="none"/>
        <vertAlign val="baseline"/>
        <sz val="11"/>
        <color rgb="FFFF0000"/>
        <name val="Calibri"/>
        <scheme val="minor"/>
      </font>
      <numFmt numFmtId="165" formatCode="[hh]:mm"/>
      <fill>
        <patternFill patternType="solid">
          <fgColor indexed="64"/>
          <bgColor rgb="FFFFFF00"/>
        </patternFill>
      </fill>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i val="0"/>
        <strike val="0"/>
        <outline val="0"/>
        <shadow val="0"/>
        <u val="none"/>
        <vertAlign val="baseline"/>
        <sz val="11"/>
        <color rgb="FFFF0000"/>
        <name val="Calibri"/>
        <scheme val="minor"/>
      </font>
      <numFmt numFmtId="165" formatCode="[hh]:mm"/>
      <fill>
        <patternFill patternType="solid">
          <fgColor indexed="64"/>
          <bgColor rgb="FFFFFF00"/>
        </patternFill>
      </fill>
      <alignment horizontal="center" vertical="center"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outline val="0"/>
        <shadow val="0"/>
        <u val="none"/>
        <vertAlign val="baseline"/>
        <sz val="11"/>
        <name val="Calibri"/>
        <scheme val="minor"/>
      </font>
      <numFmt numFmtId="165" formatCode="[hh]:mm"/>
      <fill>
        <patternFill patternType="solid">
          <fgColor indexed="64"/>
          <bgColor rgb="FFFFFF00"/>
        </patternFill>
      </fill>
      <alignment horizontal="center" vertical="center"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C00000"/>
        <name val="Calibri"/>
        <scheme val="minor"/>
      </font>
      <numFmt numFmtId="0" formatCode="General"/>
      <fill>
        <patternFill patternType="none">
          <fgColor indexed="64"/>
          <bgColor indexed="65"/>
        </patternFill>
      </fill>
      <alignment horizontal="center"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patternType="none">
          <fgColor indexed="64"/>
          <bgColor indexed="65"/>
        </patternFill>
      </fill>
      <alignment horizontal="center" vertical="bottom"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ont>
        <b val="0"/>
        <i val="0"/>
        <strike val="0"/>
        <condense val="0"/>
        <extend val="0"/>
        <outline val="0"/>
        <shadow val="0"/>
        <u val="none"/>
        <vertAlign val="baseline"/>
        <sz val="11"/>
        <color auto="1"/>
        <name val="Calibri"/>
        <scheme val="minor"/>
      </font>
      <numFmt numFmtId="25" formatCode="hh:mm"/>
      <fill>
        <patternFill patternType="none">
          <fgColor indexed="64"/>
          <bgColor indexed="65"/>
        </patternFill>
      </fill>
      <alignment horizontal="center" vertical="bottom"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numFmt numFmtId="25" formatCode="hh:mm"/>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rgb="FFFF0000"/>
        <name val="Calibri"/>
        <scheme val="minor"/>
      </font>
      <numFmt numFmtId="25" formatCode="hh:mm"/>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25" formatCode="h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auto="1"/>
        <name val="Calibri"/>
        <scheme val="minor"/>
      </font>
      <numFmt numFmtId="25" formatCode="hh:mm"/>
      <fill>
        <patternFill patternType="solid">
          <fgColor indexed="64"/>
          <bgColor theme="4" tint="0.39997558519241921"/>
        </patternFill>
      </fill>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scheme val="minor"/>
      </font>
      <numFmt numFmtId="25" formatCode="hh:mm"/>
      <alignment horizontal="center" vertical="center" textRotation="0" wrapText="0" indent="0" justifyLastLine="0" shrinkToFit="0" readingOrder="0"/>
    </dxf>
    <dxf>
      <font>
        <b val="0"/>
        <i val="0"/>
        <strike val="0"/>
        <condense val="0"/>
        <extend val="0"/>
        <outline val="0"/>
        <shadow val="0"/>
        <u val="none"/>
        <vertAlign val="baseline"/>
        <sz val="11"/>
        <color rgb="FFC00000"/>
        <name val="Calibri"/>
        <scheme val="minor"/>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font>
        <strike val="0"/>
        <outline val="0"/>
        <shadow val="0"/>
        <u val="none"/>
        <vertAlign val="baseline"/>
        <color rgb="FFC00000"/>
      </font>
      <numFmt numFmtId="25" formatCode="hh:mm"/>
      <alignment horizontal="center" vertical="center" textRotation="0" wrapText="0" indent="0" justifyLastLine="0" shrinkToFit="0" readingOrder="0"/>
    </dxf>
    <dxf>
      <numFmt numFmtId="19" formatCode="dd/mm/yyyy"/>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outline="0">
        <top style="medium">
          <color auto="1"/>
        </top>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fill>
        <patternFill>
          <bgColor theme="0" tint="-0.24994659260841701"/>
        </patternFill>
      </fill>
    </dxf>
    <dxf>
      <fill>
        <patternFill>
          <bgColor theme="7" tint="0.79998168889431442"/>
        </patternFill>
      </fill>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
      <border>
        <bottom style="thin">
          <color auto="1"/>
        </bottom>
        <vertical/>
        <horizontal/>
      </border>
    </dxf>
  </dxfs>
  <tableStyles count="1" defaultTableStyle="TableStyleMedium2" defaultPivotStyle="PivotStyleLight16">
    <tableStyle name="Style de tableau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microsoft.com/office/2007/relationships/slicerCache" Target="slicerCaches/slicerCache1.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26</xdr:col>
      <xdr:colOff>205740</xdr:colOff>
      <xdr:row>0</xdr:row>
      <xdr:rowOff>45720</xdr:rowOff>
    </xdr:from>
    <xdr:to>
      <xdr:col>28</xdr:col>
      <xdr:colOff>487680</xdr:colOff>
      <xdr:row>2</xdr:row>
      <xdr:rowOff>53340</xdr:rowOff>
    </xdr:to>
    <xdr:sp macro="[0]!enregistrer" textlink="">
      <xdr:nvSpPr>
        <xdr:cNvPr id="2" name="Rectangle : coins arrondis 1">
          <a:extLst>
            <a:ext uri="{FF2B5EF4-FFF2-40B4-BE49-F238E27FC236}">
              <a16:creationId xmlns:a16="http://schemas.microsoft.com/office/drawing/2014/main" id="{4C9EE69F-D570-4722-BD42-BF3DBADD9E39}"/>
            </a:ext>
          </a:extLst>
        </xdr:cNvPr>
        <xdr:cNvSpPr/>
      </xdr:nvSpPr>
      <xdr:spPr>
        <a:xfrm>
          <a:off x="12702540" y="45720"/>
          <a:ext cx="1348740" cy="457200"/>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Enregistrer en PDF</a:t>
          </a:r>
        </a:p>
      </xdr:txBody>
    </xdr:sp>
    <xdr:clientData/>
  </xdr:twoCellAnchor>
  <xdr:twoCellAnchor>
    <xdr:from>
      <xdr:col>26</xdr:col>
      <xdr:colOff>144780</xdr:colOff>
      <xdr:row>3</xdr:row>
      <xdr:rowOff>38100</xdr:rowOff>
    </xdr:from>
    <xdr:to>
      <xdr:col>28</xdr:col>
      <xdr:colOff>495300</xdr:colOff>
      <xdr:row>4</xdr:row>
      <xdr:rowOff>198120</xdr:rowOff>
    </xdr:to>
    <xdr:sp macro="[0]!envoi" textlink="">
      <xdr:nvSpPr>
        <xdr:cNvPr id="3" name="Rectangle : coins arrondis 2">
          <a:extLst>
            <a:ext uri="{FF2B5EF4-FFF2-40B4-BE49-F238E27FC236}">
              <a16:creationId xmlns:a16="http://schemas.microsoft.com/office/drawing/2014/main" id="{59650002-7E88-481A-A125-C62C8CA7B8C1}"/>
            </a:ext>
          </a:extLst>
        </xdr:cNvPr>
        <xdr:cNvSpPr/>
      </xdr:nvSpPr>
      <xdr:spPr>
        <a:xfrm>
          <a:off x="12641580" y="716280"/>
          <a:ext cx="1417320" cy="426720"/>
        </a:xfrm>
        <a:prstGeom prst="roundRect">
          <a:avLst/>
        </a:prstGeom>
        <a:solidFill>
          <a:schemeClr val="accent6">
            <a:lumMod val="60000"/>
            <a:lumOff val="40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rgbClr val="FF0000"/>
              </a:solidFill>
            </a:rPr>
            <a:t>Envoyer par Mail</a:t>
          </a:r>
        </a:p>
      </xdr:txBody>
    </xdr:sp>
    <xdr:clientData/>
  </xdr:twoCellAnchor>
  <xdr:twoCellAnchor>
    <xdr:from>
      <xdr:col>0</xdr:col>
      <xdr:colOff>289560</xdr:colOff>
      <xdr:row>17</xdr:row>
      <xdr:rowOff>60960</xdr:rowOff>
    </xdr:from>
    <xdr:to>
      <xdr:col>8</xdr:col>
      <xdr:colOff>243840</xdr:colOff>
      <xdr:row>26</xdr:row>
      <xdr:rowOff>114300</xdr:rowOff>
    </xdr:to>
    <xdr:sp macro="" textlink="">
      <xdr:nvSpPr>
        <xdr:cNvPr id="4" name="ZoneTexte 3">
          <a:extLst>
            <a:ext uri="{FF2B5EF4-FFF2-40B4-BE49-F238E27FC236}">
              <a16:creationId xmlns:a16="http://schemas.microsoft.com/office/drawing/2014/main" id="{917F67EC-A6E0-4F0F-8162-7408AD4ED13B}"/>
            </a:ext>
          </a:extLst>
        </xdr:cNvPr>
        <xdr:cNvSpPr txBox="1"/>
      </xdr:nvSpPr>
      <xdr:spPr>
        <a:xfrm>
          <a:off x="289560" y="4625340"/>
          <a:ext cx="4739640" cy="1699260"/>
        </a:xfrm>
        <a:prstGeom prst="rect">
          <a:avLst/>
        </a:prstGeom>
        <a:solidFill>
          <a:schemeClr val="accent3">
            <a:lumMod val="20000"/>
            <a:lumOff val="80000"/>
          </a:schemeClr>
        </a:solidFill>
        <a:ln w="28575" cmpd="thickThin">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OBSERVATIONS : </a:t>
          </a:r>
        </a:p>
      </xdr:txBody>
    </xdr:sp>
    <xdr:clientData/>
  </xdr:twoCellAnchor>
  <xdr:twoCellAnchor>
    <xdr:from>
      <xdr:col>9</xdr:col>
      <xdr:colOff>83820</xdr:colOff>
      <xdr:row>17</xdr:row>
      <xdr:rowOff>91440</xdr:rowOff>
    </xdr:from>
    <xdr:to>
      <xdr:col>19</xdr:col>
      <xdr:colOff>114300</xdr:colOff>
      <xdr:row>26</xdr:row>
      <xdr:rowOff>137160</xdr:rowOff>
    </xdr:to>
    <xdr:sp macro="" textlink="">
      <xdr:nvSpPr>
        <xdr:cNvPr id="7" name="ZoneTexte 6">
          <a:extLst>
            <a:ext uri="{FF2B5EF4-FFF2-40B4-BE49-F238E27FC236}">
              <a16:creationId xmlns:a16="http://schemas.microsoft.com/office/drawing/2014/main" id="{88FFF738-BE7B-4D0F-9684-0832DA79D60D}"/>
            </a:ext>
          </a:extLst>
        </xdr:cNvPr>
        <xdr:cNvSpPr txBox="1"/>
      </xdr:nvSpPr>
      <xdr:spPr>
        <a:xfrm>
          <a:off x="5234940" y="4655820"/>
          <a:ext cx="3870960" cy="1691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400" b="1"/>
            <a:t>SIGNATURE</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26</xdr:col>
      <xdr:colOff>525780</xdr:colOff>
      <xdr:row>0</xdr:row>
      <xdr:rowOff>0</xdr:rowOff>
    </xdr:from>
    <xdr:ext cx="1103962" cy="540403"/>
    <xdr:sp macro="[0]!enregistrer"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12534900" y="0"/>
          <a:ext cx="1103962" cy="540403"/>
        </a:xfrm>
        <a:prstGeom prst="roundRect">
          <a:avLst/>
        </a:prstGeom>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ctr"/>
          <a:r>
            <a:rPr lang="fr-FR" sz="1100"/>
            <a:t>enregistrer en</a:t>
          </a:r>
        </a:p>
        <a:p>
          <a:pPr algn="ctr"/>
          <a:r>
            <a:rPr lang="fr-FR" sz="1100"/>
            <a:t>pdf</a:t>
          </a:r>
        </a:p>
      </xdr:txBody>
    </xdr:sp>
    <xdr:clientData/>
  </xdr:oneCellAnchor>
  <xdr:oneCellAnchor>
    <xdr:from>
      <xdr:col>27</xdr:col>
      <xdr:colOff>82550</xdr:colOff>
      <xdr:row>2</xdr:row>
      <xdr:rowOff>247650</xdr:rowOff>
    </xdr:from>
    <xdr:ext cx="990499" cy="292704"/>
    <xdr:sp macro="[0]!envoi" textlink="">
      <xdr:nvSpPr>
        <xdr:cNvPr id="3" name="Rectangle à coins arrondis 2">
          <a:extLst>
            <a:ext uri="{FF2B5EF4-FFF2-40B4-BE49-F238E27FC236}">
              <a16:creationId xmlns:a16="http://schemas.microsoft.com/office/drawing/2014/main" id="{00000000-0008-0000-0100-000003000000}"/>
            </a:ext>
          </a:extLst>
        </xdr:cNvPr>
        <xdr:cNvSpPr/>
      </xdr:nvSpPr>
      <xdr:spPr>
        <a:xfrm>
          <a:off x="8509000" y="615950"/>
          <a:ext cx="990499" cy="292704"/>
        </a:xfrm>
        <a:prstGeom prst="roundRect">
          <a:avLst/>
        </a:prstGeom>
        <a:solidFill>
          <a:schemeClr val="accent6">
            <a:lumMod val="60000"/>
            <a:lumOff val="40000"/>
          </a:schemeClr>
        </a:solidFill>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baseline="0"/>
            <a:t> e</a:t>
          </a:r>
          <a:r>
            <a:rPr lang="fr-FR" sz="1100"/>
            <a:t>nvoi en pdf </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5</xdr:col>
      <xdr:colOff>615950</xdr:colOff>
      <xdr:row>2</xdr:row>
      <xdr:rowOff>50800</xdr:rowOff>
    </xdr:from>
    <xdr:to>
      <xdr:col>8</xdr:col>
      <xdr:colOff>158750</xdr:colOff>
      <xdr:row>15</xdr:row>
      <xdr:rowOff>180975</xdr:rowOff>
    </xdr:to>
    <mc:AlternateContent xmlns:mc="http://schemas.openxmlformats.org/markup-compatibility/2006" xmlns:a14="http://schemas.microsoft.com/office/drawing/2010/main">
      <mc:Choice Requires="a14">
        <xdr:graphicFrame macro="">
          <xdr:nvGraphicFramePr>
            <xdr:cNvPr id="2" name="Années">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microsoft.com/office/drawing/2010/slicer">
              <sle:slicer xmlns:sle="http://schemas.microsoft.com/office/drawing/2010/slicer" name="Années"/>
            </a:graphicData>
          </a:graphic>
        </xdr:graphicFrame>
      </mc:Choice>
      <mc:Fallback xmlns="">
        <xdr:sp macro="" textlink="">
          <xdr:nvSpPr>
            <xdr:cNvPr id="0" name=""/>
            <xdr:cNvSpPr>
              <a:spLocks noTextEdit="1"/>
            </xdr:cNvSpPr>
          </xdr:nvSpPr>
          <xdr:spPr>
            <a:xfrm>
              <a:off x="6800850" y="419100"/>
              <a:ext cx="1828800" cy="252412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xdr:from>
      <xdr:col>5</xdr:col>
      <xdr:colOff>685800</xdr:colOff>
      <xdr:row>17</xdr:row>
      <xdr:rowOff>152400</xdr:rowOff>
    </xdr:from>
    <xdr:to>
      <xdr:col>9</xdr:col>
      <xdr:colOff>361950</xdr:colOff>
      <xdr:row>21</xdr:row>
      <xdr:rowOff>76200</xdr:rowOff>
    </xdr:to>
    <xdr:sp macro="" textlink="">
      <xdr:nvSpPr>
        <xdr:cNvPr id="3" name="ZoneTexte 2">
          <a:extLst>
            <a:ext uri="{FF2B5EF4-FFF2-40B4-BE49-F238E27FC236}">
              <a16:creationId xmlns:a16="http://schemas.microsoft.com/office/drawing/2014/main" id="{00000000-0008-0000-0200-000003000000}"/>
            </a:ext>
          </a:extLst>
        </xdr:cNvPr>
        <xdr:cNvSpPr txBox="1"/>
      </xdr:nvSpPr>
      <xdr:spPr>
        <a:xfrm>
          <a:off x="6870700" y="3282950"/>
          <a:ext cx="2724150" cy="660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temps de travail ici comprend les heures supplémentaires (sans majoration), mais ne comprend pas les jours fériés</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495300</xdr:colOff>
      <xdr:row>1</xdr:row>
      <xdr:rowOff>57150</xdr:rowOff>
    </xdr:from>
    <xdr:ext cx="1880002" cy="264560"/>
    <xdr:sp macro="[0]!afficher" textlink="">
      <xdr:nvSpPr>
        <xdr:cNvPr id="2" name="Rectangle 1">
          <a:extLst>
            <a:ext uri="{FF2B5EF4-FFF2-40B4-BE49-F238E27FC236}">
              <a16:creationId xmlns:a16="http://schemas.microsoft.com/office/drawing/2014/main" id="{00000000-0008-0000-0300-000002000000}"/>
            </a:ext>
          </a:extLst>
        </xdr:cNvPr>
        <xdr:cNvSpPr/>
      </xdr:nvSpPr>
      <xdr:spPr>
        <a:xfrm>
          <a:off x="2781300" y="241300"/>
          <a:ext cx="1880002"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avec des</a:t>
          </a:r>
          <a:r>
            <a:rPr lang="fr-FR" sz="1100" baseline="0"/>
            <a:t> heures récupérables</a:t>
          </a:r>
          <a:endParaRPr lang="fr-FR" sz="1100"/>
        </a:p>
      </xdr:txBody>
    </xdr:sp>
    <xdr:clientData/>
  </xdr:oneCellAnchor>
  <xdr:oneCellAnchor>
    <xdr:from>
      <xdr:col>3</xdr:col>
      <xdr:colOff>527050</xdr:colOff>
      <xdr:row>3</xdr:row>
      <xdr:rowOff>127000</xdr:rowOff>
    </xdr:from>
    <xdr:ext cx="1829090" cy="264560"/>
    <xdr:sp macro="[0]!cacher" textlink="">
      <xdr:nvSpPr>
        <xdr:cNvPr id="3" name="Rectangle 2">
          <a:extLst>
            <a:ext uri="{FF2B5EF4-FFF2-40B4-BE49-F238E27FC236}">
              <a16:creationId xmlns:a16="http://schemas.microsoft.com/office/drawing/2014/main" id="{00000000-0008-0000-0300-000003000000}"/>
            </a:ext>
          </a:extLst>
        </xdr:cNvPr>
        <xdr:cNvSpPr/>
      </xdr:nvSpPr>
      <xdr:spPr>
        <a:xfrm>
          <a:off x="2965450" y="679450"/>
          <a:ext cx="1829090" cy="264560"/>
        </a:xfrm>
        <a:prstGeom prst="rect">
          <a:avLst/>
        </a:prstGeom>
        <a:solidFill>
          <a:schemeClr val="accent2">
            <a:lumMod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r>
            <a:rPr lang="fr-FR" sz="1100"/>
            <a:t>sans les</a:t>
          </a:r>
          <a:r>
            <a:rPr lang="fr-FR" sz="1100" baseline="0"/>
            <a:t> heures récupérables</a:t>
          </a:r>
          <a:endParaRPr lang="fr-FR" sz="11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tilisateur" refreshedDate="44136.337134027781" createdVersion="5" refreshedVersion="6" minRefreshableVersion="3" recordCount="413" xr:uid="{00000000-000A-0000-FFFF-FFFF03000000}">
  <cacheSource type="worksheet">
    <worksheetSource name="Tableau1"/>
  </cacheSource>
  <cacheFields count="27">
    <cacheField name="Semaine" numFmtId="0">
      <sharedItems/>
    </cacheField>
    <cacheField name="Jour" numFmtId="14">
      <sharedItems/>
    </cacheField>
    <cacheField name="Date" numFmtId="14">
      <sharedItems containsSemiMixedTypes="0" containsNonDate="0" containsDate="1" containsString="0" minDate="2020-12-28T00:00:00" maxDate="2022-02-14T00:00:00" count="413">
        <d v="2020-12-28T00:00:00"/>
        <d v="2020-12-29T00:00:00"/>
        <d v="2020-12-30T00:00:00"/>
        <d v="2020-12-31T00:00:00"/>
        <d v="2021-01-01T00:00:00"/>
        <d v="2021-01-02T00:00:00"/>
        <d v="2021-01-03T00:00:00"/>
        <d v="2021-01-04T00:00:00"/>
        <d v="2021-01-05T00:00:00"/>
        <d v="2021-01-06T00:00:00"/>
        <d v="2021-01-07T00:00:00"/>
        <d v="2021-01-08T00:00:00"/>
        <d v="2021-01-09T00:00:00"/>
        <d v="2021-01-10T00:00:00"/>
        <d v="2021-01-11T00:00:00"/>
        <d v="2021-01-12T00:00:00"/>
        <d v="2021-01-13T00:00:00"/>
        <d v="2021-01-14T00:00:00"/>
        <d v="2021-01-15T00:00:00"/>
        <d v="2021-01-16T00:00:00"/>
        <d v="2021-01-17T00:00:00"/>
        <d v="2021-01-18T00:00:00"/>
        <d v="2021-01-19T00:00:00"/>
        <d v="2021-01-20T00:00:00"/>
        <d v="2021-01-21T00:00:00"/>
        <d v="2021-01-22T00:00:00"/>
        <d v="2021-01-23T00:00:00"/>
        <d v="2021-01-24T00:00:00"/>
        <d v="2021-01-25T00:00:00"/>
        <d v="2021-01-26T00:00:00"/>
        <d v="2021-01-27T00:00:00"/>
        <d v="2021-01-28T00:00:00"/>
        <d v="2021-01-29T00:00:00"/>
        <d v="2021-01-30T00:00:00"/>
        <d v="2021-01-31T00:00:00"/>
        <d v="2021-02-01T00:00:00"/>
        <d v="2021-02-02T00:00:00"/>
        <d v="2021-02-03T00:00:00"/>
        <d v="2021-02-04T00:00:00"/>
        <d v="2021-02-05T00:00:00"/>
        <d v="2021-02-06T00:00:00"/>
        <d v="2021-02-07T00:00:00"/>
        <d v="2021-02-08T00:00:00"/>
        <d v="2021-02-09T00:00:00"/>
        <d v="2021-02-10T00:00:00"/>
        <d v="2021-02-11T00:00:00"/>
        <d v="2021-02-12T00:00:00"/>
        <d v="2021-02-13T00:00:00"/>
        <d v="2021-02-14T00:00:00"/>
        <d v="2021-02-15T00:00:00"/>
        <d v="2021-02-16T00:00:00"/>
        <d v="2021-02-17T00:00:00"/>
        <d v="2021-02-18T00:00:00"/>
        <d v="2021-02-19T00:00:00"/>
        <d v="2021-02-20T00:00:00"/>
        <d v="2021-02-21T00:00:00"/>
        <d v="2021-02-22T00:00:00"/>
        <d v="2021-02-23T00:00:00"/>
        <d v="2021-02-24T00:00:00"/>
        <d v="2021-02-25T00:00:00"/>
        <d v="2021-02-26T00:00:00"/>
        <d v="2021-02-27T00:00:00"/>
        <d v="2021-02-28T00:00:00"/>
        <d v="2021-03-01T00:00:00"/>
        <d v="2021-03-02T00:00:00"/>
        <d v="2021-03-03T00:00:00"/>
        <d v="2021-03-04T00:00:00"/>
        <d v="2021-03-05T00:00:00"/>
        <d v="2021-03-06T00:00:00"/>
        <d v="2021-03-07T00:00:00"/>
        <d v="2021-03-08T00:00:00"/>
        <d v="2021-03-09T00:00:00"/>
        <d v="2021-03-10T00:00:00"/>
        <d v="2021-03-11T00:00:00"/>
        <d v="2021-03-12T00:00:00"/>
        <d v="2021-03-13T00:00:00"/>
        <d v="2021-03-14T00:00:00"/>
        <d v="2021-03-15T00:00:00"/>
        <d v="2021-03-16T00:00:00"/>
        <d v="2021-03-17T00:00:00"/>
        <d v="2021-03-18T00:00:00"/>
        <d v="2021-03-19T00:00:00"/>
        <d v="2021-03-20T00:00:00"/>
        <d v="2021-03-21T00:00:00"/>
        <d v="2021-03-22T00:00:00"/>
        <d v="2021-03-23T00:00:00"/>
        <d v="2021-03-24T00:00:00"/>
        <d v="2021-03-25T00:00:00"/>
        <d v="2021-03-26T00:00:00"/>
        <d v="2021-03-27T00:00:00"/>
        <d v="2021-03-28T00:00:00"/>
        <d v="2021-03-29T00:00:00"/>
        <d v="2021-03-30T00:00:00"/>
        <d v="2021-03-31T00:00:00"/>
        <d v="2021-04-01T00:00:00"/>
        <d v="2021-04-02T00:00:00"/>
        <d v="2021-04-03T00:00:00"/>
        <d v="2021-04-04T00:00:00"/>
        <d v="2021-04-05T00:00:00"/>
        <d v="2021-04-06T00:00:00"/>
        <d v="2021-04-07T00:00:00"/>
        <d v="2021-04-08T00:00:00"/>
        <d v="2021-04-09T00:00:00"/>
        <d v="2021-04-10T00:00:00"/>
        <d v="2021-04-11T00:00:00"/>
        <d v="2021-04-12T00:00:00"/>
        <d v="2021-04-13T00:00:00"/>
        <d v="2021-04-14T00:00:00"/>
        <d v="2021-04-15T00:00:00"/>
        <d v="2021-04-16T00:00:00"/>
        <d v="2021-04-17T00:00:00"/>
        <d v="2021-04-18T00:00:00"/>
        <d v="2021-04-19T00:00:00"/>
        <d v="2021-04-20T00:00:00"/>
        <d v="2021-04-21T00:00:00"/>
        <d v="2021-04-22T00:00:00"/>
        <d v="2021-04-23T00:00:00"/>
        <d v="2021-04-24T00:00:00"/>
        <d v="2021-04-25T00:00:00"/>
        <d v="2021-04-26T00:00:00"/>
        <d v="2021-04-27T00:00:00"/>
        <d v="2021-04-28T00:00:00"/>
        <d v="2021-04-29T00:00:00"/>
        <d v="2021-04-30T00:00:00"/>
        <d v="2021-05-01T00:00:00"/>
        <d v="2021-05-02T00:00:00"/>
        <d v="2021-05-03T00:00:00"/>
        <d v="2021-05-04T00:00:00"/>
        <d v="2021-05-05T00:00:00"/>
        <d v="2021-05-06T00:00:00"/>
        <d v="2021-05-07T00:00:00"/>
        <d v="2021-05-08T00:00:00"/>
        <d v="2021-05-09T00:00:00"/>
        <d v="2021-05-10T00:00:00"/>
        <d v="2021-05-11T00:00:00"/>
        <d v="2021-05-12T00:00:00"/>
        <d v="2021-05-13T00:00:00"/>
        <d v="2021-05-14T00:00:00"/>
        <d v="2021-05-15T00:00:00"/>
        <d v="2021-05-16T00:00:00"/>
        <d v="2021-05-17T00:00:00"/>
        <d v="2021-05-18T00:00:00"/>
        <d v="2021-05-19T00:00:00"/>
        <d v="2021-05-20T00:00:00"/>
        <d v="2021-05-21T00:00:00"/>
        <d v="2021-05-22T00:00:00"/>
        <d v="2021-05-23T00:00:00"/>
        <d v="2021-05-24T00:00:00"/>
        <d v="2021-05-25T00:00:00"/>
        <d v="2021-05-26T00:00:00"/>
        <d v="2021-05-27T00:00:00"/>
        <d v="2021-05-28T00:00:00"/>
        <d v="2021-05-29T00:00:00"/>
        <d v="2021-05-30T00:00:00"/>
        <d v="2021-05-31T00:00:00"/>
        <d v="2021-06-01T00:00:00"/>
        <d v="2021-06-02T00:00:00"/>
        <d v="2021-06-03T00:00:00"/>
        <d v="2021-06-04T00:00:00"/>
        <d v="2021-06-05T00:00:00"/>
        <d v="2021-06-06T00:00:00"/>
        <d v="2021-06-07T00:00:00"/>
        <d v="2021-06-08T00:00:00"/>
        <d v="2021-06-09T00:00:00"/>
        <d v="2021-06-10T00:00:00"/>
        <d v="2021-06-11T00:00:00"/>
        <d v="2021-06-12T00:00:00"/>
        <d v="2021-06-13T00:00:00"/>
        <d v="2021-06-14T00:00:00"/>
        <d v="2021-06-15T00:00:00"/>
        <d v="2021-06-16T00:00:00"/>
        <d v="2021-06-17T00:00:00"/>
        <d v="2021-06-18T00:00:00"/>
        <d v="2021-06-19T00:00:00"/>
        <d v="2021-06-20T00:00:00"/>
        <d v="2021-06-21T00:00:00"/>
        <d v="2021-06-22T00:00:00"/>
        <d v="2021-06-23T00:00:00"/>
        <d v="2021-06-24T00:00:00"/>
        <d v="2021-06-25T00:00:00"/>
        <d v="2021-06-26T00:00:00"/>
        <d v="2021-06-27T00:00:00"/>
        <d v="2021-06-28T00:00:00"/>
        <d v="2021-06-29T00:00:00"/>
        <d v="2021-06-30T00:00:00"/>
        <d v="2021-07-01T00:00:00"/>
        <d v="2021-07-02T00:00:00"/>
        <d v="2021-07-03T00:00:00"/>
        <d v="2021-07-04T00:00:00"/>
        <d v="2021-07-05T00:00:00"/>
        <d v="2021-07-06T00:00:00"/>
        <d v="2021-07-07T00:00:00"/>
        <d v="2021-07-08T00:00:00"/>
        <d v="2021-07-09T00:00:00"/>
        <d v="2021-07-10T00:00:00"/>
        <d v="2021-07-11T00:00:00"/>
        <d v="2021-07-12T00:00:00"/>
        <d v="2021-07-13T00:00:00"/>
        <d v="2021-07-14T00:00:00"/>
        <d v="2021-07-15T00:00:00"/>
        <d v="2021-07-16T00:00:00"/>
        <d v="2021-07-17T00:00:00"/>
        <d v="2021-07-18T00:00:00"/>
        <d v="2021-07-19T00:00:00"/>
        <d v="2021-07-20T00:00:00"/>
        <d v="2021-07-21T00:00:00"/>
        <d v="2021-07-22T00:00:00"/>
        <d v="2021-07-23T00:00:00"/>
        <d v="2021-07-24T00:00:00"/>
        <d v="2021-07-25T00:00:00"/>
        <d v="2021-07-26T00:00:00"/>
        <d v="2021-07-27T00:00:00"/>
        <d v="2021-07-28T00:00:00"/>
        <d v="2021-07-29T00:00:00"/>
        <d v="2021-07-30T00:00:00"/>
        <d v="2021-07-31T00:00:00"/>
        <d v="2021-08-01T00:00:00"/>
        <d v="2021-08-02T00:00:00"/>
        <d v="2021-08-03T00:00:00"/>
        <d v="2021-08-04T00:00:00"/>
        <d v="2021-08-05T00:00:00"/>
        <d v="2021-08-06T00:00:00"/>
        <d v="2021-08-07T00:00:00"/>
        <d v="2021-08-08T00:00:00"/>
        <d v="2021-08-09T00:00:00"/>
        <d v="2021-08-10T00:00:00"/>
        <d v="2021-08-11T00:00:00"/>
        <d v="2021-08-12T00:00:00"/>
        <d v="2021-08-13T00:00:00"/>
        <d v="2021-08-14T00:00:00"/>
        <d v="2021-08-15T00:00:00"/>
        <d v="2021-08-16T00:00:00"/>
        <d v="2021-08-17T00:00:00"/>
        <d v="2021-08-18T00:00:00"/>
        <d v="2021-08-19T00:00:00"/>
        <d v="2021-08-20T00:00:00"/>
        <d v="2021-08-21T00:00:00"/>
        <d v="2021-08-22T00:00:00"/>
        <d v="2021-08-23T00:00:00"/>
        <d v="2021-08-24T00:00:00"/>
        <d v="2021-08-25T00:00:00"/>
        <d v="2021-08-26T00:00:00"/>
        <d v="2021-08-27T00:00:00"/>
        <d v="2021-08-28T00:00:00"/>
        <d v="2021-08-29T00:00:00"/>
        <d v="2021-08-30T00:00:00"/>
        <d v="2021-08-31T00:00:00"/>
        <d v="2021-09-01T00:00:00"/>
        <d v="2021-09-02T00:00:00"/>
        <d v="2021-09-03T00:00:00"/>
        <d v="2021-09-04T00:00:00"/>
        <d v="2021-09-05T00:00:00"/>
        <d v="2021-09-06T00:00:00"/>
        <d v="2021-09-07T00:00:00"/>
        <d v="2021-09-08T00:00:00"/>
        <d v="2021-09-09T00:00:00"/>
        <d v="2021-09-10T00:00:00"/>
        <d v="2021-09-11T00:00:00"/>
        <d v="2021-09-12T00:00:00"/>
        <d v="2021-09-13T00:00:00"/>
        <d v="2021-09-14T00:00:00"/>
        <d v="2021-09-15T00:00:00"/>
        <d v="2021-09-16T00:00:00"/>
        <d v="2021-09-17T00:00:00"/>
        <d v="2021-09-18T00:00:00"/>
        <d v="2021-09-19T00:00:00"/>
        <d v="2021-09-20T00:00:00"/>
        <d v="2021-09-21T00:00:00"/>
        <d v="2021-09-22T00:00:00"/>
        <d v="2021-09-23T00:00:00"/>
        <d v="2021-09-24T00:00:00"/>
        <d v="2021-09-25T00:00:00"/>
        <d v="2021-09-26T00:00:00"/>
        <d v="2021-09-27T00:00:00"/>
        <d v="2021-09-28T00:00:00"/>
        <d v="2021-09-29T00:00:00"/>
        <d v="2021-09-30T00:00:00"/>
        <d v="2021-10-01T00:00:00"/>
        <d v="2021-10-02T00:00:00"/>
        <d v="2021-10-03T00:00:00"/>
        <d v="2021-10-04T00:00:00"/>
        <d v="2021-10-05T00:00:00"/>
        <d v="2021-10-06T00:00:00"/>
        <d v="2021-10-07T00:00:00"/>
        <d v="2021-10-08T00:00:00"/>
        <d v="2021-10-09T00:00:00"/>
        <d v="2021-10-10T00:00:00"/>
        <d v="2021-10-11T00:00:00"/>
        <d v="2021-10-12T00:00:00"/>
        <d v="2021-10-13T00:00:00"/>
        <d v="2021-10-14T00:00:00"/>
        <d v="2021-10-15T00:00:00"/>
        <d v="2021-10-16T00:00:00"/>
        <d v="2021-10-17T00:00:00"/>
        <d v="2021-10-18T00:00:00"/>
        <d v="2021-10-19T00:00:00"/>
        <d v="2021-10-20T00:00:00"/>
        <d v="2021-10-21T00:00:00"/>
        <d v="2021-10-22T00:00:00"/>
        <d v="2021-10-23T00:00:00"/>
        <d v="2021-10-24T00:00:00"/>
        <d v="2021-10-25T00:00:00"/>
        <d v="2021-10-26T00:00:00"/>
        <d v="2021-10-27T00:00:00"/>
        <d v="2021-10-28T00:00:00"/>
        <d v="2021-10-29T00:00:00"/>
        <d v="2021-10-30T00:00:00"/>
        <d v="2021-10-31T00:00:00"/>
        <d v="2021-11-01T00:00:00"/>
        <d v="2021-11-02T00:00:00"/>
        <d v="2021-11-03T00:00:00"/>
        <d v="2021-11-04T00:00:00"/>
        <d v="2021-11-05T00:00:00"/>
        <d v="2021-11-06T00:00:00"/>
        <d v="2021-11-07T00:00:00"/>
        <d v="2021-11-08T00:00:00"/>
        <d v="2021-11-09T00:00:00"/>
        <d v="2021-11-10T00:00:00"/>
        <d v="2021-11-11T00:00:00"/>
        <d v="2021-11-12T00:00:00"/>
        <d v="2021-11-13T00:00:00"/>
        <d v="2021-11-14T00:00:00"/>
        <d v="2021-11-15T00:00:00"/>
        <d v="2021-11-16T00:00:00"/>
        <d v="2021-11-17T00:00:00"/>
        <d v="2021-11-18T00:00:00"/>
        <d v="2021-11-19T00:00:00"/>
        <d v="2021-11-20T00:00:00"/>
        <d v="2021-11-21T00:00:00"/>
        <d v="2021-11-22T00:00:00"/>
        <d v="2021-11-23T00:00:00"/>
        <d v="2021-11-24T00:00:00"/>
        <d v="2021-11-25T00:00:00"/>
        <d v="2021-11-26T00:00:00"/>
        <d v="2021-11-27T00:00:00"/>
        <d v="2021-11-28T00:00:00"/>
        <d v="2021-11-29T00:00:00"/>
        <d v="2021-11-30T00:00:00"/>
        <d v="2021-12-01T00:00:00"/>
        <d v="2021-12-02T00:00:00"/>
        <d v="2021-12-03T00:00:00"/>
        <d v="2021-12-04T00:00:00"/>
        <d v="2021-12-05T00:00:00"/>
        <d v="2021-12-06T00:00:00"/>
        <d v="2021-12-07T00:00:00"/>
        <d v="2021-12-08T00:00:00"/>
        <d v="2021-12-09T00:00:00"/>
        <d v="2021-12-10T00:00:00"/>
        <d v="2021-12-11T00:00:00"/>
        <d v="2021-12-12T00:00:00"/>
        <d v="2021-12-13T00:00:00"/>
        <d v="2021-12-14T00:00:00"/>
        <d v="2021-12-15T00:00:00"/>
        <d v="2021-12-16T00:00:00"/>
        <d v="2021-12-17T00:00:00"/>
        <d v="2021-12-18T00:00:00"/>
        <d v="2021-12-19T00:00:00"/>
        <d v="2021-12-20T00:00:00"/>
        <d v="2021-12-21T00:00:00"/>
        <d v="2021-12-22T00:00:00"/>
        <d v="2021-12-23T00:00:00"/>
        <d v="2021-12-24T00:00:00"/>
        <d v="2021-12-25T00:00:00"/>
        <d v="2021-12-26T00:00:00"/>
        <d v="2021-12-27T00:00:00"/>
        <d v="2021-12-28T00:00:00"/>
        <d v="2021-12-29T00:00:00"/>
        <d v="2021-12-30T00:00:00"/>
        <d v="2021-12-31T00:00:00"/>
        <d v="2022-01-01T00:00:00"/>
        <d v="2022-01-02T00:00:00"/>
        <d v="2022-01-03T00:00:00"/>
        <d v="2022-01-04T00:00:00"/>
        <d v="2022-01-05T00:00:00"/>
        <d v="2022-01-06T00:00:00"/>
        <d v="2022-01-07T00:00:00"/>
        <d v="2022-01-08T00:00:00"/>
        <d v="2022-01-09T00:00:00"/>
        <d v="2022-01-10T00:00:00"/>
        <d v="2022-01-11T00:00:00"/>
        <d v="2022-01-12T00:00:00"/>
        <d v="2022-01-13T00:00:00"/>
        <d v="2022-01-14T00:00:00"/>
        <d v="2022-01-15T00:00:00"/>
        <d v="2022-01-16T00:00:00"/>
        <d v="2022-01-17T00:00:00"/>
        <d v="2022-01-18T00:00:00"/>
        <d v="2022-01-19T00:00:00"/>
        <d v="2022-01-20T00:00:00"/>
        <d v="2022-01-21T00:00:00"/>
        <d v="2022-01-22T00:00:00"/>
        <d v="2022-01-23T00:00:00"/>
        <d v="2022-01-24T00:00:00"/>
        <d v="2022-01-25T00:00:00"/>
        <d v="2022-01-26T00:00:00"/>
        <d v="2022-01-27T00:00:00"/>
        <d v="2022-01-28T00:00:00"/>
        <d v="2022-01-29T00:00:00"/>
        <d v="2022-01-30T00:00:00"/>
        <d v="2022-01-31T00:00:00"/>
        <d v="2022-02-01T00:00:00"/>
        <d v="2022-02-02T00:00:00"/>
        <d v="2022-02-03T00:00:00"/>
        <d v="2022-02-04T00:00:00"/>
        <d v="2022-02-05T00:00:00"/>
        <d v="2022-02-06T00:00:00"/>
        <d v="2022-02-07T00:00:00"/>
        <d v="2022-02-08T00:00:00"/>
        <d v="2022-02-09T00:00:00"/>
        <d v="2022-02-10T00:00:00"/>
        <d v="2022-02-11T00:00:00"/>
        <d v="2022-02-12T00:00:00"/>
        <d v="2022-02-13T00:00:00"/>
      </sharedItems>
      <fieldGroup par="26" base="2">
        <rangePr groupBy="months" startDate="2020-12-28T00:00:00" endDate="2022-02-14T00:00:00"/>
        <groupItems count="14">
          <s v="&lt;28/12/2020"/>
          <s v="janv"/>
          <s v="févr"/>
          <s v="mars"/>
          <s v="avr"/>
          <s v="mai"/>
          <s v="juin"/>
          <s v="juil"/>
          <s v="août"/>
          <s v="sept"/>
          <s v="oct"/>
          <s v="nov"/>
          <s v="déc"/>
          <s v="&gt;14/02/2022"/>
        </groupItems>
      </fieldGroup>
    </cacheField>
    <cacheField name="Début AM" numFmtId="20">
      <sharedItems containsNonDate="0" containsDate="1" containsString="0" containsBlank="1" minDate="1899-12-30T08:30:00" maxDate="1899-12-30T08:30:00"/>
    </cacheField>
    <cacheField name="Fin AM" numFmtId="20">
      <sharedItems containsNonDate="0" containsDate="1" containsString="0" containsBlank="1" minDate="1899-12-30T12:00:00" maxDate="1899-12-30T12:30:00"/>
    </cacheField>
    <cacheField name="Pause AM" numFmtId="20">
      <sharedItems containsNonDate="0" containsDate="1" containsString="0" containsBlank="1" minDate="1899-12-30T00:10:00" maxDate="1899-12-30T00:10:00"/>
    </cacheField>
    <cacheField name="Début PM" numFmtId="20">
      <sharedItems containsNonDate="0" containsDate="1" containsString="0" containsBlank="1" minDate="1899-12-30T13:00:00" maxDate="1899-12-30T13:30:00"/>
    </cacheField>
    <cacheField name="Fin PM" numFmtId="20">
      <sharedItems containsNonDate="0" containsDate="1" containsString="0" containsBlank="1" minDate="1899-12-30T16:30:00" maxDate="1899-12-30T17:00:00"/>
    </cacheField>
    <cacheField name="Pause PM" numFmtId="20">
      <sharedItems containsNonDate="0" containsDate="1" containsString="0" containsBlank="1" minDate="1899-12-30T00:10:00" maxDate="1899-12-30T00:10:00"/>
    </cacheField>
    <cacheField name="Temps de travail" numFmtId="20">
      <sharedItems containsSemiMixedTypes="0" containsNonDate="0" containsDate="1" containsString="0" minDate="1899-12-30T00:00:00" maxDate="1899-12-30T07:10:00"/>
    </cacheField>
    <cacheField name="Heures à récupérer" numFmtId="20">
      <sharedItems containsNonDate="0" containsString="0" containsBlank="1"/>
    </cacheField>
    <cacheField name="Récup avance" numFmtId="20">
      <sharedItems containsNonDate="0" containsString="0" containsBlank="1"/>
    </cacheField>
    <cacheField name="Jour Férié" numFmtId="0">
      <sharedItems containsBlank="1"/>
    </cacheField>
    <cacheField name="Position" numFmtId="0">
      <sharedItems containsNonDate="0" containsString="0" containsBlank="1"/>
    </cacheField>
    <cacheField name="Congés " numFmtId="0">
      <sharedItems containsSemiMixedTypes="0" containsString="0" containsNumber="1" containsInteger="1" minValue="0" maxValue="0"/>
    </cacheField>
    <cacheField name="Congés Samedi" numFmtId="0">
      <sharedItems containsSemiMixedTypes="0" containsString="0" containsNumber="1" containsInteger="1" minValue="0" maxValue="0"/>
    </cacheField>
    <cacheField name="Pont Mobile" numFmtId="0">
      <sharedItems containsSemiMixedTypes="0" containsString="0" containsNumber="1" containsInteger="1" minValue="0" maxValue="0"/>
    </cacheField>
    <cacheField name="Arrêt Maladie" numFmtId="0">
      <sharedItems containsSemiMixedTypes="0" containsString="0" containsNumber="1" containsInteger="1" minValue="0" maxValue="0"/>
    </cacheField>
    <cacheField name="Absence" numFmtId="0">
      <sharedItems containsSemiMixedTypes="0" containsString="0" containsNumber="1" containsInteger="1" minValue="0" maxValue="0"/>
    </cacheField>
    <cacheField name="R.T.T." numFmtId="0">
      <sharedItems containsSemiMixedTypes="0" containsString="0" containsNumber="1" containsInteger="1" minValue="0" maxValue="0"/>
    </cacheField>
    <cacheField name="Autre" numFmtId="0">
      <sharedItems containsSemiMixedTypes="0" containsString="0" containsNumber="1" containsInteger="1" minValue="0" maxValue="0"/>
    </cacheField>
    <cacheField name="Chômage Partiel AM" numFmtId="0">
      <sharedItems containsSemiMixedTypes="0" containsNonDate="0" containsDate="1" containsString="0" minDate="1899-12-30T00:00:00" maxDate="1899-12-31T00:00:00"/>
    </cacheField>
    <cacheField name="Chômage Partiel PM" numFmtId="0">
      <sharedItems containsSemiMixedTypes="0" containsNonDate="0" containsDate="1" containsString="0" minDate="1899-12-30T00:00:00" maxDate="1899-12-31T00:00:00"/>
    </cacheField>
    <cacheField name="Chomage Partiel" numFmtId="0">
      <sharedItems containsSemiMixedTypes="0" containsNonDate="0" containsDate="1" containsString="0" minDate="1899-12-30T00:00:00" maxDate="1899-12-31T00:00:00"/>
    </cacheField>
    <cacheField name="Heures Non Travaillées" numFmtId="0">
      <sharedItems containsSemiMixedTypes="0" containsNonDate="0" containsDate="1" containsString="0" minDate="1899-12-30T00:00:00" maxDate="1899-12-31T00:00:00"/>
    </cacheField>
    <cacheField name="Heures non travaillées2" numFmtId="0">
      <sharedItems containsSemiMixedTypes="0" containsDate="1" containsString="0" containsMixedTypes="1" minDate="1899-12-31T00:00:00" maxDate="1900-01-01T00:00:00"/>
    </cacheField>
    <cacheField name="Années" numFmtId="0" databaseField="0">
      <fieldGroup base="2">
        <rangePr groupBy="years" startDate="2020-12-28T00:00:00" endDate="2022-02-14T00:00:00"/>
        <groupItems count="5">
          <s v="&lt;28/12/2020"/>
          <s v="2020"/>
          <s v="2021"/>
          <s v="2022"/>
          <s v="&gt;14/02/2022"/>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13">
  <r>
    <s v=""/>
    <s v="LUNDI"/>
    <x v="0"/>
    <d v="1899-12-30T08:30:00"/>
    <d v="1899-12-30T12:30:00"/>
    <d v="1899-12-30T00:10:00"/>
    <d v="1899-12-30T13:30:00"/>
    <d v="1899-12-30T17:00:00"/>
    <d v="1899-12-30T00:10:00"/>
    <d v="1899-12-30T07:10:00"/>
    <m/>
    <m/>
    <s v=""/>
    <m/>
    <n v="0"/>
    <n v="0"/>
    <n v="0"/>
    <n v="0"/>
    <n v="0"/>
    <n v="0"/>
    <n v="0"/>
    <d v="1899-12-30T00:00:00"/>
    <d v="1899-12-30T00:00:00"/>
    <d v="1899-12-30T00:00:00"/>
    <d v="1899-12-30T00:00:00"/>
    <n v="0"/>
  </r>
  <r>
    <s v=""/>
    <s v="MARDI"/>
    <x v="1"/>
    <d v="1899-12-30T08:30:00"/>
    <d v="1899-12-30T12:30:00"/>
    <d v="1899-12-30T00:10:00"/>
    <d v="1899-12-30T13:30:00"/>
    <d v="1899-12-30T17:00:00"/>
    <d v="1899-12-30T00:10:00"/>
    <d v="1899-12-30T07:10:00"/>
    <m/>
    <m/>
    <s v=""/>
    <m/>
    <n v="0"/>
    <n v="0"/>
    <n v="0"/>
    <n v="0"/>
    <n v="0"/>
    <n v="0"/>
    <n v="0"/>
    <d v="1899-12-30T00:00:00"/>
    <d v="1899-12-30T00:00:00"/>
    <d v="1899-12-30T00:00:00"/>
    <d v="1899-12-30T00:00:00"/>
    <n v="0"/>
  </r>
  <r>
    <s v=""/>
    <s v="MERCREDI"/>
    <x v="2"/>
    <d v="1899-12-30T08:30:00"/>
    <d v="1899-12-30T12:30:00"/>
    <d v="1899-12-30T00:10:00"/>
    <d v="1899-12-30T13:30:00"/>
    <d v="1899-12-30T17:00:00"/>
    <d v="1899-12-30T00:10:00"/>
    <d v="1899-12-30T07:10:00"/>
    <m/>
    <m/>
    <m/>
    <m/>
    <n v="0"/>
    <n v="0"/>
    <n v="0"/>
    <n v="0"/>
    <n v="0"/>
    <n v="0"/>
    <n v="0"/>
    <d v="1899-12-30T00:00:00"/>
    <d v="1899-12-30T00:00:00"/>
    <d v="1899-12-30T00:00:00"/>
    <d v="1899-12-30T00:00:00"/>
    <n v="0"/>
  </r>
  <r>
    <s v="semaine 53"/>
    <s v="JEUDI"/>
    <x v="3"/>
    <d v="1899-12-30T08:30:00"/>
    <d v="1899-12-30T12:30:00"/>
    <d v="1899-12-30T00:10:00"/>
    <d v="1899-12-30T13:30:00"/>
    <d v="1899-12-30T17:00:00"/>
    <d v="1899-12-30T00:10:00"/>
    <d v="1899-12-30T07:10:00"/>
    <m/>
    <m/>
    <s v=""/>
    <m/>
    <n v="0"/>
    <n v="0"/>
    <n v="0"/>
    <n v="0"/>
    <n v="0"/>
    <n v="0"/>
    <n v="0"/>
    <d v="1899-12-30T00:00:00"/>
    <d v="1899-12-30T00:00:00"/>
    <d v="1899-12-30T00:00:00"/>
    <d v="1899-12-30T00:00:00"/>
    <n v="0"/>
  </r>
  <r>
    <s v=""/>
    <s v="VENDREDI"/>
    <x v="4"/>
    <d v="1899-12-30T08:30:00"/>
    <d v="1899-12-30T12:00:00"/>
    <d v="1899-12-30T00:10:00"/>
    <d v="1899-12-30T13:00:00"/>
    <d v="1899-12-30T16:30:00"/>
    <m/>
    <d v="1899-12-30T06:50:00"/>
    <m/>
    <m/>
    <s v="oui"/>
    <m/>
    <n v="0"/>
    <n v="0"/>
    <n v="0"/>
    <n v="0"/>
    <n v="0"/>
    <n v="0"/>
    <n v="0"/>
    <d v="1899-12-30T00:00:00"/>
    <d v="1899-12-30T00:00:00"/>
    <d v="1899-12-30T00:00:00"/>
    <d v="1899-12-30T00:00:00"/>
    <n v="0"/>
  </r>
  <r>
    <s v=""/>
    <s v="SAMEDI"/>
    <x v="5"/>
    <m/>
    <m/>
    <m/>
    <m/>
    <m/>
    <m/>
    <d v="1899-12-30T00:00:00"/>
    <m/>
    <m/>
    <s v=""/>
    <m/>
    <n v="0"/>
    <n v="0"/>
    <n v="0"/>
    <n v="0"/>
    <n v="0"/>
    <n v="0"/>
    <n v="0"/>
    <d v="1899-12-30T00:00:00"/>
    <d v="1899-12-30T00:00:00"/>
    <d v="1899-12-30T00:00:00"/>
    <d v="1899-12-30T00:00:00"/>
    <n v="0"/>
  </r>
  <r>
    <s v=""/>
    <s v="DIMANCHE"/>
    <x v="6"/>
    <m/>
    <m/>
    <m/>
    <m/>
    <m/>
    <m/>
    <d v="1899-12-30T00:00:00"/>
    <m/>
    <m/>
    <s v=""/>
    <m/>
    <n v="0"/>
    <n v="0"/>
    <n v="0"/>
    <n v="0"/>
    <n v="0"/>
    <n v="0"/>
    <n v="0"/>
    <d v="1899-12-30T00:00:00"/>
    <d v="1899-12-30T00:00:00"/>
    <d v="1899-12-30T00:00:00"/>
    <d v="1899-12-30T00:00:00"/>
    <d v="1899-12-31T00:00:00"/>
  </r>
  <r>
    <s v=""/>
    <s v="LUNDI"/>
    <x v="7"/>
    <m/>
    <m/>
    <m/>
    <m/>
    <m/>
    <m/>
    <d v="1899-12-30T00:00:00"/>
    <m/>
    <m/>
    <s v=""/>
    <m/>
    <n v="0"/>
    <n v="0"/>
    <n v="0"/>
    <n v="0"/>
    <n v="0"/>
    <n v="0"/>
    <n v="0"/>
    <d v="1899-12-30T00:00:00"/>
    <d v="1899-12-30T00:00:00"/>
    <d v="1899-12-30T00:00:00"/>
    <d v="1899-12-30T00:00:00"/>
    <n v="0"/>
  </r>
  <r>
    <s v=""/>
    <s v="MARDI"/>
    <x v="8"/>
    <m/>
    <m/>
    <m/>
    <m/>
    <m/>
    <m/>
    <d v="1899-12-30T00:00:00"/>
    <m/>
    <m/>
    <s v=""/>
    <m/>
    <n v="0"/>
    <n v="0"/>
    <n v="0"/>
    <n v="0"/>
    <n v="0"/>
    <n v="0"/>
    <n v="0"/>
    <d v="1899-12-30T00:00:00"/>
    <d v="1899-12-30T00:00:00"/>
    <d v="1899-12-30T00:00:00"/>
    <d v="1899-12-30T00:00:00"/>
    <n v="0"/>
  </r>
  <r>
    <s v=""/>
    <s v="MERCREDI"/>
    <x v="9"/>
    <m/>
    <m/>
    <m/>
    <m/>
    <m/>
    <m/>
    <d v="1899-12-30T00:00:00"/>
    <m/>
    <m/>
    <s v=""/>
    <m/>
    <n v="0"/>
    <n v="0"/>
    <n v="0"/>
    <n v="0"/>
    <n v="0"/>
    <n v="0"/>
    <n v="0"/>
    <d v="1899-12-30T00:00:00"/>
    <d v="1899-12-30T00:00:00"/>
    <d v="1899-12-30T00:00:00"/>
    <d v="1899-12-30T00:00:00"/>
    <n v="0"/>
  </r>
  <r>
    <s v="semaine 1"/>
    <s v="JEUDI"/>
    <x v="10"/>
    <m/>
    <m/>
    <m/>
    <m/>
    <m/>
    <m/>
    <d v="1899-12-30T00:00:00"/>
    <m/>
    <m/>
    <s v=""/>
    <m/>
    <n v="0"/>
    <n v="0"/>
    <n v="0"/>
    <n v="0"/>
    <n v="0"/>
    <n v="0"/>
    <n v="0"/>
    <d v="1899-12-30T00:00:00"/>
    <d v="1899-12-30T00:00:00"/>
    <d v="1899-12-30T00:00:00"/>
    <d v="1899-12-30T00:00:00"/>
    <n v="0"/>
  </r>
  <r>
    <s v=""/>
    <s v="VENDREDI"/>
    <x v="11"/>
    <m/>
    <m/>
    <m/>
    <m/>
    <m/>
    <m/>
    <d v="1899-12-30T00:00:00"/>
    <m/>
    <m/>
    <s v=""/>
    <m/>
    <n v="0"/>
    <n v="0"/>
    <n v="0"/>
    <n v="0"/>
    <n v="0"/>
    <n v="0"/>
    <n v="0"/>
    <d v="1899-12-30T00:00:00"/>
    <d v="1899-12-30T00:00:00"/>
    <d v="1899-12-30T00:00:00"/>
    <d v="1899-12-30T00:00:00"/>
    <n v="0"/>
  </r>
  <r>
    <s v=""/>
    <s v="SAMEDI"/>
    <x v="12"/>
    <m/>
    <m/>
    <m/>
    <m/>
    <m/>
    <m/>
    <d v="1899-12-30T00:00:00"/>
    <m/>
    <m/>
    <s v=""/>
    <m/>
    <n v="0"/>
    <n v="0"/>
    <n v="0"/>
    <n v="0"/>
    <n v="0"/>
    <n v="0"/>
    <n v="0"/>
    <d v="1899-12-30T00:00:00"/>
    <d v="1899-12-30T00:00:00"/>
    <d v="1899-12-30T00:00:00"/>
    <d v="1899-12-30T00:00:00"/>
    <n v="0"/>
  </r>
  <r>
    <s v=""/>
    <s v="DIMANCHE"/>
    <x v="13"/>
    <m/>
    <m/>
    <m/>
    <m/>
    <m/>
    <m/>
    <d v="1899-12-30T00:00:00"/>
    <m/>
    <m/>
    <s v=""/>
    <m/>
    <n v="0"/>
    <n v="0"/>
    <n v="0"/>
    <n v="0"/>
    <n v="0"/>
    <n v="0"/>
    <n v="0"/>
    <d v="1899-12-30T00:00:00"/>
    <d v="1899-12-30T00:00:00"/>
    <d v="1899-12-30T00:00:00"/>
    <d v="1899-12-30T00:00:00"/>
    <d v="1899-12-30T00:00:00"/>
  </r>
  <r>
    <s v=""/>
    <s v="LUNDI"/>
    <x v="14"/>
    <m/>
    <m/>
    <m/>
    <m/>
    <m/>
    <m/>
    <d v="1899-12-30T00:00:00"/>
    <m/>
    <m/>
    <s v=""/>
    <m/>
    <n v="0"/>
    <n v="0"/>
    <n v="0"/>
    <n v="0"/>
    <n v="0"/>
    <n v="0"/>
    <n v="0"/>
    <d v="1899-12-30T00:00:00"/>
    <d v="1899-12-30T00:00:00"/>
    <d v="1899-12-30T00:00:00"/>
    <d v="1899-12-30T00:00:00"/>
    <n v="0"/>
  </r>
  <r>
    <s v=""/>
    <s v="MARDI"/>
    <x v="15"/>
    <m/>
    <m/>
    <m/>
    <m/>
    <m/>
    <m/>
    <d v="1899-12-30T00:00:00"/>
    <m/>
    <m/>
    <s v=""/>
    <m/>
    <n v="0"/>
    <n v="0"/>
    <n v="0"/>
    <n v="0"/>
    <n v="0"/>
    <n v="0"/>
    <n v="0"/>
    <d v="1899-12-30T00:00:00"/>
    <d v="1899-12-30T00:00:00"/>
    <d v="1899-12-30T00:00:00"/>
    <d v="1899-12-30T00:00:00"/>
    <n v="0"/>
  </r>
  <r>
    <s v=""/>
    <s v="MERCREDI"/>
    <x v="16"/>
    <m/>
    <m/>
    <m/>
    <m/>
    <m/>
    <m/>
    <d v="1899-12-30T00:00:00"/>
    <m/>
    <m/>
    <s v=""/>
    <m/>
    <n v="0"/>
    <n v="0"/>
    <n v="0"/>
    <n v="0"/>
    <n v="0"/>
    <n v="0"/>
    <n v="0"/>
    <d v="1899-12-30T00:00:00"/>
    <d v="1899-12-30T00:00:00"/>
    <d v="1899-12-30T00:00:00"/>
    <d v="1899-12-30T00:00:00"/>
    <n v="0"/>
  </r>
  <r>
    <s v="semaine 2"/>
    <s v="JEUDI"/>
    <x v="17"/>
    <m/>
    <m/>
    <m/>
    <m/>
    <m/>
    <m/>
    <d v="1899-12-30T00:00:00"/>
    <m/>
    <m/>
    <s v=""/>
    <m/>
    <n v="0"/>
    <n v="0"/>
    <n v="0"/>
    <n v="0"/>
    <n v="0"/>
    <n v="0"/>
    <n v="0"/>
    <d v="1899-12-30T00:00:00"/>
    <d v="1899-12-30T00:00:00"/>
    <d v="1899-12-30T00:00:00"/>
    <d v="1899-12-30T00:00:00"/>
    <n v="0"/>
  </r>
  <r>
    <s v=""/>
    <s v="VENDREDI"/>
    <x v="18"/>
    <m/>
    <m/>
    <m/>
    <m/>
    <m/>
    <m/>
    <d v="1899-12-30T00:00:00"/>
    <m/>
    <m/>
    <s v=""/>
    <m/>
    <n v="0"/>
    <n v="0"/>
    <n v="0"/>
    <n v="0"/>
    <n v="0"/>
    <n v="0"/>
    <n v="0"/>
    <d v="1899-12-30T00:00:00"/>
    <d v="1899-12-30T00:00:00"/>
    <d v="1899-12-30T00:00:00"/>
    <d v="1899-12-30T00:00:00"/>
    <n v="0"/>
  </r>
  <r>
    <s v=""/>
    <s v="SAMEDI"/>
    <x v="19"/>
    <m/>
    <m/>
    <m/>
    <m/>
    <m/>
    <m/>
    <d v="1899-12-30T00:00:00"/>
    <m/>
    <m/>
    <s v=""/>
    <m/>
    <n v="0"/>
    <n v="0"/>
    <n v="0"/>
    <n v="0"/>
    <n v="0"/>
    <n v="0"/>
    <n v="0"/>
    <d v="1899-12-30T00:00:00"/>
    <d v="1899-12-30T00:00:00"/>
    <d v="1899-12-30T00:00:00"/>
    <d v="1899-12-30T00:00:00"/>
    <n v="0"/>
  </r>
  <r>
    <s v=""/>
    <s v="DIMANCHE"/>
    <x v="20"/>
    <m/>
    <m/>
    <m/>
    <m/>
    <m/>
    <m/>
    <d v="1899-12-30T00:00:00"/>
    <m/>
    <m/>
    <s v=""/>
    <m/>
    <n v="0"/>
    <n v="0"/>
    <n v="0"/>
    <n v="0"/>
    <n v="0"/>
    <n v="0"/>
    <n v="0"/>
    <d v="1899-12-30T00:00:00"/>
    <d v="1899-12-30T00:00:00"/>
    <d v="1899-12-30T00:00:00"/>
    <d v="1899-12-30T00:00:00"/>
    <d v="1899-12-30T00:00:00"/>
  </r>
  <r>
    <s v=""/>
    <s v="LUNDI"/>
    <x v="21"/>
    <m/>
    <m/>
    <m/>
    <m/>
    <m/>
    <m/>
    <d v="1899-12-30T00:00:00"/>
    <m/>
    <m/>
    <s v=""/>
    <m/>
    <n v="0"/>
    <n v="0"/>
    <n v="0"/>
    <n v="0"/>
    <n v="0"/>
    <n v="0"/>
    <n v="0"/>
    <d v="1899-12-30T00:00:00"/>
    <d v="1899-12-30T00:00:00"/>
    <d v="1899-12-30T00:00:00"/>
    <d v="1899-12-30T00:00:00"/>
    <n v="0"/>
  </r>
  <r>
    <s v=""/>
    <s v="MARDI"/>
    <x v="22"/>
    <m/>
    <m/>
    <m/>
    <m/>
    <m/>
    <m/>
    <d v="1899-12-30T00:00:00"/>
    <m/>
    <m/>
    <s v=""/>
    <m/>
    <n v="0"/>
    <n v="0"/>
    <n v="0"/>
    <n v="0"/>
    <n v="0"/>
    <n v="0"/>
    <n v="0"/>
    <d v="1899-12-30T00:00:00"/>
    <d v="1899-12-30T00:00:00"/>
    <d v="1899-12-30T00:00:00"/>
    <d v="1899-12-30T00:00:00"/>
    <n v="0"/>
  </r>
  <r>
    <s v=""/>
    <s v="MERCREDI"/>
    <x v="23"/>
    <m/>
    <m/>
    <m/>
    <m/>
    <m/>
    <m/>
    <d v="1899-12-30T00:00:00"/>
    <m/>
    <m/>
    <s v=""/>
    <m/>
    <n v="0"/>
    <n v="0"/>
    <n v="0"/>
    <n v="0"/>
    <n v="0"/>
    <n v="0"/>
    <n v="0"/>
    <d v="1899-12-30T00:00:00"/>
    <d v="1899-12-30T00:00:00"/>
    <d v="1899-12-30T00:00:00"/>
    <d v="1899-12-30T00:00:00"/>
    <n v="0"/>
  </r>
  <r>
    <s v="semaine 3"/>
    <s v="JEUDI"/>
    <x v="24"/>
    <m/>
    <m/>
    <m/>
    <m/>
    <m/>
    <m/>
    <d v="1899-12-30T00:00:00"/>
    <m/>
    <m/>
    <s v=""/>
    <m/>
    <n v="0"/>
    <n v="0"/>
    <n v="0"/>
    <n v="0"/>
    <n v="0"/>
    <n v="0"/>
    <n v="0"/>
    <d v="1899-12-30T00:00:00"/>
    <d v="1899-12-30T00:00:00"/>
    <d v="1899-12-30T00:00:00"/>
    <d v="1899-12-30T00:00:00"/>
    <n v="0"/>
  </r>
  <r>
    <s v=""/>
    <s v="VENDREDI"/>
    <x v="25"/>
    <m/>
    <m/>
    <m/>
    <m/>
    <m/>
    <m/>
    <d v="1899-12-30T00:00:00"/>
    <m/>
    <m/>
    <s v=""/>
    <m/>
    <n v="0"/>
    <n v="0"/>
    <n v="0"/>
    <n v="0"/>
    <n v="0"/>
    <n v="0"/>
    <n v="0"/>
    <d v="1899-12-30T00:00:00"/>
    <d v="1899-12-30T00:00:00"/>
    <d v="1899-12-30T00:00:00"/>
    <d v="1899-12-30T00:00:00"/>
    <n v="0"/>
  </r>
  <r>
    <s v=""/>
    <s v="SAMEDI"/>
    <x v="26"/>
    <m/>
    <m/>
    <m/>
    <m/>
    <m/>
    <m/>
    <d v="1899-12-30T00:00:00"/>
    <m/>
    <m/>
    <s v=""/>
    <m/>
    <n v="0"/>
    <n v="0"/>
    <n v="0"/>
    <n v="0"/>
    <n v="0"/>
    <n v="0"/>
    <n v="0"/>
    <d v="1899-12-30T00:00:00"/>
    <d v="1899-12-30T00:00:00"/>
    <d v="1899-12-30T00:00:00"/>
    <d v="1899-12-30T00:00:00"/>
    <n v="0"/>
  </r>
  <r>
    <s v=""/>
    <s v="DIMANCHE"/>
    <x v="27"/>
    <m/>
    <m/>
    <m/>
    <m/>
    <m/>
    <m/>
    <d v="1899-12-30T00:00:00"/>
    <m/>
    <m/>
    <s v=""/>
    <m/>
    <n v="0"/>
    <n v="0"/>
    <n v="0"/>
    <n v="0"/>
    <n v="0"/>
    <n v="0"/>
    <n v="0"/>
    <d v="1899-12-30T00:00:00"/>
    <d v="1899-12-30T00:00:00"/>
    <d v="1899-12-30T00:00:00"/>
    <d v="1899-12-30T00:00:00"/>
    <d v="1899-12-30T00:00:00"/>
  </r>
  <r>
    <s v=""/>
    <s v="LUNDI"/>
    <x v="28"/>
    <m/>
    <m/>
    <m/>
    <m/>
    <m/>
    <m/>
    <d v="1899-12-30T00:00:00"/>
    <m/>
    <m/>
    <s v=""/>
    <m/>
    <n v="0"/>
    <n v="0"/>
    <n v="0"/>
    <n v="0"/>
    <n v="0"/>
    <n v="0"/>
    <n v="0"/>
    <d v="1899-12-30T00:00:00"/>
    <d v="1899-12-30T00:00:00"/>
    <d v="1899-12-30T00:00:00"/>
    <d v="1899-12-30T00:00:00"/>
    <n v="0"/>
  </r>
  <r>
    <s v=""/>
    <s v="MARDI"/>
    <x v="29"/>
    <m/>
    <m/>
    <m/>
    <m/>
    <m/>
    <m/>
    <d v="1899-12-30T00:00:00"/>
    <m/>
    <m/>
    <s v=""/>
    <m/>
    <n v="0"/>
    <n v="0"/>
    <n v="0"/>
    <n v="0"/>
    <n v="0"/>
    <n v="0"/>
    <n v="0"/>
    <d v="1899-12-30T00:00:00"/>
    <d v="1899-12-30T00:00:00"/>
    <d v="1899-12-30T00:00:00"/>
    <d v="1899-12-30T00:00:00"/>
    <n v="0"/>
  </r>
  <r>
    <s v=""/>
    <s v="MERCREDI"/>
    <x v="30"/>
    <m/>
    <m/>
    <m/>
    <m/>
    <m/>
    <m/>
    <d v="1899-12-30T00:00:00"/>
    <m/>
    <m/>
    <s v=""/>
    <m/>
    <n v="0"/>
    <n v="0"/>
    <n v="0"/>
    <n v="0"/>
    <n v="0"/>
    <n v="0"/>
    <n v="0"/>
    <d v="1899-12-30T00:00:00"/>
    <d v="1899-12-30T00:00:00"/>
    <d v="1899-12-30T00:00:00"/>
    <d v="1899-12-30T00:00:00"/>
    <n v="0"/>
  </r>
  <r>
    <s v="semaine 4"/>
    <s v="JEUDI"/>
    <x v="31"/>
    <m/>
    <m/>
    <m/>
    <m/>
    <m/>
    <m/>
    <d v="1899-12-30T00:00:00"/>
    <m/>
    <m/>
    <s v=""/>
    <m/>
    <n v="0"/>
    <n v="0"/>
    <n v="0"/>
    <n v="0"/>
    <n v="0"/>
    <n v="0"/>
    <n v="0"/>
    <d v="1899-12-30T00:00:00"/>
    <d v="1899-12-30T00:00:00"/>
    <d v="1899-12-30T00:00:00"/>
    <d v="1899-12-30T00:00:00"/>
    <n v="0"/>
  </r>
  <r>
    <s v=""/>
    <s v="VENDREDI"/>
    <x v="32"/>
    <m/>
    <m/>
    <m/>
    <m/>
    <m/>
    <m/>
    <d v="1899-12-30T00:00:00"/>
    <m/>
    <m/>
    <s v=""/>
    <m/>
    <n v="0"/>
    <n v="0"/>
    <n v="0"/>
    <n v="0"/>
    <n v="0"/>
    <n v="0"/>
    <n v="0"/>
    <d v="1899-12-30T00:00:00"/>
    <d v="1899-12-30T00:00:00"/>
    <d v="1899-12-30T00:00:00"/>
    <d v="1899-12-30T00:00:00"/>
    <n v="0"/>
  </r>
  <r>
    <s v=""/>
    <s v="SAMEDI"/>
    <x v="33"/>
    <m/>
    <m/>
    <m/>
    <m/>
    <m/>
    <m/>
    <d v="1899-12-30T00:00:00"/>
    <m/>
    <m/>
    <s v=""/>
    <m/>
    <n v="0"/>
    <n v="0"/>
    <n v="0"/>
    <n v="0"/>
    <n v="0"/>
    <n v="0"/>
    <n v="0"/>
    <d v="1899-12-30T00:00:00"/>
    <d v="1899-12-30T00:00:00"/>
    <d v="1899-12-30T00:00:00"/>
    <d v="1899-12-30T00:00:00"/>
    <n v="0"/>
  </r>
  <r>
    <s v=""/>
    <s v="DIMANCHE"/>
    <x v="34"/>
    <m/>
    <m/>
    <m/>
    <m/>
    <m/>
    <m/>
    <d v="1899-12-30T00:00:00"/>
    <m/>
    <m/>
    <s v=""/>
    <m/>
    <n v="0"/>
    <n v="0"/>
    <n v="0"/>
    <n v="0"/>
    <n v="0"/>
    <n v="0"/>
    <n v="0"/>
    <d v="1899-12-30T00:00:00"/>
    <d v="1899-12-30T00:00:00"/>
    <d v="1899-12-30T00:00:00"/>
    <d v="1899-12-30T00:00:00"/>
    <d v="1899-12-30T00:00:00"/>
  </r>
  <r>
    <s v=""/>
    <s v="LUNDI"/>
    <x v="35"/>
    <m/>
    <m/>
    <m/>
    <m/>
    <m/>
    <m/>
    <d v="1899-12-30T00:00:00"/>
    <m/>
    <m/>
    <s v=""/>
    <m/>
    <n v="0"/>
    <n v="0"/>
    <n v="0"/>
    <n v="0"/>
    <n v="0"/>
    <n v="0"/>
    <n v="0"/>
    <d v="1899-12-30T00:00:00"/>
    <d v="1899-12-30T00:00:00"/>
    <d v="1899-12-30T00:00:00"/>
    <d v="1899-12-30T00:00:00"/>
    <n v="0"/>
  </r>
  <r>
    <s v=""/>
    <s v="MARDI"/>
    <x v="36"/>
    <m/>
    <m/>
    <m/>
    <m/>
    <m/>
    <m/>
    <d v="1899-12-30T00:00:00"/>
    <m/>
    <m/>
    <s v=""/>
    <m/>
    <n v="0"/>
    <n v="0"/>
    <n v="0"/>
    <n v="0"/>
    <n v="0"/>
    <n v="0"/>
    <n v="0"/>
    <d v="1899-12-30T00:00:00"/>
    <d v="1899-12-30T00:00:00"/>
    <d v="1899-12-30T00:00:00"/>
    <d v="1899-12-30T00:00:00"/>
    <n v="0"/>
  </r>
  <r>
    <s v=""/>
    <s v="MERCREDI"/>
    <x v="37"/>
    <m/>
    <m/>
    <m/>
    <m/>
    <m/>
    <m/>
    <d v="1899-12-30T00:00:00"/>
    <m/>
    <m/>
    <s v=""/>
    <m/>
    <n v="0"/>
    <n v="0"/>
    <n v="0"/>
    <n v="0"/>
    <n v="0"/>
    <n v="0"/>
    <n v="0"/>
    <d v="1899-12-30T00:00:00"/>
    <d v="1899-12-30T00:00:00"/>
    <d v="1899-12-30T00:00:00"/>
    <d v="1899-12-30T00:00:00"/>
    <n v="0"/>
  </r>
  <r>
    <s v="semaine 5"/>
    <s v="JEUDI"/>
    <x v="38"/>
    <m/>
    <m/>
    <m/>
    <m/>
    <m/>
    <m/>
    <d v="1899-12-30T00:00:00"/>
    <m/>
    <m/>
    <s v=""/>
    <m/>
    <n v="0"/>
    <n v="0"/>
    <n v="0"/>
    <n v="0"/>
    <n v="0"/>
    <n v="0"/>
    <n v="0"/>
    <d v="1899-12-30T00:00:00"/>
    <d v="1899-12-30T00:00:00"/>
    <d v="1899-12-30T00:00:00"/>
    <d v="1899-12-30T00:00:00"/>
    <n v="0"/>
  </r>
  <r>
    <s v=""/>
    <s v="VENDREDI"/>
    <x v="39"/>
    <m/>
    <m/>
    <m/>
    <m/>
    <m/>
    <m/>
    <d v="1899-12-30T00:00:00"/>
    <m/>
    <m/>
    <s v=""/>
    <m/>
    <n v="0"/>
    <n v="0"/>
    <n v="0"/>
    <n v="0"/>
    <n v="0"/>
    <n v="0"/>
    <n v="0"/>
    <d v="1899-12-30T00:00:00"/>
    <d v="1899-12-30T00:00:00"/>
    <d v="1899-12-30T00:00:00"/>
    <d v="1899-12-30T00:00:00"/>
    <n v="0"/>
  </r>
  <r>
    <s v=""/>
    <s v="SAMEDI"/>
    <x v="40"/>
    <m/>
    <m/>
    <m/>
    <m/>
    <m/>
    <m/>
    <d v="1899-12-30T00:00:00"/>
    <m/>
    <m/>
    <s v=""/>
    <m/>
    <n v="0"/>
    <n v="0"/>
    <n v="0"/>
    <n v="0"/>
    <n v="0"/>
    <n v="0"/>
    <n v="0"/>
    <d v="1899-12-30T00:00:00"/>
    <d v="1899-12-30T00:00:00"/>
    <d v="1899-12-30T00:00:00"/>
    <d v="1899-12-30T00:00:00"/>
    <n v="0"/>
  </r>
  <r>
    <s v=""/>
    <s v="DIMANCHE"/>
    <x v="41"/>
    <m/>
    <m/>
    <m/>
    <m/>
    <m/>
    <m/>
    <d v="1899-12-30T00:00:00"/>
    <m/>
    <m/>
    <s v=""/>
    <m/>
    <n v="0"/>
    <n v="0"/>
    <n v="0"/>
    <n v="0"/>
    <n v="0"/>
    <n v="0"/>
    <n v="0"/>
    <d v="1899-12-30T00:00:00"/>
    <d v="1899-12-30T00:00:00"/>
    <d v="1899-12-30T00:00:00"/>
    <d v="1899-12-30T00:00:00"/>
    <d v="1899-12-30T00:00:00"/>
  </r>
  <r>
    <s v=""/>
    <s v="LUNDI"/>
    <x v="42"/>
    <m/>
    <m/>
    <m/>
    <m/>
    <m/>
    <m/>
    <d v="1899-12-30T00:00:00"/>
    <m/>
    <m/>
    <s v=""/>
    <m/>
    <n v="0"/>
    <n v="0"/>
    <n v="0"/>
    <n v="0"/>
    <n v="0"/>
    <n v="0"/>
    <n v="0"/>
    <d v="1899-12-30T00:00:00"/>
    <d v="1899-12-30T00:00:00"/>
    <d v="1899-12-30T00:00:00"/>
    <d v="1899-12-30T00:00:00"/>
    <n v="0"/>
  </r>
  <r>
    <s v=""/>
    <s v="MARDI"/>
    <x v="43"/>
    <m/>
    <m/>
    <m/>
    <m/>
    <m/>
    <m/>
    <d v="1899-12-30T00:00:00"/>
    <m/>
    <m/>
    <s v=""/>
    <m/>
    <n v="0"/>
    <n v="0"/>
    <n v="0"/>
    <n v="0"/>
    <n v="0"/>
    <n v="0"/>
    <n v="0"/>
    <d v="1899-12-30T00:00:00"/>
    <d v="1899-12-30T00:00:00"/>
    <d v="1899-12-30T00:00:00"/>
    <d v="1899-12-30T00:00:00"/>
    <n v="0"/>
  </r>
  <r>
    <s v=""/>
    <s v="MERCREDI"/>
    <x v="44"/>
    <m/>
    <m/>
    <m/>
    <m/>
    <m/>
    <m/>
    <d v="1899-12-30T00:00:00"/>
    <m/>
    <m/>
    <s v=""/>
    <m/>
    <n v="0"/>
    <n v="0"/>
    <n v="0"/>
    <n v="0"/>
    <n v="0"/>
    <n v="0"/>
    <n v="0"/>
    <d v="1899-12-30T00:00:00"/>
    <d v="1899-12-30T00:00:00"/>
    <d v="1899-12-30T00:00:00"/>
    <d v="1899-12-30T00:00:00"/>
    <n v="0"/>
  </r>
  <r>
    <s v="semaine 6"/>
    <s v="JEUDI"/>
    <x v="45"/>
    <m/>
    <m/>
    <m/>
    <m/>
    <m/>
    <m/>
    <d v="1899-12-30T00:00:00"/>
    <m/>
    <m/>
    <s v=""/>
    <m/>
    <n v="0"/>
    <n v="0"/>
    <n v="0"/>
    <n v="0"/>
    <n v="0"/>
    <n v="0"/>
    <n v="0"/>
    <d v="1899-12-30T00:00:00"/>
    <d v="1899-12-30T00:00:00"/>
    <d v="1899-12-30T00:00:00"/>
    <d v="1899-12-30T00:00:00"/>
    <n v="0"/>
  </r>
  <r>
    <s v=""/>
    <s v="VENDREDI"/>
    <x v="46"/>
    <m/>
    <m/>
    <m/>
    <m/>
    <m/>
    <m/>
    <d v="1899-12-30T00:00:00"/>
    <m/>
    <m/>
    <s v=""/>
    <m/>
    <n v="0"/>
    <n v="0"/>
    <n v="0"/>
    <n v="0"/>
    <n v="0"/>
    <n v="0"/>
    <n v="0"/>
    <d v="1899-12-30T00:00:00"/>
    <d v="1899-12-30T00:00:00"/>
    <d v="1899-12-30T00:00:00"/>
    <d v="1899-12-30T00:00:00"/>
    <n v="0"/>
  </r>
  <r>
    <s v=""/>
    <s v="SAMEDI"/>
    <x v="47"/>
    <m/>
    <m/>
    <m/>
    <m/>
    <m/>
    <m/>
    <d v="1899-12-30T00:00:00"/>
    <m/>
    <m/>
    <s v=""/>
    <m/>
    <n v="0"/>
    <n v="0"/>
    <n v="0"/>
    <n v="0"/>
    <n v="0"/>
    <n v="0"/>
    <n v="0"/>
    <d v="1899-12-30T00:00:00"/>
    <d v="1899-12-30T00:00:00"/>
    <d v="1899-12-30T00:00:00"/>
    <d v="1899-12-30T00:00:00"/>
    <n v="0"/>
  </r>
  <r>
    <s v=""/>
    <s v="DIMANCHE"/>
    <x v="48"/>
    <m/>
    <m/>
    <m/>
    <m/>
    <m/>
    <m/>
    <d v="1899-12-30T00:00:00"/>
    <m/>
    <m/>
    <s v=""/>
    <m/>
    <n v="0"/>
    <n v="0"/>
    <n v="0"/>
    <n v="0"/>
    <n v="0"/>
    <n v="0"/>
    <n v="0"/>
    <d v="1899-12-30T00:00:00"/>
    <d v="1899-12-30T00:00:00"/>
    <d v="1899-12-30T00:00:00"/>
    <d v="1899-12-30T00:00:00"/>
    <d v="1899-12-30T00:00:00"/>
  </r>
  <r>
    <s v=""/>
    <s v="LUNDI"/>
    <x v="49"/>
    <m/>
    <m/>
    <m/>
    <m/>
    <m/>
    <m/>
    <d v="1899-12-30T00:00:00"/>
    <m/>
    <m/>
    <s v=""/>
    <m/>
    <n v="0"/>
    <n v="0"/>
    <n v="0"/>
    <n v="0"/>
    <n v="0"/>
    <n v="0"/>
    <n v="0"/>
    <d v="1899-12-30T00:00:00"/>
    <d v="1899-12-30T00:00:00"/>
    <d v="1899-12-30T00:00:00"/>
    <d v="1899-12-30T00:00:00"/>
    <n v="0"/>
  </r>
  <r>
    <s v=""/>
    <s v="MARDI"/>
    <x v="50"/>
    <m/>
    <m/>
    <m/>
    <m/>
    <m/>
    <m/>
    <d v="1899-12-30T00:00:00"/>
    <m/>
    <m/>
    <s v=""/>
    <m/>
    <n v="0"/>
    <n v="0"/>
    <n v="0"/>
    <n v="0"/>
    <n v="0"/>
    <n v="0"/>
    <n v="0"/>
    <d v="1899-12-30T00:00:00"/>
    <d v="1899-12-30T00:00:00"/>
    <d v="1899-12-30T00:00:00"/>
    <d v="1899-12-30T00:00:00"/>
    <n v="0"/>
  </r>
  <r>
    <s v=""/>
    <s v="MERCREDI"/>
    <x v="51"/>
    <m/>
    <m/>
    <m/>
    <m/>
    <m/>
    <m/>
    <d v="1899-12-30T00:00:00"/>
    <m/>
    <m/>
    <s v=""/>
    <m/>
    <n v="0"/>
    <n v="0"/>
    <n v="0"/>
    <n v="0"/>
    <n v="0"/>
    <n v="0"/>
    <n v="0"/>
    <d v="1899-12-30T00:00:00"/>
    <d v="1899-12-30T00:00:00"/>
    <d v="1899-12-30T00:00:00"/>
    <d v="1899-12-30T00:00:00"/>
    <n v="0"/>
  </r>
  <r>
    <s v="semaine 7"/>
    <s v="JEUDI"/>
    <x v="52"/>
    <m/>
    <m/>
    <m/>
    <m/>
    <m/>
    <m/>
    <d v="1899-12-30T00:00:00"/>
    <m/>
    <m/>
    <s v=""/>
    <m/>
    <n v="0"/>
    <n v="0"/>
    <n v="0"/>
    <n v="0"/>
    <n v="0"/>
    <n v="0"/>
    <n v="0"/>
    <d v="1899-12-30T00:00:00"/>
    <d v="1899-12-30T00:00:00"/>
    <d v="1899-12-30T00:00:00"/>
    <d v="1899-12-30T00:00:00"/>
    <n v="0"/>
  </r>
  <r>
    <s v=""/>
    <s v="VENDREDI"/>
    <x v="53"/>
    <m/>
    <m/>
    <m/>
    <m/>
    <m/>
    <m/>
    <d v="1899-12-30T00:00:00"/>
    <m/>
    <m/>
    <s v=""/>
    <m/>
    <n v="0"/>
    <n v="0"/>
    <n v="0"/>
    <n v="0"/>
    <n v="0"/>
    <n v="0"/>
    <n v="0"/>
    <d v="1899-12-30T00:00:00"/>
    <d v="1899-12-30T00:00:00"/>
    <d v="1899-12-30T00:00:00"/>
    <d v="1899-12-30T00:00:00"/>
    <n v="0"/>
  </r>
  <r>
    <s v=""/>
    <s v="SAMEDI"/>
    <x v="54"/>
    <m/>
    <m/>
    <m/>
    <m/>
    <m/>
    <m/>
    <d v="1899-12-30T00:00:00"/>
    <m/>
    <m/>
    <s v=""/>
    <m/>
    <n v="0"/>
    <n v="0"/>
    <n v="0"/>
    <n v="0"/>
    <n v="0"/>
    <n v="0"/>
    <n v="0"/>
    <d v="1899-12-30T00:00:00"/>
    <d v="1899-12-30T00:00:00"/>
    <d v="1899-12-30T00:00:00"/>
    <d v="1899-12-30T00:00:00"/>
    <n v="0"/>
  </r>
  <r>
    <s v=""/>
    <s v="DIMANCHE"/>
    <x v="55"/>
    <m/>
    <m/>
    <m/>
    <m/>
    <m/>
    <m/>
    <d v="1899-12-30T00:00:00"/>
    <m/>
    <m/>
    <s v=""/>
    <m/>
    <n v="0"/>
    <n v="0"/>
    <n v="0"/>
    <n v="0"/>
    <n v="0"/>
    <n v="0"/>
    <n v="0"/>
    <d v="1899-12-30T00:00:00"/>
    <d v="1899-12-30T00:00:00"/>
    <d v="1899-12-30T00:00:00"/>
    <d v="1899-12-30T00:00:00"/>
    <d v="1899-12-30T00:00:00"/>
  </r>
  <r>
    <s v=""/>
    <s v="LUNDI"/>
    <x v="56"/>
    <m/>
    <m/>
    <m/>
    <m/>
    <m/>
    <m/>
    <d v="1899-12-30T00:00:00"/>
    <m/>
    <m/>
    <s v=""/>
    <m/>
    <n v="0"/>
    <n v="0"/>
    <n v="0"/>
    <n v="0"/>
    <n v="0"/>
    <n v="0"/>
    <n v="0"/>
    <d v="1899-12-30T00:00:00"/>
    <d v="1899-12-30T00:00:00"/>
    <d v="1899-12-30T00:00:00"/>
    <d v="1899-12-30T00:00:00"/>
    <n v="0"/>
  </r>
  <r>
    <s v=""/>
    <s v="MARDI"/>
    <x v="57"/>
    <m/>
    <m/>
    <m/>
    <m/>
    <m/>
    <m/>
    <d v="1899-12-30T00:00:00"/>
    <m/>
    <m/>
    <s v=""/>
    <m/>
    <n v="0"/>
    <n v="0"/>
    <n v="0"/>
    <n v="0"/>
    <n v="0"/>
    <n v="0"/>
    <n v="0"/>
    <d v="1899-12-30T00:00:00"/>
    <d v="1899-12-30T00:00:00"/>
    <d v="1899-12-30T00:00:00"/>
    <d v="1899-12-30T00:00:00"/>
    <n v="0"/>
  </r>
  <r>
    <s v=""/>
    <s v="MERCREDI"/>
    <x v="58"/>
    <m/>
    <m/>
    <m/>
    <m/>
    <m/>
    <m/>
    <d v="1899-12-30T00:00:00"/>
    <m/>
    <m/>
    <s v=""/>
    <m/>
    <n v="0"/>
    <n v="0"/>
    <n v="0"/>
    <n v="0"/>
    <n v="0"/>
    <n v="0"/>
    <n v="0"/>
    <d v="1899-12-30T00:00:00"/>
    <d v="1899-12-30T00:00:00"/>
    <d v="1899-12-30T00:00:00"/>
    <d v="1899-12-30T00:00:00"/>
    <n v="0"/>
  </r>
  <r>
    <s v="semaine 8"/>
    <s v="JEUDI"/>
    <x v="59"/>
    <m/>
    <m/>
    <m/>
    <m/>
    <m/>
    <m/>
    <d v="1899-12-30T00:00:00"/>
    <m/>
    <m/>
    <s v=""/>
    <m/>
    <n v="0"/>
    <n v="0"/>
    <n v="0"/>
    <n v="0"/>
    <n v="0"/>
    <n v="0"/>
    <n v="0"/>
    <d v="1899-12-30T00:00:00"/>
    <d v="1899-12-30T00:00:00"/>
    <d v="1899-12-30T00:00:00"/>
    <d v="1899-12-30T00:00:00"/>
    <n v="0"/>
  </r>
  <r>
    <s v=""/>
    <s v="VENDREDI"/>
    <x v="60"/>
    <m/>
    <m/>
    <m/>
    <m/>
    <m/>
    <m/>
    <d v="1899-12-30T00:00:00"/>
    <m/>
    <m/>
    <s v=""/>
    <m/>
    <n v="0"/>
    <n v="0"/>
    <n v="0"/>
    <n v="0"/>
    <n v="0"/>
    <n v="0"/>
    <n v="0"/>
    <d v="1899-12-30T00:00:00"/>
    <d v="1899-12-30T00:00:00"/>
    <d v="1899-12-30T00:00:00"/>
    <d v="1899-12-30T00:00:00"/>
    <n v="0"/>
  </r>
  <r>
    <s v=""/>
    <s v="SAMEDI"/>
    <x v="61"/>
    <m/>
    <m/>
    <m/>
    <m/>
    <m/>
    <m/>
    <d v="1899-12-30T00:00:00"/>
    <m/>
    <m/>
    <s v=""/>
    <m/>
    <n v="0"/>
    <n v="0"/>
    <n v="0"/>
    <n v="0"/>
    <n v="0"/>
    <n v="0"/>
    <n v="0"/>
    <d v="1899-12-30T00:00:00"/>
    <d v="1899-12-30T00:00:00"/>
    <d v="1899-12-30T00:00:00"/>
    <d v="1899-12-30T00:00:00"/>
    <n v="0"/>
  </r>
  <r>
    <s v=""/>
    <s v="DIMANCHE"/>
    <x v="62"/>
    <m/>
    <m/>
    <m/>
    <m/>
    <m/>
    <m/>
    <d v="1899-12-30T00:00:00"/>
    <m/>
    <m/>
    <s v=""/>
    <m/>
    <n v="0"/>
    <n v="0"/>
    <n v="0"/>
    <n v="0"/>
    <n v="0"/>
    <n v="0"/>
    <n v="0"/>
    <d v="1899-12-30T00:00:00"/>
    <d v="1899-12-30T00:00:00"/>
    <d v="1899-12-30T00:00:00"/>
    <d v="1899-12-30T00:00:00"/>
    <d v="1899-12-30T00:00:00"/>
  </r>
  <r>
    <s v=""/>
    <s v="LUNDI"/>
    <x v="63"/>
    <m/>
    <m/>
    <m/>
    <m/>
    <m/>
    <m/>
    <d v="1899-12-30T00:00:00"/>
    <m/>
    <m/>
    <s v=""/>
    <m/>
    <n v="0"/>
    <n v="0"/>
    <n v="0"/>
    <n v="0"/>
    <n v="0"/>
    <n v="0"/>
    <n v="0"/>
    <d v="1899-12-30T00:00:00"/>
    <d v="1899-12-30T00:00:00"/>
    <d v="1899-12-30T00:00:00"/>
    <d v="1899-12-30T00:00:00"/>
    <n v="0"/>
  </r>
  <r>
    <s v=""/>
    <s v="MARDI"/>
    <x v="64"/>
    <m/>
    <m/>
    <m/>
    <m/>
    <m/>
    <m/>
    <d v="1899-12-30T00:00:00"/>
    <m/>
    <m/>
    <s v=""/>
    <m/>
    <n v="0"/>
    <n v="0"/>
    <n v="0"/>
    <n v="0"/>
    <n v="0"/>
    <n v="0"/>
    <n v="0"/>
    <d v="1899-12-30T00:00:00"/>
    <d v="1899-12-30T00:00:00"/>
    <d v="1899-12-30T00:00:00"/>
    <d v="1899-12-30T00:00:00"/>
    <n v="0"/>
  </r>
  <r>
    <s v=""/>
    <s v="MERCREDI"/>
    <x v="65"/>
    <m/>
    <m/>
    <m/>
    <m/>
    <m/>
    <m/>
    <d v="1899-12-30T00:00:00"/>
    <m/>
    <m/>
    <s v=""/>
    <m/>
    <n v="0"/>
    <n v="0"/>
    <n v="0"/>
    <n v="0"/>
    <n v="0"/>
    <n v="0"/>
    <n v="0"/>
    <d v="1899-12-30T00:00:00"/>
    <d v="1899-12-30T00:00:00"/>
    <d v="1899-12-30T00:00:00"/>
    <d v="1899-12-30T00:00:00"/>
    <n v="0"/>
  </r>
  <r>
    <s v="semaine 9"/>
    <s v="JEUDI"/>
    <x v="66"/>
    <m/>
    <m/>
    <m/>
    <m/>
    <m/>
    <m/>
    <d v="1899-12-30T00:00:00"/>
    <m/>
    <m/>
    <s v=""/>
    <m/>
    <n v="0"/>
    <n v="0"/>
    <n v="0"/>
    <n v="0"/>
    <n v="0"/>
    <n v="0"/>
    <n v="0"/>
    <d v="1899-12-30T00:00:00"/>
    <d v="1899-12-30T00:00:00"/>
    <d v="1899-12-30T00:00:00"/>
    <d v="1899-12-30T00:00:00"/>
    <n v="0"/>
  </r>
  <r>
    <s v=""/>
    <s v="VENDREDI"/>
    <x v="67"/>
    <m/>
    <m/>
    <m/>
    <m/>
    <m/>
    <m/>
    <d v="1899-12-30T00:00:00"/>
    <m/>
    <m/>
    <s v=""/>
    <m/>
    <n v="0"/>
    <n v="0"/>
    <n v="0"/>
    <n v="0"/>
    <n v="0"/>
    <n v="0"/>
    <n v="0"/>
    <d v="1899-12-30T00:00:00"/>
    <d v="1899-12-30T00:00:00"/>
    <d v="1899-12-30T00:00:00"/>
    <d v="1899-12-30T00:00:00"/>
    <n v="0"/>
  </r>
  <r>
    <s v=""/>
    <s v="SAMEDI"/>
    <x v="68"/>
    <m/>
    <m/>
    <m/>
    <m/>
    <m/>
    <m/>
    <d v="1899-12-30T00:00:00"/>
    <m/>
    <m/>
    <s v=""/>
    <m/>
    <n v="0"/>
    <n v="0"/>
    <n v="0"/>
    <n v="0"/>
    <n v="0"/>
    <n v="0"/>
    <n v="0"/>
    <d v="1899-12-30T00:00:00"/>
    <d v="1899-12-30T00:00:00"/>
    <d v="1899-12-30T00:00:00"/>
    <d v="1899-12-30T00:00:00"/>
    <n v="0"/>
  </r>
  <r>
    <s v=""/>
    <s v="DIMANCHE"/>
    <x v="69"/>
    <m/>
    <m/>
    <m/>
    <m/>
    <m/>
    <m/>
    <d v="1899-12-30T00:00:00"/>
    <m/>
    <m/>
    <s v=""/>
    <m/>
    <n v="0"/>
    <n v="0"/>
    <n v="0"/>
    <n v="0"/>
    <n v="0"/>
    <n v="0"/>
    <n v="0"/>
    <d v="1899-12-30T00:00:00"/>
    <d v="1899-12-30T00:00:00"/>
    <d v="1899-12-30T00:00:00"/>
    <d v="1899-12-30T00:00:00"/>
    <d v="1899-12-30T00:00:00"/>
  </r>
  <r>
    <s v=""/>
    <s v="LUNDI"/>
    <x v="70"/>
    <m/>
    <m/>
    <m/>
    <m/>
    <m/>
    <m/>
    <d v="1899-12-30T00:00:00"/>
    <m/>
    <m/>
    <s v=""/>
    <m/>
    <n v="0"/>
    <n v="0"/>
    <n v="0"/>
    <n v="0"/>
    <n v="0"/>
    <n v="0"/>
    <n v="0"/>
    <d v="1899-12-30T00:00:00"/>
    <d v="1899-12-30T00:00:00"/>
    <d v="1899-12-30T00:00:00"/>
    <d v="1899-12-30T00:00:00"/>
    <n v="0"/>
  </r>
  <r>
    <s v=""/>
    <s v="MARDI"/>
    <x v="71"/>
    <m/>
    <m/>
    <m/>
    <m/>
    <m/>
    <m/>
    <d v="1899-12-30T00:00:00"/>
    <m/>
    <m/>
    <s v=""/>
    <m/>
    <n v="0"/>
    <n v="0"/>
    <n v="0"/>
    <n v="0"/>
    <n v="0"/>
    <n v="0"/>
    <n v="0"/>
    <d v="1899-12-30T00:00:00"/>
    <d v="1899-12-30T00:00:00"/>
    <d v="1899-12-30T00:00:00"/>
    <d v="1899-12-30T00:00:00"/>
    <n v="0"/>
  </r>
  <r>
    <s v=""/>
    <s v="MERCREDI"/>
    <x v="72"/>
    <m/>
    <m/>
    <m/>
    <m/>
    <m/>
    <m/>
    <d v="1899-12-30T00:00:00"/>
    <m/>
    <m/>
    <s v=""/>
    <m/>
    <n v="0"/>
    <n v="0"/>
    <n v="0"/>
    <n v="0"/>
    <n v="0"/>
    <n v="0"/>
    <n v="0"/>
    <d v="1899-12-30T00:00:00"/>
    <d v="1899-12-30T00:00:00"/>
    <d v="1899-12-30T00:00:00"/>
    <d v="1899-12-30T00:00:00"/>
    <n v="0"/>
  </r>
  <r>
    <s v="semaine 10"/>
    <s v="JEUDI"/>
    <x v="73"/>
    <m/>
    <m/>
    <m/>
    <m/>
    <m/>
    <m/>
    <d v="1899-12-30T00:00:00"/>
    <m/>
    <m/>
    <s v=""/>
    <m/>
    <n v="0"/>
    <n v="0"/>
    <n v="0"/>
    <n v="0"/>
    <n v="0"/>
    <n v="0"/>
    <n v="0"/>
    <d v="1899-12-30T00:00:00"/>
    <d v="1899-12-30T00:00:00"/>
    <d v="1899-12-30T00:00:00"/>
    <d v="1899-12-30T00:00:00"/>
    <n v="0"/>
  </r>
  <r>
    <s v=""/>
    <s v="VENDREDI"/>
    <x v="74"/>
    <m/>
    <m/>
    <m/>
    <m/>
    <m/>
    <m/>
    <d v="1899-12-30T00:00:00"/>
    <m/>
    <m/>
    <s v=""/>
    <m/>
    <n v="0"/>
    <n v="0"/>
    <n v="0"/>
    <n v="0"/>
    <n v="0"/>
    <n v="0"/>
    <n v="0"/>
    <d v="1899-12-30T00:00:00"/>
    <d v="1899-12-30T00:00:00"/>
    <d v="1899-12-30T00:00:00"/>
    <d v="1899-12-30T00:00:00"/>
    <n v="0"/>
  </r>
  <r>
    <s v=""/>
    <s v="SAMEDI"/>
    <x v="75"/>
    <m/>
    <m/>
    <m/>
    <m/>
    <m/>
    <m/>
    <d v="1899-12-30T00:00:00"/>
    <m/>
    <m/>
    <s v=""/>
    <m/>
    <n v="0"/>
    <n v="0"/>
    <n v="0"/>
    <n v="0"/>
    <n v="0"/>
    <n v="0"/>
    <n v="0"/>
    <d v="1899-12-30T00:00:00"/>
    <d v="1899-12-30T00:00:00"/>
    <d v="1899-12-30T00:00:00"/>
    <d v="1899-12-30T00:00:00"/>
    <n v="0"/>
  </r>
  <r>
    <s v=""/>
    <s v="DIMANCHE"/>
    <x v="76"/>
    <m/>
    <m/>
    <m/>
    <m/>
    <m/>
    <m/>
    <d v="1899-12-30T00:00:00"/>
    <m/>
    <m/>
    <s v=""/>
    <m/>
    <n v="0"/>
    <n v="0"/>
    <n v="0"/>
    <n v="0"/>
    <n v="0"/>
    <n v="0"/>
    <n v="0"/>
    <d v="1899-12-30T00:00:00"/>
    <d v="1899-12-30T00:00:00"/>
    <d v="1899-12-30T00:00:00"/>
    <d v="1899-12-30T00:00:00"/>
    <d v="1899-12-30T00:00:00"/>
  </r>
  <r>
    <s v=""/>
    <s v="LUNDI"/>
    <x v="77"/>
    <m/>
    <m/>
    <m/>
    <m/>
    <m/>
    <m/>
    <d v="1899-12-30T00:00:00"/>
    <m/>
    <m/>
    <s v=""/>
    <m/>
    <n v="0"/>
    <n v="0"/>
    <n v="0"/>
    <n v="0"/>
    <n v="0"/>
    <n v="0"/>
    <n v="0"/>
    <d v="1899-12-30T00:00:00"/>
    <d v="1899-12-30T00:00:00"/>
    <d v="1899-12-30T00:00:00"/>
    <d v="1899-12-30T00:00:00"/>
    <n v="0"/>
  </r>
  <r>
    <s v=""/>
    <s v="MARDI"/>
    <x v="78"/>
    <m/>
    <m/>
    <m/>
    <m/>
    <m/>
    <m/>
    <d v="1899-12-30T00:00:00"/>
    <m/>
    <m/>
    <s v=""/>
    <m/>
    <n v="0"/>
    <n v="0"/>
    <n v="0"/>
    <n v="0"/>
    <n v="0"/>
    <n v="0"/>
    <n v="0"/>
    <d v="1899-12-30T00:00:00"/>
    <d v="1899-12-30T00:00:00"/>
    <d v="1899-12-30T00:00:00"/>
    <d v="1899-12-30T00:00:00"/>
    <n v="0"/>
  </r>
  <r>
    <s v=""/>
    <s v="MERCREDI"/>
    <x v="79"/>
    <m/>
    <m/>
    <m/>
    <m/>
    <m/>
    <m/>
    <d v="1899-12-30T00:00:00"/>
    <m/>
    <m/>
    <s v=""/>
    <m/>
    <n v="0"/>
    <n v="0"/>
    <n v="0"/>
    <n v="0"/>
    <n v="0"/>
    <n v="0"/>
    <n v="0"/>
    <d v="1899-12-30T00:00:00"/>
    <d v="1899-12-30T00:00:00"/>
    <d v="1899-12-30T00:00:00"/>
    <d v="1899-12-30T00:00:00"/>
    <n v="0"/>
  </r>
  <r>
    <s v="semaine 11"/>
    <s v="JEUDI"/>
    <x v="80"/>
    <m/>
    <m/>
    <m/>
    <m/>
    <m/>
    <m/>
    <d v="1899-12-30T00:00:00"/>
    <m/>
    <m/>
    <s v=""/>
    <m/>
    <n v="0"/>
    <n v="0"/>
    <n v="0"/>
    <n v="0"/>
    <n v="0"/>
    <n v="0"/>
    <n v="0"/>
    <d v="1899-12-30T00:00:00"/>
    <d v="1899-12-30T00:00:00"/>
    <d v="1899-12-30T00:00:00"/>
    <d v="1899-12-30T00:00:00"/>
    <n v="0"/>
  </r>
  <r>
    <s v=""/>
    <s v="VENDREDI"/>
    <x v="81"/>
    <m/>
    <m/>
    <m/>
    <m/>
    <m/>
    <m/>
    <d v="1899-12-30T00:00:00"/>
    <m/>
    <m/>
    <s v=""/>
    <m/>
    <n v="0"/>
    <n v="0"/>
    <n v="0"/>
    <n v="0"/>
    <n v="0"/>
    <n v="0"/>
    <n v="0"/>
    <d v="1899-12-30T00:00:00"/>
    <d v="1899-12-30T00:00:00"/>
    <d v="1899-12-30T00:00:00"/>
    <d v="1899-12-30T00:00:00"/>
    <n v="0"/>
  </r>
  <r>
    <s v=""/>
    <s v="SAMEDI"/>
    <x v="82"/>
    <m/>
    <m/>
    <m/>
    <m/>
    <m/>
    <m/>
    <d v="1899-12-30T00:00:00"/>
    <m/>
    <m/>
    <s v=""/>
    <m/>
    <n v="0"/>
    <n v="0"/>
    <n v="0"/>
    <n v="0"/>
    <n v="0"/>
    <n v="0"/>
    <n v="0"/>
    <d v="1899-12-30T00:00:00"/>
    <d v="1899-12-30T00:00:00"/>
    <d v="1899-12-30T00:00:00"/>
    <d v="1899-12-30T00:00:00"/>
    <n v="0"/>
  </r>
  <r>
    <s v=""/>
    <s v="DIMANCHE"/>
    <x v="83"/>
    <m/>
    <m/>
    <m/>
    <m/>
    <m/>
    <m/>
    <d v="1899-12-30T00:00:00"/>
    <m/>
    <m/>
    <s v=""/>
    <m/>
    <n v="0"/>
    <n v="0"/>
    <n v="0"/>
    <n v="0"/>
    <n v="0"/>
    <n v="0"/>
    <n v="0"/>
    <d v="1899-12-30T00:00:00"/>
    <d v="1899-12-30T00:00:00"/>
    <d v="1899-12-30T00:00:00"/>
    <d v="1899-12-30T00:00:00"/>
    <d v="1899-12-30T00:00:00"/>
  </r>
  <r>
    <s v=""/>
    <s v="LUNDI"/>
    <x v="84"/>
    <m/>
    <m/>
    <m/>
    <m/>
    <m/>
    <m/>
    <d v="1899-12-30T00:00:00"/>
    <m/>
    <m/>
    <s v=""/>
    <m/>
    <n v="0"/>
    <n v="0"/>
    <n v="0"/>
    <n v="0"/>
    <n v="0"/>
    <n v="0"/>
    <n v="0"/>
    <d v="1899-12-30T00:00:00"/>
    <d v="1899-12-30T00:00:00"/>
    <d v="1899-12-30T00:00:00"/>
    <d v="1899-12-30T00:00:00"/>
    <n v="0"/>
  </r>
  <r>
    <s v=""/>
    <s v="MARDI"/>
    <x v="85"/>
    <m/>
    <m/>
    <m/>
    <m/>
    <m/>
    <m/>
    <d v="1899-12-30T00:00:00"/>
    <m/>
    <m/>
    <s v=""/>
    <m/>
    <n v="0"/>
    <n v="0"/>
    <n v="0"/>
    <n v="0"/>
    <n v="0"/>
    <n v="0"/>
    <n v="0"/>
    <d v="1899-12-30T00:00:00"/>
    <d v="1899-12-30T00:00:00"/>
    <d v="1899-12-30T00:00:00"/>
    <d v="1899-12-30T00:00:00"/>
    <n v="0"/>
  </r>
  <r>
    <s v=""/>
    <s v="MERCREDI"/>
    <x v="86"/>
    <m/>
    <m/>
    <m/>
    <m/>
    <m/>
    <m/>
    <d v="1899-12-30T00:00:00"/>
    <m/>
    <m/>
    <s v=""/>
    <m/>
    <n v="0"/>
    <n v="0"/>
    <n v="0"/>
    <n v="0"/>
    <n v="0"/>
    <n v="0"/>
    <n v="0"/>
    <d v="1899-12-30T00:00:00"/>
    <d v="1899-12-30T00:00:00"/>
    <d v="1899-12-30T00:00:00"/>
    <d v="1899-12-30T00:00:00"/>
    <n v="0"/>
  </r>
  <r>
    <s v="semaine 12"/>
    <s v="JEUDI"/>
    <x v="87"/>
    <m/>
    <m/>
    <m/>
    <m/>
    <m/>
    <m/>
    <d v="1899-12-30T00:00:00"/>
    <m/>
    <m/>
    <s v=""/>
    <m/>
    <n v="0"/>
    <n v="0"/>
    <n v="0"/>
    <n v="0"/>
    <n v="0"/>
    <n v="0"/>
    <n v="0"/>
    <d v="1899-12-30T00:00:00"/>
    <d v="1899-12-30T00:00:00"/>
    <d v="1899-12-30T00:00:00"/>
    <d v="1899-12-30T00:00:00"/>
    <n v="0"/>
  </r>
  <r>
    <s v=""/>
    <s v="VENDREDI"/>
    <x v="88"/>
    <m/>
    <m/>
    <m/>
    <m/>
    <m/>
    <m/>
    <d v="1899-12-30T00:00:00"/>
    <m/>
    <m/>
    <s v=""/>
    <m/>
    <n v="0"/>
    <n v="0"/>
    <n v="0"/>
    <n v="0"/>
    <n v="0"/>
    <n v="0"/>
    <n v="0"/>
    <d v="1899-12-30T00:00:00"/>
    <d v="1899-12-30T00:00:00"/>
    <d v="1899-12-30T00:00:00"/>
    <d v="1899-12-30T00:00:00"/>
    <n v="0"/>
  </r>
  <r>
    <s v=""/>
    <s v="SAMEDI"/>
    <x v="89"/>
    <m/>
    <m/>
    <m/>
    <m/>
    <m/>
    <m/>
    <d v="1899-12-30T00:00:00"/>
    <m/>
    <m/>
    <s v=""/>
    <m/>
    <n v="0"/>
    <n v="0"/>
    <n v="0"/>
    <n v="0"/>
    <n v="0"/>
    <n v="0"/>
    <n v="0"/>
    <d v="1899-12-30T00:00:00"/>
    <d v="1899-12-30T00:00:00"/>
    <d v="1899-12-30T00:00:00"/>
    <d v="1899-12-30T00:00:00"/>
    <n v="0"/>
  </r>
  <r>
    <s v=""/>
    <s v="DIMANCHE"/>
    <x v="90"/>
    <m/>
    <m/>
    <m/>
    <m/>
    <m/>
    <m/>
    <d v="1899-12-30T00:00:00"/>
    <m/>
    <m/>
    <s v=""/>
    <m/>
    <n v="0"/>
    <n v="0"/>
    <n v="0"/>
    <n v="0"/>
    <n v="0"/>
    <n v="0"/>
    <n v="0"/>
    <d v="1899-12-30T00:00:00"/>
    <d v="1899-12-30T00:00:00"/>
    <d v="1899-12-30T00:00:00"/>
    <d v="1899-12-30T00:00:00"/>
    <d v="1899-12-30T00:00:00"/>
  </r>
  <r>
    <s v=""/>
    <s v="LUNDI"/>
    <x v="91"/>
    <m/>
    <m/>
    <m/>
    <m/>
    <m/>
    <m/>
    <d v="1899-12-30T00:00:00"/>
    <m/>
    <m/>
    <s v=""/>
    <m/>
    <n v="0"/>
    <n v="0"/>
    <n v="0"/>
    <n v="0"/>
    <n v="0"/>
    <n v="0"/>
    <n v="0"/>
    <d v="1899-12-30T00:00:00"/>
    <d v="1899-12-30T00:00:00"/>
    <d v="1899-12-30T00:00:00"/>
    <d v="1899-12-30T00:00:00"/>
    <n v="0"/>
  </r>
  <r>
    <s v=""/>
    <s v="MARDI"/>
    <x v="92"/>
    <m/>
    <m/>
    <m/>
    <m/>
    <m/>
    <m/>
    <d v="1899-12-30T00:00:00"/>
    <m/>
    <m/>
    <s v=""/>
    <m/>
    <n v="0"/>
    <n v="0"/>
    <n v="0"/>
    <n v="0"/>
    <n v="0"/>
    <n v="0"/>
    <n v="0"/>
    <d v="1899-12-30T00:00:00"/>
    <d v="1899-12-30T00:00:00"/>
    <d v="1899-12-30T00:00:00"/>
    <d v="1899-12-30T00:00:00"/>
    <n v="0"/>
  </r>
  <r>
    <s v=""/>
    <s v="MERCREDI"/>
    <x v="93"/>
    <m/>
    <m/>
    <m/>
    <m/>
    <m/>
    <m/>
    <d v="1899-12-30T00:00:00"/>
    <m/>
    <m/>
    <s v=""/>
    <m/>
    <n v="0"/>
    <n v="0"/>
    <n v="0"/>
    <n v="0"/>
    <n v="0"/>
    <n v="0"/>
    <n v="0"/>
    <d v="1899-12-30T00:00:00"/>
    <d v="1899-12-30T00:00:00"/>
    <d v="1899-12-30T00:00:00"/>
    <d v="1899-12-30T00:00:00"/>
    <n v="0"/>
  </r>
  <r>
    <s v="semaine 13"/>
    <s v="JEUDI"/>
    <x v="94"/>
    <m/>
    <m/>
    <m/>
    <m/>
    <m/>
    <m/>
    <d v="1899-12-30T00:00:00"/>
    <m/>
    <m/>
    <s v=""/>
    <m/>
    <n v="0"/>
    <n v="0"/>
    <n v="0"/>
    <n v="0"/>
    <n v="0"/>
    <n v="0"/>
    <n v="0"/>
    <d v="1899-12-30T00:00:00"/>
    <d v="1899-12-30T00:00:00"/>
    <d v="1899-12-30T00:00:00"/>
    <d v="1899-12-30T00:00:00"/>
    <n v="0"/>
  </r>
  <r>
    <s v=""/>
    <s v="VENDREDI"/>
    <x v="95"/>
    <m/>
    <m/>
    <m/>
    <m/>
    <m/>
    <m/>
    <d v="1899-12-30T00:00:00"/>
    <m/>
    <m/>
    <s v=""/>
    <m/>
    <n v="0"/>
    <n v="0"/>
    <n v="0"/>
    <n v="0"/>
    <n v="0"/>
    <n v="0"/>
    <n v="0"/>
    <d v="1899-12-30T00:00:00"/>
    <d v="1899-12-30T00:00:00"/>
    <d v="1899-12-30T00:00:00"/>
    <d v="1899-12-30T00:00:00"/>
    <n v="0"/>
  </r>
  <r>
    <s v=""/>
    <s v="SAMEDI"/>
    <x v="96"/>
    <m/>
    <m/>
    <m/>
    <m/>
    <m/>
    <m/>
    <d v="1899-12-30T00:00:00"/>
    <m/>
    <m/>
    <s v=""/>
    <m/>
    <n v="0"/>
    <n v="0"/>
    <n v="0"/>
    <n v="0"/>
    <n v="0"/>
    <n v="0"/>
    <n v="0"/>
    <d v="1899-12-30T00:00:00"/>
    <d v="1899-12-30T00:00:00"/>
    <d v="1899-12-30T00:00:00"/>
    <d v="1899-12-30T00:00:00"/>
    <n v="0"/>
  </r>
  <r>
    <s v=""/>
    <s v="DIMANCHE"/>
    <x v="97"/>
    <m/>
    <m/>
    <m/>
    <m/>
    <m/>
    <m/>
    <d v="1899-12-30T00:00:00"/>
    <m/>
    <m/>
    <s v="oui"/>
    <m/>
    <n v="0"/>
    <n v="0"/>
    <n v="0"/>
    <n v="0"/>
    <n v="0"/>
    <n v="0"/>
    <n v="0"/>
    <d v="1899-12-30T00:00:00"/>
    <d v="1899-12-30T00:00:00"/>
    <d v="1899-12-30T00:00:00"/>
    <d v="1899-12-30T00:00:00"/>
    <d v="1899-12-30T00:00:00"/>
  </r>
  <r>
    <s v=""/>
    <s v="LUNDI"/>
    <x v="98"/>
    <m/>
    <m/>
    <m/>
    <m/>
    <m/>
    <m/>
    <d v="1899-12-30T00:00:00"/>
    <m/>
    <m/>
    <s v="oui"/>
    <m/>
    <n v="0"/>
    <n v="0"/>
    <n v="0"/>
    <n v="0"/>
    <n v="0"/>
    <n v="0"/>
    <n v="0"/>
    <d v="1899-12-30T00:00:00"/>
    <d v="1899-12-30T00:00:00"/>
    <d v="1899-12-30T00:00:00"/>
    <d v="1899-12-30T00:00:00"/>
    <n v="0"/>
  </r>
  <r>
    <s v=""/>
    <s v="MARDI"/>
    <x v="99"/>
    <m/>
    <m/>
    <m/>
    <m/>
    <m/>
    <m/>
    <d v="1899-12-30T00:00:00"/>
    <m/>
    <m/>
    <s v=""/>
    <m/>
    <n v="0"/>
    <n v="0"/>
    <n v="0"/>
    <n v="0"/>
    <n v="0"/>
    <n v="0"/>
    <n v="0"/>
    <d v="1899-12-30T00:00:00"/>
    <d v="1899-12-30T00:00:00"/>
    <d v="1899-12-30T00:00:00"/>
    <d v="1899-12-30T00:00:00"/>
    <n v="0"/>
  </r>
  <r>
    <s v=""/>
    <s v="MERCREDI"/>
    <x v="100"/>
    <m/>
    <m/>
    <m/>
    <m/>
    <m/>
    <m/>
    <d v="1899-12-30T00:00:00"/>
    <m/>
    <m/>
    <s v=""/>
    <m/>
    <n v="0"/>
    <n v="0"/>
    <n v="0"/>
    <n v="0"/>
    <n v="0"/>
    <n v="0"/>
    <n v="0"/>
    <d v="1899-12-30T00:00:00"/>
    <d v="1899-12-30T00:00:00"/>
    <d v="1899-12-30T00:00:00"/>
    <d v="1899-12-30T00:00:00"/>
    <n v="0"/>
  </r>
  <r>
    <s v="semaine 14"/>
    <s v="JEUDI"/>
    <x v="101"/>
    <m/>
    <m/>
    <m/>
    <m/>
    <m/>
    <m/>
    <d v="1899-12-30T00:00:00"/>
    <m/>
    <m/>
    <s v=""/>
    <m/>
    <n v="0"/>
    <n v="0"/>
    <n v="0"/>
    <n v="0"/>
    <n v="0"/>
    <n v="0"/>
    <n v="0"/>
    <d v="1899-12-30T00:00:00"/>
    <d v="1899-12-30T00:00:00"/>
    <d v="1899-12-30T00:00:00"/>
    <d v="1899-12-30T00:00:00"/>
    <n v="0"/>
  </r>
  <r>
    <s v=""/>
    <s v="VENDREDI"/>
    <x v="102"/>
    <m/>
    <m/>
    <m/>
    <m/>
    <m/>
    <m/>
    <d v="1899-12-30T00:00:00"/>
    <m/>
    <m/>
    <s v=""/>
    <m/>
    <n v="0"/>
    <n v="0"/>
    <n v="0"/>
    <n v="0"/>
    <n v="0"/>
    <n v="0"/>
    <n v="0"/>
    <d v="1899-12-30T00:00:00"/>
    <d v="1899-12-30T00:00:00"/>
    <d v="1899-12-30T00:00:00"/>
    <d v="1899-12-30T00:00:00"/>
    <n v="0"/>
  </r>
  <r>
    <s v=""/>
    <s v="SAMEDI"/>
    <x v="103"/>
    <m/>
    <m/>
    <m/>
    <m/>
    <m/>
    <m/>
    <d v="1899-12-30T00:00:00"/>
    <m/>
    <m/>
    <s v=""/>
    <m/>
    <n v="0"/>
    <n v="0"/>
    <n v="0"/>
    <n v="0"/>
    <n v="0"/>
    <n v="0"/>
    <n v="0"/>
    <d v="1899-12-30T00:00:00"/>
    <d v="1899-12-30T00:00:00"/>
    <d v="1899-12-30T00:00:00"/>
    <d v="1899-12-30T00:00:00"/>
    <n v="0"/>
  </r>
  <r>
    <s v=""/>
    <s v="DIMANCHE"/>
    <x v="104"/>
    <m/>
    <m/>
    <m/>
    <m/>
    <m/>
    <m/>
    <d v="1899-12-30T00:00:00"/>
    <m/>
    <m/>
    <s v=""/>
    <m/>
    <n v="0"/>
    <n v="0"/>
    <n v="0"/>
    <n v="0"/>
    <n v="0"/>
    <n v="0"/>
    <n v="0"/>
    <d v="1899-12-30T00:00:00"/>
    <d v="1899-12-30T00:00:00"/>
    <d v="1899-12-30T00:00:00"/>
    <d v="1899-12-30T00:00:00"/>
    <d v="1899-12-30T00:00:00"/>
  </r>
  <r>
    <s v=""/>
    <s v="LUNDI"/>
    <x v="105"/>
    <m/>
    <m/>
    <m/>
    <m/>
    <m/>
    <m/>
    <d v="1899-12-30T00:00:00"/>
    <m/>
    <m/>
    <s v=""/>
    <m/>
    <n v="0"/>
    <n v="0"/>
    <n v="0"/>
    <n v="0"/>
    <n v="0"/>
    <n v="0"/>
    <n v="0"/>
    <d v="1899-12-30T00:00:00"/>
    <d v="1899-12-30T00:00:00"/>
    <d v="1899-12-30T00:00:00"/>
    <d v="1899-12-30T00:00:00"/>
    <n v="0"/>
  </r>
  <r>
    <s v=""/>
    <s v="MARDI"/>
    <x v="106"/>
    <m/>
    <m/>
    <m/>
    <m/>
    <m/>
    <m/>
    <d v="1899-12-30T00:00:00"/>
    <m/>
    <m/>
    <s v=""/>
    <m/>
    <n v="0"/>
    <n v="0"/>
    <n v="0"/>
    <n v="0"/>
    <n v="0"/>
    <n v="0"/>
    <n v="0"/>
    <d v="1899-12-30T00:00:00"/>
    <d v="1899-12-30T00:00:00"/>
    <d v="1899-12-30T00:00:00"/>
    <d v="1899-12-30T00:00:00"/>
    <n v="0"/>
  </r>
  <r>
    <s v=""/>
    <s v="MERCREDI"/>
    <x v="107"/>
    <m/>
    <m/>
    <m/>
    <m/>
    <m/>
    <m/>
    <d v="1899-12-30T00:00:00"/>
    <m/>
    <m/>
    <s v=""/>
    <m/>
    <n v="0"/>
    <n v="0"/>
    <n v="0"/>
    <n v="0"/>
    <n v="0"/>
    <n v="0"/>
    <n v="0"/>
    <d v="1899-12-30T00:00:00"/>
    <d v="1899-12-30T00:00:00"/>
    <d v="1899-12-30T00:00:00"/>
    <d v="1899-12-30T00:00:00"/>
    <n v="0"/>
  </r>
  <r>
    <s v="semaine 15"/>
    <s v="JEUDI"/>
    <x v="108"/>
    <m/>
    <m/>
    <m/>
    <m/>
    <m/>
    <m/>
    <d v="1899-12-30T00:00:00"/>
    <m/>
    <m/>
    <s v=""/>
    <m/>
    <n v="0"/>
    <n v="0"/>
    <n v="0"/>
    <n v="0"/>
    <n v="0"/>
    <n v="0"/>
    <n v="0"/>
    <d v="1899-12-30T00:00:00"/>
    <d v="1899-12-30T00:00:00"/>
    <d v="1899-12-30T00:00:00"/>
    <d v="1899-12-30T00:00:00"/>
    <n v="0"/>
  </r>
  <r>
    <s v=""/>
    <s v="VENDREDI"/>
    <x v="109"/>
    <m/>
    <m/>
    <m/>
    <m/>
    <m/>
    <m/>
    <d v="1899-12-30T00:00:00"/>
    <m/>
    <m/>
    <s v=""/>
    <m/>
    <n v="0"/>
    <n v="0"/>
    <n v="0"/>
    <n v="0"/>
    <n v="0"/>
    <n v="0"/>
    <n v="0"/>
    <d v="1899-12-30T00:00:00"/>
    <d v="1899-12-30T00:00:00"/>
    <d v="1899-12-30T00:00:00"/>
    <d v="1899-12-30T00:00:00"/>
    <n v="0"/>
  </r>
  <r>
    <s v=""/>
    <s v="SAMEDI"/>
    <x v="110"/>
    <m/>
    <m/>
    <m/>
    <m/>
    <m/>
    <m/>
    <d v="1899-12-30T00:00:00"/>
    <m/>
    <m/>
    <s v=""/>
    <m/>
    <n v="0"/>
    <n v="0"/>
    <n v="0"/>
    <n v="0"/>
    <n v="0"/>
    <n v="0"/>
    <n v="0"/>
    <d v="1899-12-30T00:00:00"/>
    <d v="1899-12-30T00:00:00"/>
    <d v="1899-12-30T00:00:00"/>
    <d v="1899-12-30T00:00:00"/>
    <n v="0"/>
  </r>
  <r>
    <s v=""/>
    <s v="DIMANCHE"/>
    <x v="111"/>
    <m/>
    <m/>
    <m/>
    <m/>
    <m/>
    <m/>
    <d v="1899-12-30T00:00:00"/>
    <m/>
    <m/>
    <s v=""/>
    <m/>
    <n v="0"/>
    <n v="0"/>
    <n v="0"/>
    <n v="0"/>
    <n v="0"/>
    <n v="0"/>
    <n v="0"/>
    <d v="1899-12-30T00:00:00"/>
    <d v="1899-12-30T00:00:00"/>
    <d v="1899-12-30T00:00:00"/>
    <d v="1899-12-30T00:00:00"/>
    <d v="1899-12-30T00:00:00"/>
  </r>
  <r>
    <s v=""/>
    <s v="LUNDI"/>
    <x v="112"/>
    <m/>
    <m/>
    <m/>
    <m/>
    <m/>
    <m/>
    <d v="1899-12-30T00:00:00"/>
    <m/>
    <m/>
    <s v=""/>
    <m/>
    <n v="0"/>
    <n v="0"/>
    <n v="0"/>
    <n v="0"/>
    <n v="0"/>
    <n v="0"/>
    <n v="0"/>
    <d v="1899-12-30T00:00:00"/>
    <d v="1899-12-30T00:00:00"/>
    <d v="1899-12-30T00:00:00"/>
    <d v="1899-12-30T00:00:00"/>
    <n v="0"/>
  </r>
  <r>
    <s v=""/>
    <s v="MARDI"/>
    <x v="113"/>
    <m/>
    <m/>
    <m/>
    <m/>
    <m/>
    <m/>
    <d v="1899-12-30T00:00:00"/>
    <m/>
    <m/>
    <s v=""/>
    <m/>
    <n v="0"/>
    <n v="0"/>
    <n v="0"/>
    <n v="0"/>
    <n v="0"/>
    <n v="0"/>
    <n v="0"/>
    <d v="1899-12-30T00:00:00"/>
    <d v="1899-12-30T00:00:00"/>
    <d v="1899-12-30T00:00:00"/>
    <d v="1899-12-30T00:00:00"/>
    <n v="0"/>
  </r>
  <r>
    <s v=""/>
    <s v="MERCREDI"/>
    <x v="114"/>
    <m/>
    <m/>
    <m/>
    <m/>
    <m/>
    <m/>
    <d v="1899-12-30T00:00:00"/>
    <m/>
    <m/>
    <s v=""/>
    <m/>
    <n v="0"/>
    <n v="0"/>
    <n v="0"/>
    <n v="0"/>
    <n v="0"/>
    <n v="0"/>
    <n v="0"/>
    <d v="1899-12-30T00:00:00"/>
    <d v="1899-12-30T00:00:00"/>
    <d v="1899-12-30T00:00:00"/>
    <d v="1899-12-30T00:00:00"/>
    <n v="0"/>
  </r>
  <r>
    <s v="semaine 16"/>
    <s v="JEUDI"/>
    <x v="115"/>
    <m/>
    <m/>
    <m/>
    <m/>
    <m/>
    <m/>
    <d v="1899-12-30T00:00:00"/>
    <m/>
    <m/>
    <s v=""/>
    <m/>
    <n v="0"/>
    <n v="0"/>
    <n v="0"/>
    <n v="0"/>
    <n v="0"/>
    <n v="0"/>
    <n v="0"/>
    <d v="1899-12-30T00:00:00"/>
    <d v="1899-12-30T00:00:00"/>
    <d v="1899-12-30T00:00:00"/>
    <d v="1899-12-30T00:00:00"/>
    <n v="0"/>
  </r>
  <r>
    <s v=""/>
    <s v="VENDREDI"/>
    <x v="116"/>
    <m/>
    <m/>
    <m/>
    <m/>
    <m/>
    <m/>
    <d v="1899-12-30T00:00:00"/>
    <m/>
    <m/>
    <s v=""/>
    <m/>
    <n v="0"/>
    <n v="0"/>
    <n v="0"/>
    <n v="0"/>
    <n v="0"/>
    <n v="0"/>
    <n v="0"/>
    <d v="1899-12-30T00:00:00"/>
    <d v="1899-12-30T00:00:00"/>
    <d v="1899-12-30T00:00:00"/>
    <d v="1899-12-30T00:00:00"/>
    <n v="0"/>
  </r>
  <r>
    <s v=""/>
    <s v="SAMEDI"/>
    <x v="117"/>
    <m/>
    <m/>
    <m/>
    <m/>
    <m/>
    <m/>
    <d v="1899-12-30T00:00:00"/>
    <m/>
    <m/>
    <s v=""/>
    <m/>
    <n v="0"/>
    <n v="0"/>
    <n v="0"/>
    <n v="0"/>
    <n v="0"/>
    <n v="0"/>
    <n v="0"/>
    <d v="1899-12-30T00:00:00"/>
    <d v="1899-12-30T00:00:00"/>
    <d v="1899-12-30T00:00:00"/>
    <d v="1899-12-30T00:00:00"/>
    <n v="0"/>
  </r>
  <r>
    <s v=""/>
    <s v="DIMANCHE"/>
    <x v="118"/>
    <m/>
    <m/>
    <m/>
    <m/>
    <m/>
    <m/>
    <d v="1899-12-30T00:00:00"/>
    <m/>
    <m/>
    <s v=""/>
    <m/>
    <n v="0"/>
    <n v="0"/>
    <n v="0"/>
    <n v="0"/>
    <n v="0"/>
    <n v="0"/>
    <n v="0"/>
    <d v="1899-12-30T00:00:00"/>
    <d v="1899-12-30T00:00:00"/>
    <d v="1899-12-30T00:00:00"/>
    <d v="1899-12-30T00:00:00"/>
    <d v="1899-12-30T00:00:00"/>
  </r>
  <r>
    <s v=""/>
    <s v="LUNDI"/>
    <x v="119"/>
    <m/>
    <m/>
    <m/>
    <m/>
    <m/>
    <m/>
    <d v="1899-12-30T00:00:00"/>
    <m/>
    <m/>
    <s v=""/>
    <m/>
    <n v="0"/>
    <n v="0"/>
    <n v="0"/>
    <n v="0"/>
    <n v="0"/>
    <n v="0"/>
    <n v="0"/>
    <d v="1899-12-30T00:00:00"/>
    <d v="1899-12-30T00:00:00"/>
    <d v="1899-12-30T00:00:00"/>
    <d v="1899-12-30T00:00:00"/>
    <n v="0"/>
  </r>
  <r>
    <s v=""/>
    <s v="MARDI"/>
    <x v="120"/>
    <m/>
    <m/>
    <m/>
    <m/>
    <m/>
    <m/>
    <d v="1899-12-30T00:00:00"/>
    <m/>
    <m/>
    <s v=""/>
    <m/>
    <n v="0"/>
    <n v="0"/>
    <n v="0"/>
    <n v="0"/>
    <n v="0"/>
    <n v="0"/>
    <n v="0"/>
    <d v="1899-12-30T00:00:00"/>
    <d v="1899-12-30T00:00:00"/>
    <d v="1899-12-30T00:00:00"/>
    <d v="1899-12-30T00:00:00"/>
    <n v="0"/>
  </r>
  <r>
    <s v=""/>
    <s v="MERCREDI"/>
    <x v="121"/>
    <m/>
    <m/>
    <m/>
    <m/>
    <m/>
    <m/>
    <d v="1899-12-30T00:00:00"/>
    <m/>
    <m/>
    <s v=""/>
    <m/>
    <n v="0"/>
    <n v="0"/>
    <n v="0"/>
    <n v="0"/>
    <n v="0"/>
    <n v="0"/>
    <n v="0"/>
    <d v="1899-12-30T00:00:00"/>
    <d v="1899-12-30T00:00:00"/>
    <d v="1899-12-30T00:00:00"/>
    <d v="1899-12-30T00:00:00"/>
    <n v="0"/>
  </r>
  <r>
    <s v="semaine 17"/>
    <s v="JEUDI"/>
    <x v="122"/>
    <m/>
    <m/>
    <m/>
    <m/>
    <m/>
    <m/>
    <d v="1899-12-30T00:00:00"/>
    <m/>
    <m/>
    <s v=""/>
    <m/>
    <n v="0"/>
    <n v="0"/>
    <n v="0"/>
    <n v="0"/>
    <n v="0"/>
    <n v="0"/>
    <n v="0"/>
    <d v="1899-12-30T00:00:00"/>
    <d v="1899-12-30T00:00:00"/>
    <d v="1899-12-30T00:00:00"/>
    <d v="1899-12-30T00:00:00"/>
    <n v="0"/>
  </r>
  <r>
    <s v=""/>
    <s v="VENDREDI"/>
    <x v="123"/>
    <m/>
    <m/>
    <m/>
    <m/>
    <m/>
    <m/>
    <d v="1899-12-30T00:00:00"/>
    <m/>
    <m/>
    <s v=""/>
    <m/>
    <n v="0"/>
    <n v="0"/>
    <n v="0"/>
    <n v="0"/>
    <n v="0"/>
    <n v="0"/>
    <n v="0"/>
    <d v="1899-12-30T00:00:00"/>
    <d v="1899-12-30T00:00:00"/>
    <d v="1899-12-30T00:00:00"/>
    <d v="1899-12-30T00:00:00"/>
    <n v="0"/>
  </r>
  <r>
    <s v=""/>
    <s v="SAMEDI"/>
    <x v="124"/>
    <m/>
    <m/>
    <m/>
    <m/>
    <m/>
    <m/>
    <d v="1899-12-30T00:00:00"/>
    <m/>
    <m/>
    <s v="oui"/>
    <m/>
    <n v="0"/>
    <n v="0"/>
    <n v="0"/>
    <n v="0"/>
    <n v="0"/>
    <n v="0"/>
    <n v="0"/>
    <d v="1899-12-30T00:00:00"/>
    <d v="1899-12-30T00:00:00"/>
    <d v="1899-12-30T00:00:00"/>
    <d v="1899-12-30T00:00:00"/>
    <n v="0"/>
  </r>
  <r>
    <s v=""/>
    <s v="DIMANCHE"/>
    <x v="125"/>
    <m/>
    <m/>
    <m/>
    <m/>
    <m/>
    <m/>
    <d v="1899-12-30T00:00:00"/>
    <m/>
    <m/>
    <s v=""/>
    <m/>
    <n v="0"/>
    <n v="0"/>
    <n v="0"/>
    <n v="0"/>
    <n v="0"/>
    <n v="0"/>
    <n v="0"/>
    <d v="1899-12-30T00:00:00"/>
    <d v="1899-12-30T00:00:00"/>
    <d v="1899-12-30T00:00:00"/>
    <d v="1899-12-30T00:00:00"/>
    <d v="1899-12-30T00:00:00"/>
  </r>
  <r>
    <s v=""/>
    <s v="LUNDI"/>
    <x v="126"/>
    <m/>
    <m/>
    <m/>
    <m/>
    <m/>
    <m/>
    <d v="1899-12-30T00:00:00"/>
    <m/>
    <m/>
    <s v=""/>
    <m/>
    <n v="0"/>
    <n v="0"/>
    <n v="0"/>
    <n v="0"/>
    <n v="0"/>
    <n v="0"/>
    <n v="0"/>
    <d v="1899-12-30T00:00:00"/>
    <d v="1899-12-30T00:00:00"/>
    <d v="1899-12-30T00:00:00"/>
    <d v="1899-12-30T00:00:00"/>
    <n v="0"/>
  </r>
  <r>
    <s v=""/>
    <s v="MARDI"/>
    <x v="127"/>
    <m/>
    <m/>
    <m/>
    <m/>
    <m/>
    <m/>
    <d v="1899-12-30T00:00:00"/>
    <m/>
    <m/>
    <s v=""/>
    <m/>
    <n v="0"/>
    <n v="0"/>
    <n v="0"/>
    <n v="0"/>
    <n v="0"/>
    <n v="0"/>
    <n v="0"/>
    <d v="1899-12-30T00:00:00"/>
    <d v="1899-12-30T00:00:00"/>
    <d v="1899-12-30T00:00:00"/>
    <d v="1899-12-30T00:00:00"/>
    <n v="0"/>
  </r>
  <r>
    <s v=""/>
    <s v="MERCREDI"/>
    <x v="128"/>
    <m/>
    <m/>
    <m/>
    <m/>
    <m/>
    <m/>
    <d v="1899-12-30T00:00:00"/>
    <m/>
    <m/>
    <s v=""/>
    <m/>
    <n v="0"/>
    <n v="0"/>
    <n v="0"/>
    <n v="0"/>
    <n v="0"/>
    <n v="0"/>
    <n v="0"/>
    <d v="1899-12-30T00:00:00"/>
    <d v="1899-12-30T00:00:00"/>
    <d v="1899-12-30T00:00:00"/>
    <d v="1899-12-30T00:00:00"/>
    <n v="0"/>
  </r>
  <r>
    <s v="semaine 18"/>
    <s v="JEUDI"/>
    <x v="129"/>
    <m/>
    <m/>
    <m/>
    <m/>
    <m/>
    <m/>
    <d v="1899-12-30T00:00:00"/>
    <m/>
    <m/>
    <s v=""/>
    <m/>
    <n v="0"/>
    <n v="0"/>
    <n v="0"/>
    <n v="0"/>
    <n v="0"/>
    <n v="0"/>
    <n v="0"/>
    <d v="1899-12-30T00:00:00"/>
    <d v="1899-12-30T00:00:00"/>
    <d v="1899-12-30T00:00:00"/>
    <d v="1899-12-30T00:00:00"/>
    <n v="0"/>
  </r>
  <r>
    <s v=""/>
    <s v="VENDREDI"/>
    <x v="130"/>
    <m/>
    <m/>
    <m/>
    <m/>
    <m/>
    <m/>
    <d v="1899-12-30T00:00:00"/>
    <m/>
    <m/>
    <s v=""/>
    <m/>
    <n v="0"/>
    <n v="0"/>
    <n v="0"/>
    <n v="0"/>
    <n v="0"/>
    <n v="0"/>
    <n v="0"/>
    <d v="1899-12-30T00:00:00"/>
    <d v="1899-12-30T00:00:00"/>
    <d v="1899-12-30T00:00:00"/>
    <d v="1899-12-30T00:00:00"/>
    <n v="0"/>
  </r>
  <r>
    <s v=""/>
    <s v="SAMEDI"/>
    <x v="131"/>
    <m/>
    <m/>
    <m/>
    <m/>
    <m/>
    <m/>
    <d v="1899-12-30T00:00:00"/>
    <m/>
    <m/>
    <s v="oui"/>
    <m/>
    <n v="0"/>
    <n v="0"/>
    <n v="0"/>
    <n v="0"/>
    <n v="0"/>
    <n v="0"/>
    <n v="0"/>
    <d v="1899-12-30T00:00:00"/>
    <d v="1899-12-30T00:00:00"/>
    <d v="1899-12-30T00:00:00"/>
    <d v="1899-12-30T00:00:00"/>
    <n v="0"/>
  </r>
  <r>
    <s v=""/>
    <s v="DIMANCHE"/>
    <x v="132"/>
    <m/>
    <m/>
    <m/>
    <m/>
    <m/>
    <m/>
    <d v="1899-12-30T00:00:00"/>
    <m/>
    <m/>
    <s v=""/>
    <m/>
    <n v="0"/>
    <n v="0"/>
    <n v="0"/>
    <n v="0"/>
    <n v="0"/>
    <n v="0"/>
    <n v="0"/>
    <d v="1899-12-30T00:00:00"/>
    <d v="1899-12-30T00:00:00"/>
    <d v="1899-12-30T00:00:00"/>
    <d v="1899-12-30T00:00:00"/>
    <d v="1899-12-30T00:00:00"/>
  </r>
  <r>
    <s v=""/>
    <s v="LUNDI"/>
    <x v="133"/>
    <m/>
    <m/>
    <m/>
    <m/>
    <m/>
    <m/>
    <d v="1899-12-30T00:00:00"/>
    <m/>
    <m/>
    <s v=""/>
    <m/>
    <n v="0"/>
    <n v="0"/>
    <n v="0"/>
    <n v="0"/>
    <n v="0"/>
    <n v="0"/>
    <n v="0"/>
    <d v="1899-12-30T00:00:00"/>
    <d v="1899-12-30T00:00:00"/>
    <d v="1899-12-30T00:00:00"/>
    <d v="1899-12-30T00:00:00"/>
    <n v="0"/>
  </r>
  <r>
    <s v=""/>
    <s v="MARDI"/>
    <x v="134"/>
    <m/>
    <m/>
    <m/>
    <m/>
    <m/>
    <m/>
    <d v="1899-12-30T00:00:00"/>
    <m/>
    <m/>
    <s v=""/>
    <m/>
    <n v="0"/>
    <n v="0"/>
    <n v="0"/>
    <n v="0"/>
    <n v="0"/>
    <n v="0"/>
    <n v="0"/>
    <d v="1899-12-30T00:00:00"/>
    <d v="1899-12-30T00:00:00"/>
    <d v="1899-12-30T00:00:00"/>
    <d v="1899-12-30T00:00:00"/>
    <n v="0"/>
  </r>
  <r>
    <s v=""/>
    <s v="MERCREDI"/>
    <x v="135"/>
    <m/>
    <m/>
    <m/>
    <m/>
    <m/>
    <m/>
    <d v="1899-12-30T00:00:00"/>
    <m/>
    <m/>
    <s v=""/>
    <m/>
    <n v="0"/>
    <n v="0"/>
    <n v="0"/>
    <n v="0"/>
    <n v="0"/>
    <n v="0"/>
    <n v="0"/>
    <d v="1899-12-30T00:00:00"/>
    <d v="1899-12-30T00:00:00"/>
    <d v="1899-12-30T00:00:00"/>
    <d v="1899-12-30T00:00:00"/>
    <n v="0"/>
  </r>
  <r>
    <s v="semaine 19"/>
    <s v="JEUDI"/>
    <x v="136"/>
    <m/>
    <m/>
    <m/>
    <m/>
    <m/>
    <m/>
    <d v="1899-12-30T00:00:00"/>
    <m/>
    <m/>
    <s v="oui"/>
    <m/>
    <n v="0"/>
    <n v="0"/>
    <n v="0"/>
    <n v="0"/>
    <n v="0"/>
    <n v="0"/>
    <n v="0"/>
    <d v="1899-12-30T00:00:00"/>
    <d v="1899-12-30T00:00:00"/>
    <d v="1899-12-30T00:00:00"/>
    <d v="1899-12-30T00:00:00"/>
    <n v="0"/>
  </r>
  <r>
    <s v=""/>
    <s v="VENDREDI"/>
    <x v="137"/>
    <m/>
    <m/>
    <m/>
    <m/>
    <m/>
    <m/>
    <d v="1899-12-30T00:00:00"/>
    <m/>
    <m/>
    <s v=""/>
    <m/>
    <n v="0"/>
    <n v="0"/>
    <n v="0"/>
    <n v="0"/>
    <n v="0"/>
    <n v="0"/>
    <n v="0"/>
    <d v="1899-12-30T00:00:00"/>
    <d v="1899-12-30T00:00:00"/>
    <d v="1899-12-30T00:00:00"/>
    <d v="1899-12-30T00:00:00"/>
    <n v="0"/>
  </r>
  <r>
    <s v=""/>
    <s v="SAMEDI"/>
    <x v="138"/>
    <m/>
    <m/>
    <m/>
    <m/>
    <m/>
    <m/>
    <d v="1899-12-30T00:00:00"/>
    <m/>
    <m/>
    <s v=""/>
    <m/>
    <n v="0"/>
    <n v="0"/>
    <n v="0"/>
    <n v="0"/>
    <n v="0"/>
    <n v="0"/>
    <n v="0"/>
    <d v="1899-12-30T00:00:00"/>
    <d v="1899-12-30T00:00:00"/>
    <d v="1899-12-30T00:00:00"/>
    <d v="1899-12-30T00:00:00"/>
    <n v="0"/>
  </r>
  <r>
    <s v=""/>
    <s v="DIMANCHE"/>
    <x v="139"/>
    <m/>
    <m/>
    <m/>
    <m/>
    <m/>
    <m/>
    <d v="1899-12-30T00:00:00"/>
    <m/>
    <m/>
    <s v=""/>
    <m/>
    <n v="0"/>
    <n v="0"/>
    <n v="0"/>
    <n v="0"/>
    <n v="0"/>
    <n v="0"/>
    <n v="0"/>
    <d v="1899-12-30T00:00:00"/>
    <d v="1899-12-30T00:00:00"/>
    <d v="1899-12-30T00:00:00"/>
    <d v="1899-12-30T00:00:00"/>
    <d v="1899-12-30T00:00:00"/>
  </r>
  <r>
    <s v=""/>
    <s v="LUNDI"/>
    <x v="140"/>
    <m/>
    <m/>
    <m/>
    <m/>
    <m/>
    <m/>
    <d v="1899-12-30T00:00:00"/>
    <m/>
    <m/>
    <s v=""/>
    <m/>
    <n v="0"/>
    <n v="0"/>
    <n v="0"/>
    <n v="0"/>
    <n v="0"/>
    <n v="0"/>
    <n v="0"/>
    <d v="1899-12-30T00:00:00"/>
    <d v="1899-12-30T00:00:00"/>
    <d v="1899-12-30T00:00:00"/>
    <d v="1899-12-30T00:00:00"/>
    <n v="0"/>
  </r>
  <r>
    <s v=""/>
    <s v="MARDI"/>
    <x v="141"/>
    <m/>
    <m/>
    <m/>
    <m/>
    <m/>
    <m/>
    <d v="1899-12-30T00:00:00"/>
    <m/>
    <m/>
    <s v=""/>
    <m/>
    <n v="0"/>
    <n v="0"/>
    <n v="0"/>
    <n v="0"/>
    <n v="0"/>
    <n v="0"/>
    <n v="0"/>
    <d v="1899-12-30T00:00:00"/>
    <d v="1899-12-30T00:00:00"/>
    <d v="1899-12-30T00:00:00"/>
    <d v="1899-12-30T00:00:00"/>
    <n v="0"/>
  </r>
  <r>
    <s v=""/>
    <s v="MERCREDI"/>
    <x v="142"/>
    <m/>
    <m/>
    <m/>
    <m/>
    <m/>
    <m/>
    <d v="1899-12-30T00:00:00"/>
    <m/>
    <m/>
    <s v=""/>
    <m/>
    <n v="0"/>
    <n v="0"/>
    <n v="0"/>
    <n v="0"/>
    <n v="0"/>
    <n v="0"/>
    <n v="0"/>
    <d v="1899-12-30T00:00:00"/>
    <d v="1899-12-30T00:00:00"/>
    <d v="1899-12-30T00:00:00"/>
    <d v="1899-12-30T00:00:00"/>
    <n v="0"/>
  </r>
  <r>
    <s v="semaine 20"/>
    <s v="JEUDI"/>
    <x v="143"/>
    <m/>
    <m/>
    <m/>
    <m/>
    <m/>
    <m/>
    <d v="1899-12-30T00:00:00"/>
    <m/>
    <m/>
    <s v=""/>
    <m/>
    <n v="0"/>
    <n v="0"/>
    <n v="0"/>
    <n v="0"/>
    <n v="0"/>
    <n v="0"/>
    <n v="0"/>
    <d v="1899-12-30T00:00:00"/>
    <d v="1899-12-30T00:00:00"/>
    <d v="1899-12-30T00:00:00"/>
    <d v="1899-12-30T00:00:00"/>
    <n v="0"/>
  </r>
  <r>
    <s v=""/>
    <s v="VENDREDI"/>
    <x v="144"/>
    <m/>
    <m/>
    <m/>
    <m/>
    <m/>
    <m/>
    <d v="1899-12-30T00:00:00"/>
    <m/>
    <m/>
    <s v=""/>
    <m/>
    <n v="0"/>
    <n v="0"/>
    <n v="0"/>
    <n v="0"/>
    <n v="0"/>
    <n v="0"/>
    <n v="0"/>
    <d v="1899-12-30T00:00:00"/>
    <d v="1899-12-30T00:00:00"/>
    <d v="1899-12-30T00:00:00"/>
    <d v="1899-12-30T00:00:00"/>
    <n v="0"/>
  </r>
  <r>
    <s v=""/>
    <s v="SAMEDI"/>
    <x v="145"/>
    <m/>
    <m/>
    <m/>
    <m/>
    <m/>
    <m/>
    <d v="1899-12-30T00:00:00"/>
    <m/>
    <m/>
    <s v=""/>
    <m/>
    <n v="0"/>
    <n v="0"/>
    <n v="0"/>
    <n v="0"/>
    <n v="0"/>
    <n v="0"/>
    <n v="0"/>
    <d v="1899-12-30T00:00:00"/>
    <d v="1899-12-30T00:00:00"/>
    <d v="1899-12-30T00:00:00"/>
    <d v="1899-12-30T00:00:00"/>
    <n v="0"/>
  </r>
  <r>
    <s v=""/>
    <s v="DIMANCHE"/>
    <x v="146"/>
    <m/>
    <m/>
    <m/>
    <m/>
    <m/>
    <m/>
    <d v="1899-12-30T00:00:00"/>
    <m/>
    <m/>
    <s v=""/>
    <m/>
    <n v="0"/>
    <n v="0"/>
    <n v="0"/>
    <n v="0"/>
    <n v="0"/>
    <n v="0"/>
    <n v="0"/>
    <d v="1899-12-30T00:00:00"/>
    <d v="1899-12-30T00:00:00"/>
    <d v="1899-12-30T00:00:00"/>
    <d v="1899-12-30T00:00:00"/>
    <d v="1899-12-30T00:00:00"/>
  </r>
  <r>
    <s v=""/>
    <s v="LUNDI"/>
    <x v="147"/>
    <m/>
    <m/>
    <m/>
    <m/>
    <m/>
    <m/>
    <d v="1899-12-30T00:00:00"/>
    <m/>
    <m/>
    <m/>
    <m/>
    <n v="0"/>
    <n v="0"/>
    <n v="0"/>
    <n v="0"/>
    <n v="0"/>
    <n v="0"/>
    <n v="0"/>
    <d v="1899-12-30T00:00:00"/>
    <d v="1899-12-30T00:00:00"/>
    <d v="1899-12-30T00:00:00"/>
    <d v="1899-12-30T00:00:00"/>
    <n v="0"/>
  </r>
  <r>
    <s v=""/>
    <s v="MARDI"/>
    <x v="148"/>
    <m/>
    <m/>
    <m/>
    <m/>
    <m/>
    <m/>
    <d v="1899-12-30T00:00:00"/>
    <m/>
    <m/>
    <s v=""/>
    <m/>
    <n v="0"/>
    <n v="0"/>
    <n v="0"/>
    <n v="0"/>
    <n v="0"/>
    <n v="0"/>
    <n v="0"/>
    <d v="1899-12-30T00:00:00"/>
    <d v="1899-12-30T00:00:00"/>
    <d v="1899-12-30T00:00:00"/>
    <d v="1899-12-30T00:00:00"/>
    <n v="0"/>
  </r>
  <r>
    <s v=""/>
    <s v="MERCREDI"/>
    <x v="149"/>
    <m/>
    <m/>
    <m/>
    <m/>
    <m/>
    <m/>
    <d v="1899-12-30T00:00:00"/>
    <m/>
    <m/>
    <s v=""/>
    <m/>
    <n v="0"/>
    <n v="0"/>
    <n v="0"/>
    <n v="0"/>
    <n v="0"/>
    <n v="0"/>
    <n v="0"/>
    <d v="1899-12-30T00:00:00"/>
    <d v="1899-12-30T00:00:00"/>
    <d v="1899-12-30T00:00:00"/>
    <d v="1899-12-30T00:00:00"/>
    <n v="0"/>
  </r>
  <r>
    <s v="semaine 21"/>
    <s v="JEUDI"/>
    <x v="150"/>
    <m/>
    <m/>
    <m/>
    <m/>
    <m/>
    <m/>
    <d v="1899-12-30T00:00:00"/>
    <m/>
    <m/>
    <s v=""/>
    <m/>
    <n v="0"/>
    <n v="0"/>
    <n v="0"/>
    <n v="0"/>
    <n v="0"/>
    <n v="0"/>
    <n v="0"/>
    <d v="1899-12-30T00:00:00"/>
    <d v="1899-12-30T00:00:00"/>
    <d v="1899-12-30T00:00:00"/>
    <d v="1899-12-30T00:00:00"/>
    <n v="0"/>
  </r>
  <r>
    <s v=""/>
    <s v="VENDREDI"/>
    <x v="151"/>
    <m/>
    <m/>
    <m/>
    <m/>
    <m/>
    <m/>
    <d v="1899-12-30T00:00:00"/>
    <m/>
    <m/>
    <s v=""/>
    <m/>
    <n v="0"/>
    <n v="0"/>
    <n v="0"/>
    <n v="0"/>
    <n v="0"/>
    <n v="0"/>
    <n v="0"/>
    <d v="1899-12-30T00:00:00"/>
    <d v="1899-12-30T00:00:00"/>
    <d v="1899-12-30T00:00:00"/>
    <d v="1899-12-30T00:00:00"/>
    <n v="0"/>
  </r>
  <r>
    <s v=""/>
    <s v="SAMEDI"/>
    <x v="152"/>
    <m/>
    <m/>
    <m/>
    <m/>
    <m/>
    <m/>
    <d v="1899-12-30T00:00:00"/>
    <m/>
    <m/>
    <s v=""/>
    <m/>
    <n v="0"/>
    <n v="0"/>
    <n v="0"/>
    <n v="0"/>
    <n v="0"/>
    <n v="0"/>
    <n v="0"/>
    <d v="1899-12-30T00:00:00"/>
    <d v="1899-12-30T00:00:00"/>
    <d v="1899-12-30T00:00:00"/>
    <d v="1899-12-30T00:00:00"/>
    <n v="0"/>
  </r>
  <r>
    <s v=""/>
    <s v="DIMANCHE"/>
    <x v="153"/>
    <m/>
    <m/>
    <m/>
    <m/>
    <m/>
    <m/>
    <d v="1899-12-30T00:00:00"/>
    <m/>
    <m/>
    <s v=""/>
    <m/>
    <n v="0"/>
    <n v="0"/>
    <n v="0"/>
    <n v="0"/>
    <n v="0"/>
    <n v="0"/>
    <n v="0"/>
    <d v="1899-12-30T00:00:00"/>
    <d v="1899-12-30T00:00:00"/>
    <d v="1899-12-30T00:00:00"/>
    <d v="1899-12-30T00:00:00"/>
    <d v="1899-12-30T00:00:00"/>
  </r>
  <r>
    <s v=""/>
    <s v="LUNDI"/>
    <x v="154"/>
    <m/>
    <m/>
    <m/>
    <m/>
    <m/>
    <m/>
    <d v="1899-12-30T00:00:00"/>
    <m/>
    <m/>
    <s v=""/>
    <m/>
    <n v="0"/>
    <n v="0"/>
    <n v="0"/>
    <n v="0"/>
    <n v="0"/>
    <n v="0"/>
    <n v="0"/>
    <d v="1899-12-30T00:00:00"/>
    <d v="1899-12-30T00:00:00"/>
    <d v="1899-12-30T00:00:00"/>
    <d v="1899-12-30T00:00:00"/>
    <n v="0"/>
  </r>
  <r>
    <s v=""/>
    <s v="MARDI"/>
    <x v="155"/>
    <m/>
    <m/>
    <m/>
    <m/>
    <m/>
    <m/>
    <d v="1899-12-30T00:00:00"/>
    <m/>
    <m/>
    <s v=""/>
    <m/>
    <n v="0"/>
    <n v="0"/>
    <n v="0"/>
    <n v="0"/>
    <n v="0"/>
    <n v="0"/>
    <n v="0"/>
    <d v="1899-12-30T00:00:00"/>
    <d v="1899-12-30T00:00:00"/>
    <d v="1899-12-30T00:00:00"/>
    <d v="1899-12-30T00:00:00"/>
    <n v="0"/>
  </r>
  <r>
    <s v=""/>
    <s v="MERCREDI"/>
    <x v="156"/>
    <m/>
    <m/>
    <m/>
    <m/>
    <m/>
    <m/>
    <d v="1899-12-30T00:00:00"/>
    <m/>
    <m/>
    <s v=""/>
    <m/>
    <n v="0"/>
    <n v="0"/>
    <n v="0"/>
    <n v="0"/>
    <n v="0"/>
    <n v="0"/>
    <n v="0"/>
    <d v="1899-12-30T00:00:00"/>
    <d v="1899-12-30T00:00:00"/>
    <d v="1899-12-30T00:00:00"/>
    <d v="1899-12-30T00:00:00"/>
    <n v="0"/>
  </r>
  <r>
    <s v="semaine 22"/>
    <s v="JEUDI"/>
    <x v="157"/>
    <m/>
    <m/>
    <m/>
    <m/>
    <m/>
    <m/>
    <d v="1899-12-30T00:00:00"/>
    <m/>
    <m/>
    <s v=""/>
    <m/>
    <n v="0"/>
    <n v="0"/>
    <n v="0"/>
    <n v="0"/>
    <n v="0"/>
    <n v="0"/>
    <n v="0"/>
    <d v="1899-12-30T00:00:00"/>
    <d v="1899-12-30T00:00:00"/>
    <d v="1899-12-30T00:00:00"/>
    <d v="1899-12-30T00:00:00"/>
    <n v="0"/>
  </r>
  <r>
    <s v=""/>
    <s v="VENDREDI"/>
    <x v="158"/>
    <m/>
    <m/>
    <m/>
    <m/>
    <m/>
    <m/>
    <d v="1899-12-30T00:00:00"/>
    <m/>
    <m/>
    <s v=""/>
    <m/>
    <n v="0"/>
    <n v="0"/>
    <n v="0"/>
    <n v="0"/>
    <n v="0"/>
    <n v="0"/>
    <n v="0"/>
    <d v="1899-12-30T00:00:00"/>
    <d v="1899-12-30T00:00:00"/>
    <d v="1899-12-30T00:00:00"/>
    <d v="1899-12-30T00:00:00"/>
    <n v="0"/>
  </r>
  <r>
    <s v=""/>
    <s v="SAMEDI"/>
    <x v="159"/>
    <m/>
    <m/>
    <m/>
    <m/>
    <m/>
    <m/>
    <d v="1899-12-30T00:00:00"/>
    <m/>
    <m/>
    <s v=""/>
    <m/>
    <n v="0"/>
    <n v="0"/>
    <n v="0"/>
    <n v="0"/>
    <n v="0"/>
    <n v="0"/>
    <n v="0"/>
    <d v="1899-12-30T00:00:00"/>
    <d v="1899-12-30T00:00:00"/>
    <d v="1899-12-30T00:00:00"/>
    <d v="1899-12-30T00:00:00"/>
    <n v="0"/>
  </r>
  <r>
    <s v=""/>
    <s v="DIMANCHE"/>
    <x v="160"/>
    <m/>
    <m/>
    <m/>
    <m/>
    <m/>
    <m/>
    <d v="1899-12-30T00:00:00"/>
    <m/>
    <m/>
    <s v=""/>
    <m/>
    <n v="0"/>
    <n v="0"/>
    <n v="0"/>
    <n v="0"/>
    <n v="0"/>
    <n v="0"/>
    <n v="0"/>
    <d v="1899-12-30T00:00:00"/>
    <d v="1899-12-30T00:00:00"/>
    <d v="1899-12-30T00:00:00"/>
    <d v="1899-12-30T00:00:00"/>
    <d v="1899-12-30T00:00:00"/>
  </r>
  <r>
    <s v=""/>
    <s v="LUNDI"/>
    <x v="161"/>
    <m/>
    <m/>
    <m/>
    <m/>
    <m/>
    <m/>
    <d v="1899-12-30T00:00:00"/>
    <m/>
    <m/>
    <s v=""/>
    <m/>
    <n v="0"/>
    <n v="0"/>
    <n v="0"/>
    <n v="0"/>
    <n v="0"/>
    <n v="0"/>
    <n v="0"/>
    <d v="1899-12-30T00:00:00"/>
    <d v="1899-12-30T00:00:00"/>
    <d v="1899-12-30T00:00:00"/>
    <d v="1899-12-30T00:00:00"/>
    <n v="0"/>
  </r>
  <r>
    <s v=""/>
    <s v="MARDI"/>
    <x v="162"/>
    <m/>
    <m/>
    <m/>
    <m/>
    <m/>
    <m/>
    <d v="1899-12-30T00:00:00"/>
    <m/>
    <m/>
    <s v=""/>
    <m/>
    <n v="0"/>
    <n v="0"/>
    <n v="0"/>
    <n v="0"/>
    <n v="0"/>
    <n v="0"/>
    <n v="0"/>
    <d v="1899-12-30T00:00:00"/>
    <d v="1899-12-30T00:00:00"/>
    <d v="1899-12-30T00:00:00"/>
    <d v="1899-12-30T00:00:00"/>
    <n v="0"/>
  </r>
  <r>
    <s v=""/>
    <s v="MERCREDI"/>
    <x v="163"/>
    <m/>
    <m/>
    <m/>
    <m/>
    <m/>
    <m/>
    <d v="1899-12-30T00:00:00"/>
    <m/>
    <m/>
    <s v=""/>
    <m/>
    <n v="0"/>
    <n v="0"/>
    <n v="0"/>
    <n v="0"/>
    <n v="0"/>
    <n v="0"/>
    <n v="0"/>
    <d v="1899-12-30T00:00:00"/>
    <d v="1899-12-30T00:00:00"/>
    <d v="1899-12-30T00:00:00"/>
    <d v="1899-12-30T00:00:00"/>
    <n v="0"/>
  </r>
  <r>
    <s v="semaine 23"/>
    <s v="JEUDI"/>
    <x v="164"/>
    <m/>
    <m/>
    <m/>
    <m/>
    <m/>
    <m/>
    <d v="1899-12-30T00:00:00"/>
    <m/>
    <m/>
    <s v=""/>
    <m/>
    <n v="0"/>
    <n v="0"/>
    <n v="0"/>
    <n v="0"/>
    <n v="0"/>
    <n v="0"/>
    <n v="0"/>
    <d v="1899-12-30T00:00:00"/>
    <d v="1899-12-30T00:00:00"/>
    <d v="1899-12-30T00:00:00"/>
    <d v="1899-12-30T00:00:00"/>
    <n v="0"/>
  </r>
  <r>
    <s v=""/>
    <s v="VENDREDI"/>
    <x v="165"/>
    <m/>
    <m/>
    <m/>
    <m/>
    <m/>
    <m/>
    <d v="1899-12-30T00:00:00"/>
    <m/>
    <m/>
    <s v=""/>
    <m/>
    <n v="0"/>
    <n v="0"/>
    <n v="0"/>
    <n v="0"/>
    <n v="0"/>
    <n v="0"/>
    <n v="0"/>
    <d v="1899-12-30T00:00:00"/>
    <d v="1899-12-30T00:00:00"/>
    <d v="1899-12-30T00:00:00"/>
    <d v="1899-12-30T00:00:00"/>
    <n v="0"/>
  </r>
  <r>
    <s v=""/>
    <s v="SAMEDI"/>
    <x v="166"/>
    <m/>
    <m/>
    <m/>
    <m/>
    <m/>
    <m/>
    <d v="1899-12-30T00:00:00"/>
    <m/>
    <m/>
    <s v=""/>
    <m/>
    <n v="0"/>
    <n v="0"/>
    <n v="0"/>
    <n v="0"/>
    <n v="0"/>
    <n v="0"/>
    <n v="0"/>
    <d v="1899-12-30T00:00:00"/>
    <d v="1899-12-30T00:00:00"/>
    <d v="1899-12-30T00:00:00"/>
    <d v="1899-12-30T00:00:00"/>
    <n v="0"/>
  </r>
  <r>
    <s v=""/>
    <s v="DIMANCHE"/>
    <x v="167"/>
    <m/>
    <m/>
    <m/>
    <m/>
    <m/>
    <m/>
    <d v="1899-12-30T00:00:00"/>
    <m/>
    <m/>
    <s v=""/>
    <m/>
    <n v="0"/>
    <n v="0"/>
    <n v="0"/>
    <n v="0"/>
    <n v="0"/>
    <n v="0"/>
    <n v="0"/>
    <d v="1899-12-30T00:00:00"/>
    <d v="1899-12-30T00:00:00"/>
    <d v="1899-12-30T00:00:00"/>
    <d v="1899-12-30T00:00:00"/>
    <d v="1899-12-30T00:00:00"/>
  </r>
  <r>
    <s v=""/>
    <s v="LUNDI"/>
    <x v="168"/>
    <m/>
    <m/>
    <m/>
    <m/>
    <m/>
    <m/>
    <d v="1899-12-30T00:00:00"/>
    <m/>
    <m/>
    <s v=""/>
    <m/>
    <n v="0"/>
    <n v="0"/>
    <n v="0"/>
    <n v="0"/>
    <n v="0"/>
    <n v="0"/>
    <n v="0"/>
    <d v="1899-12-30T00:00:00"/>
    <d v="1899-12-30T00:00:00"/>
    <d v="1899-12-30T00:00:00"/>
    <d v="1899-12-30T00:00:00"/>
    <n v="0"/>
  </r>
  <r>
    <s v=""/>
    <s v="MARDI"/>
    <x v="169"/>
    <m/>
    <m/>
    <m/>
    <m/>
    <m/>
    <m/>
    <d v="1899-12-30T00:00:00"/>
    <m/>
    <m/>
    <s v=""/>
    <m/>
    <n v="0"/>
    <n v="0"/>
    <n v="0"/>
    <n v="0"/>
    <n v="0"/>
    <n v="0"/>
    <n v="0"/>
    <d v="1899-12-30T00:00:00"/>
    <d v="1899-12-30T00:00:00"/>
    <d v="1899-12-30T00:00:00"/>
    <d v="1899-12-30T00:00:00"/>
    <n v="0"/>
  </r>
  <r>
    <s v=""/>
    <s v="MERCREDI"/>
    <x v="170"/>
    <m/>
    <m/>
    <m/>
    <m/>
    <m/>
    <m/>
    <d v="1899-12-30T00:00:00"/>
    <m/>
    <m/>
    <s v=""/>
    <m/>
    <n v="0"/>
    <n v="0"/>
    <n v="0"/>
    <n v="0"/>
    <n v="0"/>
    <n v="0"/>
    <n v="0"/>
    <d v="1899-12-30T00:00:00"/>
    <d v="1899-12-30T00:00:00"/>
    <d v="1899-12-30T00:00:00"/>
    <d v="1899-12-30T00:00:00"/>
    <n v="0"/>
  </r>
  <r>
    <s v="semaine 24"/>
    <s v="JEUDI"/>
    <x v="171"/>
    <m/>
    <m/>
    <m/>
    <m/>
    <m/>
    <m/>
    <d v="1899-12-30T00:00:00"/>
    <m/>
    <m/>
    <s v=""/>
    <m/>
    <n v="0"/>
    <n v="0"/>
    <n v="0"/>
    <n v="0"/>
    <n v="0"/>
    <n v="0"/>
    <n v="0"/>
    <d v="1899-12-30T00:00:00"/>
    <d v="1899-12-30T00:00:00"/>
    <d v="1899-12-30T00:00:00"/>
    <d v="1899-12-30T00:00:00"/>
    <n v="0"/>
  </r>
  <r>
    <s v=""/>
    <s v="VENDREDI"/>
    <x v="172"/>
    <m/>
    <m/>
    <m/>
    <m/>
    <m/>
    <m/>
    <d v="1899-12-30T00:00:00"/>
    <m/>
    <m/>
    <s v=""/>
    <m/>
    <n v="0"/>
    <n v="0"/>
    <n v="0"/>
    <n v="0"/>
    <n v="0"/>
    <n v="0"/>
    <n v="0"/>
    <d v="1899-12-30T00:00:00"/>
    <d v="1899-12-30T00:00:00"/>
    <d v="1899-12-30T00:00:00"/>
    <d v="1899-12-30T00:00:00"/>
    <n v="0"/>
  </r>
  <r>
    <s v=""/>
    <s v="SAMEDI"/>
    <x v="173"/>
    <m/>
    <m/>
    <m/>
    <m/>
    <m/>
    <m/>
    <d v="1899-12-30T00:00:00"/>
    <m/>
    <m/>
    <s v=""/>
    <m/>
    <n v="0"/>
    <n v="0"/>
    <n v="0"/>
    <n v="0"/>
    <n v="0"/>
    <n v="0"/>
    <n v="0"/>
    <d v="1899-12-30T00:00:00"/>
    <d v="1899-12-30T00:00:00"/>
    <d v="1899-12-30T00:00:00"/>
    <d v="1899-12-30T00:00:00"/>
    <n v="0"/>
  </r>
  <r>
    <s v=""/>
    <s v="DIMANCHE"/>
    <x v="174"/>
    <m/>
    <m/>
    <m/>
    <m/>
    <m/>
    <m/>
    <d v="1899-12-30T00:00:00"/>
    <m/>
    <m/>
    <s v=""/>
    <m/>
    <n v="0"/>
    <n v="0"/>
    <n v="0"/>
    <n v="0"/>
    <n v="0"/>
    <n v="0"/>
    <n v="0"/>
    <d v="1899-12-30T00:00:00"/>
    <d v="1899-12-30T00:00:00"/>
    <d v="1899-12-30T00:00:00"/>
    <d v="1899-12-30T00:00:00"/>
    <d v="1899-12-30T00:00:00"/>
  </r>
  <r>
    <s v=""/>
    <s v="LUNDI"/>
    <x v="175"/>
    <m/>
    <m/>
    <m/>
    <m/>
    <m/>
    <m/>
    <d v="1899-12-30T00:00:00"/>
    <m/>
    <m/>
    <s v=""/>
    <m/>
    <n v="0"/>
    <n v="0"/>
    <n v="0"/>
    <n v="0"/>
    <n v="0"/>
    <n v="0"/>
    <n v="0"/>
    <d v="1899-12-30T00:00:00"/>
    <d v="1899-12-30T00:00:00"/>
    <d v="1899-12-30T00:00:00"/>
    <d v="1899-12-30T00:00:00"/>
    <n v="0"/>
  </r>
  <r>
    <s v=""/>
    <s v="MARDI"/>
    <x v="176"/>
    <m/>
    <m/>
    <m/>
    <m/>
    <m/>
    <m/>
    <d v="1899-12-30T00:00:00"/>
    <m/>
    <m/>
    <s v=""/>
    <m/>
    <n v="0"/>
    <n v="0"/>
    <n v="0"/>
    <n v="0"/>
    <n v="0"/>
    <n v="0"/>
    <n v="0"/>
    <d v="1899-12-30T00:00:00"/>
    <d v="1899-12-30T00:00:00"/>
    <d v="1899-12-30T00:00:00"/>
    <d v="1899-12-30T00:00:00"/>
    <n v="0"/>
  </r>
  <r>
    <s v=""/>
    <s v="MERCREDI"/>
    <x v="177"/>
    <m/>
    <m/>
    <m/>
    <m/>
    <m/>
    <m/>
    <d v="1899-12-30T00:00:00"/>
    <m/>
    <m/>
    <s v=""/>
    <m/>
    <n v="0"/>
    <n v="0"/>
    <n v="0"/>
    <n v="0"/>
    <n v="0"/>
    <n v="0"/>
    <n v="0"/>
    <d v="1899-12-30T00:00:00"/>
    <d v="1899-12-30T00:00:00"/>
    <d v="1899-12-30T00:00:00"/>
    <d v="1899-12-30T00:00:00"/>
    <n v="0"/>
  </r>
  <r>
    <s v="semaine 25"/>
    <s v="JEUDI"/>
    <x v="178"/>
    <m/>
    <m/>
    <m/>
    <m/>
    <m/>
    <m/>
    <d v="1899-12-30T00:00:00"/>
    <m/>
    <m/>
    <s v=""/>
    <m/>
    <n v="0"/>
    <n v="0"/>
    <n v="0"/>
    <n v="0"/>
    <n v="0"/>
    <n v="0"/>
    <n v="0"/>
    <d v="1899-12-30T00:00:00"/>
    <d v="1899-12-30T00:00:00"/>
    <d v="1899-12-30T00:00:00"/>
    <d v="1899-12-30T00:00:00"/>
    <n v="0"/>
  </r>
  <r>
    <s v=""/>
    <s v="VENDREDI"/>
    <x v="179"/>
    <m/>
    <m/>
    <m/>
    <m/>
    <m/>
    <m/>
    <d v="1899-12-30T00:00:00"/>
    <m/>
    <m/>
    <s v=""/>
    <m/>
    <n v="0"/>
    <n v="0"/>
    <n v="0"/>
    <n v="0"/>
    <n v="0"/>
    <n v="0"/>
    <n v="0"/>
    <d v="1899-12-30T00:00:00"/>
    <d v="1899-12-30T00:00:00"/>
    <d v="1899-12-30T00:00:00"/>
    <d v="1899-12-30T00:00:00"/>
    <n v="0"/>
  </r>
  <r>
    <s v=""/>
    <s v="SAMEDI"/>
    <x v="180"/>
    <m/>
    <m/>
    <m/>
    <m/>
    <m/>
    <m/>
    <d v="1899-12-30T00:00:00"/>
    <m/>
    <m/>
    <s v=""/>
    <m/>
    <n v="0"/>
    <n v="0"/>
    <n v="0"/>
    <n v="0"/>
    <n v="0"/>
    <n v="0"/>
    <n v="0"/>
    <d v="1899-12-30T00:00:00"/>
    <d v="1899-12-30T00:00:00"/>
    <d v="1899-12-30T00:00:00"/>
    <d v="1899-12-30T00:00:00"/>
    <n v="0"/>
  </r>
  <r>
    <s v=""/>
    <s v="DIMANCHE"/>
    <x v="181"/>
    <m/>
    <m/>
    <m/>
    <m/>
    <m/>
    <m/>
    <d v="1899-12-30T00:00:00"/>
    <m/>
    <m/>
    <s v=""/>
    <m/>
    <n v="0"/>
    <n v="0"/>
    <n v="0"/>
    <n v="0"/>
    <n v="0"/>
    <n v="0"/>
    <n v="0"/>
    <d v="1899-12-30T00:00:00"/>
    <d v="1899-12-30T00:00:00"/>
    <d v="1899-12-30T00:00:00"/>
    <d v="1899-12-30T00:00:00"/>
    <d v="1899-12-30T00:00:00"/>
  </r>
  <r>
    <s v=""/>
    <s v="LUNDI"/>
    <x v="182"/>
    <m/>
    <m/>
    <m/>
    <m/>
    <m/>
    <m/>
    <d v="1899-12-30T00:00:00"/>
    <m/>
    <m/>
    <s v=""/>
    <m/>
    <n v="0"/>
    <n v="0"/>
    <n v="0"/>
    <n v="0"/>
    <n v="0"/>
    <n v="0"/>
    <n v="0"/>
    <d v="1899-12-30T00:00:00"/>
    <d v="1899-12-30T00:00:00"/>
    <d v="1899-12-30T00:00:00"/>
    <d v="1899-12-30T00:00:00"/>
    <n v="0"/>
  </r>
  <r>
    <s v=""/>
    <s v="MARDI"/>
    <x v="183"/>
    <m/>
    <m/>
    <m/>
    <m/>
    <m/>
    <m/>
    <d v="1899-12-30T00:00:00"/>
    <m/>
    <m/>
    <s v=""/>
    <m/>
    <n v="0"/>
    <n v="0"/>
    <n v="0"/>
    <n v="0"/>
    <n v="0"/>
    <n v="0"/>
    <n v="0"/>
    <d v="1899-12-30T00:00:00"/>
    <d v="1899-12-30T00:00:00"/>
    <d v="1899-12-30T00:00:00"/>
    <d v="1899-12-30T00:00:00"/>
    <n v="0"/>
  </r>
  <r>
    <s v=""/>
    <s v="MERCREDI"/>
    <x v="184"/>
    <m/>
    <m/>
    <m/>
    <m/>
    <m/>
    <m/>
    <d v="1899-12-30T00:00:00"/>
    <m/>
    <m/>
    <s v=""/>
    <m/>
    <n v="0"/>
    <n v="0"/>
    <n v="0"/>
    <n v="0"/>
    <n v="0"/>
    <n v="0"/>
    <n v="0"/>
    <d v="1899-12-30T00:00:00"/>
    <d v="1899-12-30T00:00:00"/>
    <d v="1899-12-30T00:00:00"/>
    <d v="1899-12-30T00:00:00"/>
    <n v="0"/>
  </r>
  <r>
    <s v="semaine 26"/>
    <s v="JEUDI"/>
    <x v="185"/>
    <m/>
    <m/>
    <m/>
    <m/>
    <m/>
    <m/>
    <d v="1899-12-30T00:00:00"/>
    <m/>
    <m/>
    <s v=""/>
    <m/>
    <n v="0"/>
    <n v="0"/>
    <n v="0"/>
    <n v="0"/>
    <n v="0"/>
    <n v="0"/>
    <n v="0"/>
    <d v="1899-12-30T00:00:00"/>
    <d v="1899-12-30T00:00:00"/>
    <d v="1899-12-30T00:00:00"/>
    <d v="1899-12-30T00:00:00"/>
    <n v="0"/>
  </r>
  <r>
    <s v=""/>
    <s v="VENDREDI"/>
    <x v="186"/>
    <m/>
    <m/>
    <m/>
    <m/>
    <m/>
    <m/>
    <d v="1899-12-30T00:00:00"/>
    <m/>
    <m/>
    <s v=""/>
    <m/>
    <n v="0"/>
    <n v="0"/>
    <n v="0"/>
    <n v="0"/>
    <n v="0"/>
    <n v="0"/>
    <n v="0"/>
    <d v="1899-12-30T00:00:00"/>
    <d v="1899-12-30T00:00:00"/>
    <d v="1899-12-30T00:00:00"/>
    <d v="1899-12-30T00:00:00"/>
    <n v="0"/>
  </r>
  <r>
    <s v=""/>
    <s v="SAMEDI"/>
    <x v="187"/>
    <m/>
    <m/>
    <m/>
    <m/>
    <m/>
    <m/>
    <d v="1899-12-30T00:00:00"/>
    <m/>
    <m/>
    <s v=""/>
    <m/>
    <n v="0"/>
    <n v="0"/>
    <n v="0"/>
    <n v="0"/>
    <n v="0"/>
    <n v="0"/>
    <n v="0"/>
    <d v="1899-12-30T00:00:00"/>
    <d v="1899-12-30T00:00:00"/>
    <d v="1899-12-30T00:00:00"/>
    <d v="1899-12-30T00:00:00"/>
    <n v="0"/>
  </r>
  <r>
    <s v=""/>
    <s v="DIMANCHE"/>
    <x v="188"/>
    <m/>
    <m/>
    <m/>
    <m/>
    <m/>
    <m/>
    <d v="1899-12-30T00:00:00"/>
    <m/>
    <m/>
    <s v=""/>
    <m/>
    <n v="0"/>
    <n v="0"/>
    <n v="0"/>
    <n v="0"/>
    <n v="0"/>
    <n v="0"/>
    <n v="0"/>
    <d v="1899-12-30T00:00:00"/>
    <d v="1899-12-30T00:00:00"/>
    <d v="1899-12-30T00:00:00"/>
    <d v="1899-12-30T00:00:00"/>
    <d v="1899-12-30T00:00:00"/>
  </r>
  <r>
    <s v=""/>
    <s v="LUNDI"/>
    <x v="189"/>
    <m/>
    <m/>
    <m/>
    <m/>
    <m/>
    <m/>
    <d v="1899-12-30T00:00:00"/>
    <m/>
    <m/>
    <s v=""/>
    <m/>
    <n v="0"/>
    <n v="0"/>
    <n v="0"/>
    <n v="0"/>
    <n v="0"/>
    <n v="0"/>
    <n v="0"/>
    <d v="1899-12-30T00:00:00"/>
    <d v="1899-12-30T00:00:00"/>
    <d v="1899-12-30T00:00:00"/>
    <d v="1899-12-30T00:00:00"/>
    <n v="0"/>
  </r>
  <r>
    <s v=""/>
    <s v="MARDI"/>
    <x v="190"/>
    <m/>
    <m/>
    <m/>
    <m/>
    <m/>
    <m/>
    <d v="1899-12-30T00:00:00"/>
    <m/>
    <m/>
    <s v=""/>
    <m/>
    <n v="0"/>
    <n v="0"/>
    <n v="0"/>
    <n v="0"/>
    <n v="0"/>
    <n v="0"/>
    <n v="0"/>
    <d v="1899-12-30T00:00:00"/>
    <d v="1899-12-30T00:00:00"/>
    <d v="1899-12-30T00:00:00"/>
    <d v="1899-12-30T00:00:00"/>
    <n v="0"/>
  </r>
  <r>
    <s v=""/>
    <s v="MERCREDI"/>
    <x v="191"/>
    <m/>
    <m/>
    <m/>
    <m/>
    <m/>
    <m/>
    <d v="1899-12-30T00:00:00"/>
    <m/>
    <m/>
    <s v=""/>
    <m/>
    <n v="0"/>
    <n v="0"/>
    <n v="0"/>
    <n v="0"/>
    <n v="0"/>
    <n v="0"/>
    <n v="0"/>
    <d v="1899-12-30T00:00:00"/>
    <d v="1899-12-30T00:00:00"/>
    <d v="1899-12-30T00:00:00"/>
    <d v="1899-12-30T00:00:00"/>
    <n v="0"/>
  </r>
  <r>
    <s v="semaine 27"/>
    <s v="JEUDI"/>
    <x v="192"/>
    <m/>
    <m/>
    <m/>
    <m/>
    <m/>
    <m/>
    <d v="1899-12-30T00:00:00"/>
    <m/>
    <m/>
    <s v=""/>
    <m/>
    <n v="0"/>
    <n v="0"/>
    <n v="0"/>
    <n v="0"/>
    <n v="0"/>
    <n v="0"/>
    <n v="0"/>
    <d v="1899-12-30T00:00:00"/>
    <d v="1899-12-30T00:00:00"/>
    <d v="1899-12-30T00:00:00"/>
    <d v="1899-12-30T00:00:00"/>
    <n v="0"/>
  </r>
  <r>
    <s v=""/>
    <s v="VENDREDI"/>
    <x v="193"/>
    <m/>
    <m/>
    <m/>
    <m/>
    <m/>
    <m/>
    <d v="1899-12-30T00:00:00"/>
    <m/>
    <m/>
    <s v=""/>
    <m/>
    <n v="0"/>
    <n v="0"/>
    <n v="0"/>
    <n v="0"/>
    <n v="0"/>
    <n v="0"/>
    <n v="0"/>
    <d v="1899-12-30T00:00:00"/>
    <d v="1899-12-30T00:00:00"/>
    <d v="1899-12-30T00:00:00"/>
    <d v="1899-12-30T00:00:00"/>
    <n v="0"/>
  </r>
  <r>
    <s v=""/>
    <s v="SAMEDI"/>
    <x v="194"/>
    <m/>
    <m/>
    <m/>
    <m/>
    <m/>
    <m/>
    <d v="1899-12-30T00:00:00"/>
    <m/>
    <m/>
    <s v=""/>
    <m/>
    <n v="0"/>
    <n v="0"/>
    <n v="0"/>
    <n v="0"/>
    <n v="0"/>
    <n v="0"/>
    <n v="0"/>
    <d v="1899-12-30T00:00:00"/>
    <d v="1899-12-30T00:00:00"/>
    <d v="1899-12-30T00:00:00"/>
    <d v="1899-12-30T00:00:00"/>
    <n v="0"/>
  </r>
  <r>
    <s v=""/>
    <s v="DIMANCHE"/>
    <x v="195"/>
    <m/>
    <m/>
    <m/>
    <m/>
    <m/>
    <m/>
    <d v="1899-12-30T00:00:00"/>
    <m/>
    <m/>
    <s v=""/>
    <m/>
    <n v="0"/>
    <n v="0"/>
    <n v="0"/>
    <n v="0"/>
    <n v="0"/>
    <n v="0"/>
    <n v="0"/>
    <d v="1899-12-30T00:00:00"/>
    <d v="1899-12-30T00:00:00"/>
    <d v="1899-12-30T00:00:00"/>
    <d v="1899-12-30T00:00:00"/>
    <d v="1899-12-30T00:00:00"/>
  </r>
  <r>
    <s v=""/>
    <s v="LUNDI"/>
    <x v="196"/>
    <m/>
    <m/>
    <m/>
    <m/>
    <m/>
    <m/>
    <d v="1899-12-30T00:00:00"/>
    <m/>
    <m/>
    <s v=""/>
    <m/>
    <n v="0"/>
    <n v="0"/>
    <n v="0"/>
    <n v="0"/>
    <n v="0"/>
    <n v="0"/>
    <n v="0"/>
    <d v="1899-12-30T00:00:00"/>
    <d v="1899-12-30T00:00:00"/>
    <d v="1899-12-30T00:00:00"/>
    <d v="1899-12-30T00:00:00"/>
    <n v="0"/>
  </r>
  <r>
    <s v=""/>
    <s v="MARDI"/>
    <x v="197"/>
    <m/>
    <m/>
    <m/>
    <m/>
    <m/>
    <m/>
    <d v="1899-12-30T00:00:00"/>
    <m/>
    <m/>
    <s v=""/>
    <m/>
    <n v="0"/>
    <n v="0"/>
    <n v="0"/>
    <n v="0"/>
    <n v="0"/>
    <n v="0"/>
    <n v="0"/>
    <d v="1899-12-30T00:00:00"/>
    <d v="1899-12-30T00:00:00"/>
    <d v="1899-12-30T00:00:00"/>
    <d v="1899-12-30T00:00:00"/>
    <n v="0"/>
  </r>
  <r>
    <s v=""/>
    <s v="MERCREDI"/>
    <x v="198"/>
    <m/>
    <m/>
    <m/>
    <m/>
    <m/>
    <m/>
    <d v="1899-12-30T00:00:00"/>
    <m/>
    <m/>
    <s v="oui"/>
    <m/>
    <n v="0"/>
    <n v="0"/>
    <n v="0"/>
    <n v="0"/>
    <n v="0"/>
    <n v="0"/>
    <n v="0"/>
    <d v="1899-12-30T00:00:00"/>
    <d v="1899-12-30T00:00:00"/>
    <d v="1899-12-30T00:00:00"/>
    <d v="1899-12-30T00:00:00"/>
    <n v="0"/>
  </r>
  <r>
    <s v="semaine 28"/>
    <s v="JEUDI"/>
    <x v="199"/>
    <m/>
    <m/>
    <m/>
    <m/>
    <m/>
    <m/>
    <d v="1899-12-30T00:00:00"/>
    <m/>
    <m/>
    <s v=""/>
    <m/>
    <n v="0"/>
    <n v="0"/>
    <n v="0"/>
    <n v="0"/>
    <n v="0"/>
    <n v="0"/>
    <n v="0"/>
    <d v="1899-12-30T00:00:00"/>
    <d v="1899-12-30T00:00:00"/>
    <d v="1899-12-30T00:00:00"/>
    <d v="1899-12-30T00:00:00"/>
    <n v="0"/>
  </r>
  <r>
    <s v=""/>
    <s v="VENDREDI"/>
    <x v="200"/>
    <m/>
    <m/>
    <m/>
    <m/>
    <m/>
    <m/>
    <d v="1899-12-30T00:00:00"/>
    <m/>
    <m/>
    <s v=""/>
    <m/>
    <n v="0"/>
    <n v="0"/>
    <n v="0"/>
    <n v="0"/>
    <n v="0"/>
    <n v="0"/>
    <n v="0"/>
    <d v="1899-12-30T00:00:00"/>
    <d v="1899-12-30T00:00:00"/>
    <d v="1899-12-30T00:00:00"/>
    <d v="1899-12-30T00:00:00"/>
    <n v="0"/>
  </r>
  <r>
    <s v=""/>
    <s v="SAMEDI"/>
    <x v="201"/>
    <m/>
    <m/>
    <m/>
    <m/>
    <m/>
    <m/>
    <d v="1899-12-30T00:00:00"/>
    <m/>
    <m/>
    <s v=""/>
    <m/>
    <n v="0"/>
    <n v="0"/>
    <n v="0"/>
    <n v="0"/>
    <n v="0"/>
    <n v="0"/>
    <n v="0"/>
    <d v="1899-12-30T00:00:00"/>
    <d v="1899-12-30T00:00:00"/>
    <d v="1899-12-30T00:00:00"/>
    <d v="1899-12-30T00:00:00"/>
    <n v="0"/>
  </r>
  <r>
    <s v=""/>
    <s v="DIMANCHE"/>
    <x v="202"/>
    <m/>
    <m/>
    <m/>
    <m/>
    <m/>
    <m/>
    <d v="1899-12-30T00:00:00"/>
    <m/>
    <m/>
    <s v=""/>
    <m/>
    <n v="0"/>
    <n v="0"/>
    <n v="0"/>
    <n v="0"/>
    <n v="0"/>
    <n v="0"/>
    <n v="0"/>
    <d v="1899-12-30T00:00:00"/>
    <d v="1899-12-30T00:00:00"/>
    <d v="1899-12-30T00:00:00"/>
    <d v="1899-12-30T00:00:00"/>
    <d v="1899-12-30T00:00:00"/>
  </r>
  <r>
    <s v=""/>
    <s v="LUNDI"/>
    <x v="203"/>
    <m/>
    <m/>
    <m/>
    <m/>
    <m/>
    <m/>
    <d v="1899-12-30T00:00:00"/>
    <m/>
    <m/>
    <s v=""/>
    <m/>
    <n v="0"/>
    <n v="0"/>
    <n v="0"/>
    <n v="0"/>
    <n v="0"/>
    <n v="0"/>
    <n v="0"/>
    <d v="1899-12-30T00:00:00"/>
    <d v="1899-12-30T00:00:00"/>
    <d v="1899-12-30T00:00:00"/>
    <d v="1899-12-30T00:00:00"/>
    <n v="0"/>
  </r>
  <r>
    <s v=""/>
    <s v="MARDI"/>
    <x v="204"/>
    <m/>
    <m/>
    <m/>
    <m/>
    <m/>
    <m/>
    <d v="1899-12-30T00:00:00"/>
    <m/>
    <m/>
    <s v=""/>
    <m/>
    <n v="0"/>
    <n v="0"/>
    <n v="0"/>
    <n v="0"/>
    <n v="0"/>
    <n v="0"/>
    <n v="0"/>
    <d v="1899-12-30T00:00:00"/>
    <d v="1899-12-30T00:00:00"/>
    <d v="1899-12-30T00:00:00"/>
    <d v="1899-12-30T00:00:00"/>
    <n v="0"/>
  </r>
  <r>
    <s v=""/>
    <s v="MERCREDI"/>
    <x v="205"/>
    <m/>
    <m/>
    <m/>
    <m/>
    <m/>
    <m/>
    <d v="1899-12-30T00:00:00"/>
    <m/>
    <m/>
    <s v=""/>
    <m/>
    <n v="0"/>
    <n v="0"/>
    <n v="0"/>
    <n v="0"/>
    <n v="0"/>
    <n v="0"/>
    <n v="0"/>
    <d v="1899-12-30T00:00:00"/>
    <d v="1899-12-30T00:00:00"/>
    <d v="1899-12-30T00:00:00"/>
    <d v="1899-12-30T00:00:00"/>
    <n v="0"/>
  </r>
  <r>
    <s v="semaine 29"/>
    <s v="JEUDI"/>
    <x v="206"/>
    <m/>
    <m/>
    <m/>
    <m/>
    <m/>
    <m/>
    <d v="1899-12-30T00:00:00"/>
    <m/>
    <m/>
    <s v=""/>
    <m/>
    <n v="0"/>
    <n v="0"/>
    <n v="0"/>
    <n v="0"/>
    <n v="0"/>
    <n v="0"/>
    <n v="0"/>
    <d v="1899-12-30T00:00:00"/>
    <d v="1899-12-30T00:00:00"/>
    <d v="1899-12-30T00:00:00"/>
    <d v="1899-12-30T00:00:00"/>
    <n v="0"/>
  </r>
  <r>
    <s v=""/>
    <s v="VENDREDI"/>
    <x v="207"/>
    <m/>
    <m/>
    <m/>
    <m/>
    <m/>
    <m/>
    <d v="1899-12-30T00:00:00"/>
    <m/>
    <m/>
    <s v=""/>
    <m/>
    <n v="0"/>
    <n v="0"/>
    <n v="0"/>
    <n v="0"/>
    <n v="0"/>
    <n v="0"/>
    <n v="0"/>
    <d v="1899-12-30T00:00:00"/>
    <d v="1899-12-30T00:00:00"/>
    <d v="1899-12-30T00:00:00"/>
    <d v="1899-12-30T00:00:00"/>
    <n v="0"/>
  </r>
  <r>
    <s v=""/>
    <s v="SAMEDI"/>
    <x v="208"/>
    <m/>
    <m/>
    <m/>
    <m/>
    <m/>
    <m/>
    <d v="1899-12-30T00:00:00"/>
    <m/>
    <m/>
    <s v=""/>
    <m/>
    <n v="0"/>
    <n v="0"/>
    <n v="0"/>
    <n v="0"/>
    <n v="0"/>
    <n v="0"/>
    <n v="0"/>
    <d v="1899-12-30T00:00:00"/>
    <d v="1899-12-30T00:00:00"/>
    <d v="1899-12-30T00:00:00"/>
    <d v="1899-12-30T00:00:00"/>
    <n v="0"/>
  </r>
  <r>
    <s v=""/>
    <s v="DIMANCHE"/>
    <x v="209"/>
    <m/>
    <m/>
    <m/>
    <m/>
    <m/>
    <m/>
    <d v="1899-12-30T00:00:00"/>
    <m/>
    <m/>
    <s v=""/>
    <m/>
    <n v="0"/>
    <n v="0"/>
    <n v="0"/>
    <n v="0"/>
    <n v="0"/>
    <n v="0"/>
    <n v="0"/>
    <d v="1899-12-30T00:00:00"/>
    <d v="1899-12-30T00:00:00"/>
    <d v="1899-12-30T00:00:00"/>
    <d v="1899-12-30T00:00:00"/>
    <d v="1899-12-30T00:00:00"/>
  </r>
  <r>
    <s v=""/>
    <s v="LUNDI"/>
    <x v="210"/>
    <m/>
    <m/>
    <m/>
    <m/>
    <m/>
    <m/>
    <d v="1899-12-30T00:00:00"/>
    <m/>
    <m/>
    <s v=""/>
    <m/>
    <n v="0"/>
    <n v="0"/>
    <n v="0"/>
    <n v="0"/>
    <n v="0"/>
    <n v="0"/>
    <n v="0"/>
    <d v="1899-12-30T00:00:00"/>
    <d v="1899-12-30T00:00:00"/>
    <d v="1899-12-30T00:00:00"/>
    <d v="1899-12-30T00:00:00"/>
    <n v="0"/>
  </r>
  <r>
    <s v=""/>
    <s v="MARDI"/>
    <x v="211"/>
    <m/>
    <m/>
    <m/>
    <m/>
    <m/>
    <m/>
    <d v="1899-12-30T00:00:00"/>
    <m/>
    <m/>
    <s v=""/>
    <m/>
    <n v="0"/>
    <n v="0"/>
    <n v="0"/>
    <n v="0"/>
    <n v="0"/>
    <n v="0"/>
    <n v="0"/>
    <d v="1899-12-30T00:00:00"/>
    <d v="1899-12-30T00:00:00"/>
    <d v="1899-12-30T00:00:00"/>
    <d v="1899-12-30T00:00:00"/>
    <n v="0"/>
  </r>
  <r>
    <s v=""/>
    <s v="MERCREDI"/>
    <x v="212"/>
    <m/>
    <m/>
    <m/>
    <m/>
    <m/>
    <m/>
    <d v="1899-12-30T00:00:00"/>
    <m/>
    <m/>
    <s v=""/>
    <m/>
    <n v="0"/>
    <n v="0"/>
    <n v="0"/>
    <n v="0"/>
    <n v="0"/>
    <n v="0"/>
    <n v="0"/>
    <d v="1899-12-30T00:00:00"/>
    <d v="1899-12-30T00:00:00"/>
    <d v="1899-12-30T00:00:00"/>
    <d v="1899-12-30T00:00:00"/>
    <n v="0"/>
  </r>
  <r>
    <s v="semaine 30"/>
    <s v="JEUDI"/>
    <x v="213"/>
    <m/>
    <m/>
    <m/>
    <m/>
    <m/>
    <m/>
    <d v="1899-12-30T00:00:00"/>
    <m/>
    <m/>
    <s v=""/>
    <m/>
    <n v="0"/>
    <n v="0"/>
    <n v="0"/>
    <n v="0"/>
    <n v="0"/>
    <n v="0"/>
    <n v="0"/>
    <d v="1899-12-30T00:00:00"/>
    <d v="1899-12-30T00:00:00"/>
    <d v="1899-12-30T00:00:00"/>
    <d v="1899-12-30T00:00:00"/>
    <n v="0"/>
  </r>
  <r>
    <s v=""/>
    <s v="VENDREDI"/>
    <x v="214"/>
    <m/>
    <m/>
    <m/>
    <m/>
    <m/>
    <m/>
    <d v="1899-12-30T00:00:00"/>
    <m/>
    <m/>
    <s v=""/>
    <m/>
    <n v="0"/>
    <n v="0"/>
    <n v="0"/>
    <n v="0"/>
    <n v="0"/>
    <n v="0"/>
    <n v="0"/>
    <d v="1899-12-30T00:00:00"/>
    <d v="1899-12-30T00:00:00"/>
    <d v="1899-12-30T00:00:00"/>
    <d v="1899-12-30T00:00:00"/>
    <n v="0"/>
  </r>
  <r>
    <s v=""/>
    <s v="SAMEDI"/>
    <x v="215"/>
    <m/>
    <m/>
    <m/>
    <m/>
    <m/>
    <m/>
    <d v="1899-12-30T00:00:00"/>
    <m/>
    <m/>
    <s v=""/>
    <m/>
    <n v="0"/>
    <n v="0"/>
    <n v="0"/>
    <n v="0"/>
    <n v="0"/>
    <n v="0"/>
    <n v="0"/>
    <d v="1899-12-30T00:00:00"/>
    <d v="1899-12-30T00:00:00"/>
    <d v="1899-12-30T00:00:00"/>
    <d v="1899-12-30T00:00:00"/>
    <n v="0"/>
  </r>
  <r>
    <s v=""/>
    <s v="DIMANCHE"/>
    <x v="216"/>
    <m/>
    <m/>
    <m/>
    <m/>
    <m/>
    <m/>
    <d v="1899-12-30T00:00:00"/>
    <m/>
    <m/>
    <s v=""/>
    <m/>
    <n v="0"/>
    <n v="0"/>
    <n v="0"/>
    <n v="0"/>
    <n v="0"/>
    <n v="0"/>
    <n v="0"/>
    <d v="1899-12-30T00:00:00"/>
    <d v="1899-12-30T00:00:00"/>
    <d v="1899-12-30T00:00:00"/>
    <d v="1899-12-30T00:00:00"/>
    <d v="1899-12-30T00:00:00"/>
  </r>
  <r>
    <s v=""/>
    <s v="LUNDI"/>
    <x v="217"/>
    <m/>
    <m/>
    <m/>
    <m/>
    <m/>
    <m/>
    <d v="1899-12-30T00:00:00"/>
    <m/>
    <m/>
    <s v=""/>
    <m/>
    <n v="0"/>
    <n v="0"/>
    <n v="0"/>
    <n v="0"/>
    <n v="0"/>
    <n v="0"/>
    <n v="0"/>
    <d v="1899-12-30T00:00:00"/>
    <d v="1899-12-30T00:00:00"/>
    <d v="1899-12-30T00:00:00"/>
    <d v="1899-12-30T00:00:00"/>
    <n v="0"/>
  </r>
  <r>
    <s v=""/>
    <s v="MARDI"/>
    <x v="218"/>
    <m/>
    <m/>
    <m/>
    <m/>
    <m/>
    <m/>
    <d v="1899-12-30T00:00:00"/>
    <m/>
    <m/>
    <s v=""/>
    <m/>
    <n v="0"/>
    <n v="0"/>
    <n v="0"/>
    <n v="0"/>
    <n v="0"/>
    <n v="0"/>
    <n v="0"/>
    <d v="1899-12-30T00:00:00"/>
    <d v="1899-12-30T00:00:00"/>
    <d v="1899-12-30T00:00:00"/>
    <d v="1899-12-30T00:00:00"/>
    <n v="0"/>
  </r>
  <r>
    <s v=""/>
    <s v="MERCREDI"/>
    <x v="219"/>
    <m/>
    <m/>
    <m/>
    <m/>
    <m/>
    <m/>
    <d v="1899-12-30T00:00:00"/>
    <m/>
    <m/>
    <s v=""/>
    <m/>
    <n v="0"/>
    <n v="0"/>
    <n v="0"/>
    <n v="0"/>
    <n v="0"/>
    <n v="0"/>
    <n v="0"/>
    <d v="1899-12-30T00:00:00"/>
    <d v="1899-12-30T00:00:00"/>
    <d v="1899-12-30T00:00:00"/>
    <d v="1899-12-30T00:00:00"/>
    <n v="0"/>
  </r>
  <r>
    <s v="semaine 31"/>
    <s v="JEUDI"/>
    <x v="220"/>
    <m/>
    <m/>
    <m/>
    <m/>
    <m/>
    <m/>
    <d v="1899-12-30T00:00:00"/>
    <m/>
    <m/>
    <s v=""/>
    <m/>
    <n v="0"/>
    <n v="0"/>
    <n v="0"/>
    <n v="0"/>
    <n v="0"/>
    <n v="0"/>
    <n v="0"/>
    <d v="1899-12-30T00:00:00"/>
    <d v="1899-12-30T00:00:00"/>
    <d v="1899-12-30T00:00:00"/>
    <d v="1899-12-30T00:00:00"/>
    <n v="0"/>
  </r>
  <r>
    <s v=""/>
    <s v="VENDREDI"/>
    <x v="221"/>
    <m/>
    <m/>
    <m/>
    <m/>
    <m/>
    <m/>
    <d v="1899-12-30T00:00:00"/>
    <m/>
    <m/>
    <s v=""/>
    <m/>
    <n v="0"/>
    <n v="0"/>
    <n v="0"/>
    <n v="0"/>
    <n v="0"/>
    <n v="0"/>
    <n v="0"/>
    <d v="1899-12-30T00:00:00"/>
    <d v="1899-12-30T00:00:00"/>
    <d v="1899-12-30T00:00:00"/>
    <d v="1899-12-30T00:00:00"/>
    <n v="0"/>
  </r>
  <r>
    <s v=""/>
    <s v="SAMEDI"/>
    <x v="222"/>
    <m/>
    <m/>
    <m/>
    <m/>
    <m/>
    <m/>
    <d v="1899-12-30T00:00:00"/>
    <m/>
    <m/>
    <s v=""/>
    <m/>
    <n v="0"/>
    <n v="0"/>
    <n v="0"/>
    <n v="0"/>
    <n v="0"/>
    <n v="0"/>
    <n v="0"/>
    <d v="1899-12-30T00:00:00"/>
    <d v="1899-12-30T00:00:00"/>
    <d v="1899-12-30T00:00:00"/>
    <d v="1899-12-30T00:00:00"/>
    <n v="0"/>
  </r>
  <r>
    <s v=""/>
    <s v="DIMANCHE"/>
    <x v="223"/>
    <m/>
    <m/>
    <m/>
    <m/>
    <m/>
    <m/>
    <d v="1899-12-30T00:00:00"/>
    <m/>
    <m/>
    <s v=""/>
    <m/>
    <n v="0"/>
    <n v="0"/>
    <n v="0"/>
    <n v="0"/>
    <n v="0"/>
    <n v="0"/>
    <n v="0"/>
    <d v="1899-12-30T00:00:00"/>
    <d v="1899-12-30T00:00:00"/>
    <d v="1899-12-30T00:00:00"/>
    <d v="1899-12-30T00:00:00"/>
    <d v="1899-12-30T00:00:00"/>
  </r>
  <r>
    <s v=""/>
    <s v="LUNDI"/>
    <x v="224"/>
    <m/>
    <m/>
    <m/>
    <m/>
    <m/>
    <m/>
    <d v="1899-12-30T00:00:00"/>
    <m/>
    <m/>
    <s v=""/>
    <m/>
    <n v="0"/>
    <n v="0"/>
    <n v="0"/>
    <n v="0"/>
    <n v="0"/>
    <n v="0"/>
    <n v="0"/>
    <d v="1899-12-30T00:00:00"/>
    <d v="1899-12-30T00:00:00"/>
    <d v="1899-12-30T00:00:00"/>
    <d v="1899-12-30T00:00:00"/>
    <n v="0"/>
  </r>
  <r>
    <s v=""/>
    <s v="MARDI"/>
    <x v="225"/>
    <m/>
    <m/>
    <m/>
    <m/>
    <m/>
    <m/>
    <d v="1899-12-30T00:00:00"/>
    <m/>
    <m/>
    <s v=""/>
    <m/>
    <n v="0"/>
    <n v="0"/>
    <n v="0"/>
    <n v="0"/>
    <n v="0"/>
    <n v="0"/>
    <n v="0"/>
    <d v="1899-12-30T00:00:00"/>
    <d v="1899-12-30T00:00:00"/>
    <d v="1899-12-30T00:00:00"/>
    <d v="1899-12-30T00:00:00"/>
    <n v="0"/>
  </r>
  <r>
    <s v=""/>
    <s v="MERCREDI"/>
    <x v="226"/>
    <m/>
    <m/>
    <m/>
    <m/>
    <m/>
    <m/>
    <d v="1899-12-30T00:00:00"/>
    <m/>
    <m/>
    <s v=""/>
    <m/>
    <n v="0"/>
    <n v="0"/>
    <n v="0"/>
    <n v="0"/>
    <n v="0"/>
    <n v="0"/>
    <n v="0"/>
    <d v="1899-12-30T00:00:00"/>
    <d v="1899-12-30T00:00:00"/>
    <d v="1899-12-30T00:00:00"/>
    <d v="1899-12-30T00:00:00"/>
    <n v="0"/>
  </r>
  <r>
    <s v="semaine 32"/>
    <s v="JEUDI"/>
    <x v="227"/>
    <m/>
    <m/>
    <m/>
    <m/>
    <m/>
    <m/>
    <d v="1899-12-30T00:00:00"/>
    <m/>
    <m/>
    <s v=""/>
    <m/>
    <n v="0"/>
    <n v="0"/>
    <n v="0"/>
    <n v="0"/>
    <n v="0"/>
    <n v="0"/>
    <n v="0"/>
    <d v="1899-12-30T00:00:00"/>
    <d v="1899-12-30T00:00:00"/>
    <d v="1899-12-30T00:00:00"/>
    <d v="1899-12-30T00:00:00"/>
    <n v="0"/>
  </r>
  <r>
    <s v=""/>
    <s v="VENDREDI"/>
    <x v="228"/>
    <m/>
    <m/>
    <m/>
    <m/>
    <m/>
    <m/>
    <d v="1899-12-30T00:00:00"/>
    <m/>
    <m/>
    <s v=""/>
    <m/>
    <n v="0"/>
    <n v="0"/>
    <n v="0"/>
    <n v="0"/>
    <n v="0"/>
    <n v="0"/>
    <n v="0"/>
    <d v="1899-12-30T00:00:00"/>
    <d v="1899-12-30T00:00:00"/>
    <d v="1899-12-30T00:00:00"/>
    <d v="1899-12-30T00:00:00"/>
    <n v="0"/>
  </r>
  <r>
    <s v=""/>
    <s v="SAMEDI"/>
    <x v="229"/>
    <m/>
    <m/>
    <m/>
    <m/>
    <m/>
    <m/>
    <d v="1899-12-30T00:00:00"/>
    <m/>
    <m/>
    <s v=""/>
    <m/>
    <n v="0"/>
    <n v="0"/>
    <n v="0"/>
    <n v="0"/>
    <n v="0"/>
    <n v="0"/>
    <n v="0"/>
    <d v="1899-12-30T00:00:00"/>
    <d v="1899-12-30T00:00:00"/>
    <d v="1899-12-30T00:00:00"/>
    <d v="1899-12-30T00:00:00"/>
    <n v="0"/>
  </r>
  <r>
    <s v=""/>
    <s v="DIMANCHE"/>
    <x v="230"/>
    <m/>
    <m/>
    <m/>
    <m/>
    <m/>
    <m/>
    <d v="1899-12-30T00:00:00"/>
    <m/>
    <m/>
    <s v="oui"/>
    <m/>
    <n v="0"/>
    <n v="0"/>
    <n v="0"/>
    <n v="0"/>
    <n v="0"/>
    <n v="0"/>
    <n v="0"/>
    <d v="1899-12-30T00:00:00"/>
    <d v="1899-12-30T00:00:00"/>
    <d v="1899-12-30T00:00:00"/>
    <d v="1899-12-30T00:00:00"/>
    <d v="1899-12-30T00:00:00"/>
  </r>
  <r>
    <s v=""/>
    <s v="LUNDI"/>
    <x v="231"/>
    <m/>
    <m/>
    <m/>
    <m/>
    <m/>
    <m/>
    <d v="1899-12-30T00:00:00"/>
    <m/>
    <m/>
    <s v=""/>
    <m/>
    <n v="0"/>
    <n v="0"/>
    <n v="0"/>
    <n v="0"/>
    <n v="0"/>
    <n v="0"/>
    <n v="0"/>
    <d v="1899-12-30T00:00:00"/>
    <d v="1899-12-30T00:00:00"/>
    <d v="1899-12-30T00:00:00"/>
    <d v="1899-12-30T00:00:00"/>
    <n v="0"/>
  </r>
  <r>
    <s v=""/>
    <s v="MARDI"/>
    <x v="232"/>
    <m/>
    <m/>
    <m/>
    <m/>
    <m/>
    <m/>
    <d v="1899-12-30T00:00:00"/>
    <m/>
    <m/>
    <s v=""/>
    <m/>
    <n v="0"/>
    <n v="0"/>
    <n v="0"/>
    <n v="0"/>
    <n v="0"/>
    <n v="0"/>
    <n v="0"/>
    <d v="1899-12-30T00:00:00"/>
    <d v="1899-12-30T00:00:00"/>
    <d v="1899-12-30T00:00:00"/>
    <d v="1899-12-30T00:00:00"/>
    <n v="0"/>
  </r>
  <r>
    <s v=""/>
    <s v="MERCREDI"/>
    <x v="233"/>
    <m/>
    <m/>
    <m/>
    <m/>
    <m/>
    <m/>
    <d v="1899-12-30T00:00:00"/>
    <m/>
    <m/>
    <s v=""/>
    <m/>
    <n v="0"/>
    <n v="0"/>
    <n v="0"/>
    <n v="0"/>
    <n v="0"/>
    <n v="0"/>
    <n v="0"/>
    <d v="1899-12-30T00:00:00"/>
    <d v="1899-12-30T00:00:00"/>
    <d v="1899-12-30T00:00:00"/>
    <d v="1899-12-30T00:00:00"/>
    <n v="0"/>
  </r>
  <r>
    <s v="semaine 33"/>
    <s v="JEUDI"/>
    <x v="234"/>
    <m/>
    <m/>
    <m/>
    <m/>
    <m/>
    <m/>
    <d v="1899-12-30T00:00:00"/>
    <m/>
    <m/>
    <s v=""/>
    <m/>
    <n v="0"/>
    <n v="0"/>
    <n v="0"/>
    <n v="0"/>
    <n v="0"/>
    <n v="0"/>
    <n v="0"/>
    <d v="1899-12-30T00:00:00"/>
    <d v="1899-12-30T00:00:00"/>
    <d v="1899-12-30T00:00:00"/>
    <d v="1899-12-30T00:00:00"/>
    <n v="0"/>
  </r>
  <r>
    <s v=""/>
    <s v="VENDREDI"/>
    <x v="235"/>
    <m/>
    <m/>
    <m/>
    <m/>
    <m/>
    <m/>
    <d v="1899-12-30T00:00:00"/>
    <m/>
    <m/>
    <s v=""/>
    <m/>
    <n v="0"/>
    <n v="0"/>
    <n v="0"/>
    <n v="0"/>
    <n v="0"/>
    <n v="0"/>
    <n v="0"/>
    <d v="1899-12-30T00:00:00"/>
    <d v="1899-12-30T00:00:00"/>
    <d v="1899-12-30T00:00:00"/>
    <d v="1899-12-30T00:00:00"/>
    <n v="0"/>
  </r>
  <r>
    <s v=""/>
    <s v="SAMEDI"/>
    <x v="236"/>
    <m/>
    <m/>
    <m/>
    <m/>
    <m/>
    <m/>
    <d v="1899-12-30T00:00:00"/>
    <m/>
    <m/>
    <s v=""/>
    <m/>
    <n v="0"/>
    <n v="0"/>
    <n v="0"/>
    <n v="0"/>
    <n v="0"/>
    <n v="0"/>
    <n v="0"/>
    <d v="1899-12-30T00:00:00"/>
    <d v="1899-12-30T00:00:00"/>
    <d v="1899-12-30T00:00:00"/>
    <d v="1899-12-30T00:00:00"/>
    <n v="0"/>
  </r>
  <r>
    <s v=""/>
    <s v="DIMANCHE"/>
    <x v="237"/>
    <m/>
    <m/>
    <m/>
    <m/>
    <m/>
    <m/>
    <d v="1899-12-30T00:00:00"/>
    <m/>
    <m/>
    <s v=""/>
    <m/>
    <n v="0"/>
    <n v="0"/>
    <n v="0"/>
    <n v="0"/>
    <n v="0"/>
    <n v="0"/>
    <n v="0"/>
    <d v="1899-12-30T00:00:00"/>
    <d v="1899-12-30T00:00:00"/>
    <d v="1899-12-30T00:00:00"/>
    <d v="1899-12-30T00:00:00"/>
    <d v="1899-12-30T00:00:00"/>
  </r>
  <r>
    <s v=""/>
    <s v="LUNDI"/>
    <x v="238"/>
    <m/>
    <m/>
    <m/>
    <m/>
    <m/>
    <m/>
    <d v="1899-12-30T00:00:00"/>
    <m/>
    <m/>
    <s v=""/>
    <m/>
    <n v="0"/>
    <n v="0"/>
    <n v="0"/>
    <n v="0"/>
    <n v="0"/>
    <n v="0"/>
    <n v="0"/>
    <d v="1899-12-30T00:00:00"/>
    <d v="1899-12-30T00:00:00"/>
    <d v="1899-12-30T00:00:00"/>
    <d v="1899-12-30T00:00:00"/>
    <n v="0"/>
  </r>
  <r>
    <s v=""/>
    <s v="MARDI"/>
    <x v="239"/>
    <m/>
    <m/>
    <m/>
    <m/>
    <m/>
    <m/>
    <d v="1899-12-30T00:00:00"/>
    <m/>
    <m/>
    <s v=""/>
    <m/>
    <n v="0"/>
    <n v="0"/>
    <n v="0"/>
    <n v="0"/>
    <n v="0"/>
    <n v="0"/>
    <n v="0"/>
    <d v="1899-12-30T00:00:00"/>
    <d v="1899-12-30T00:00:00"/>
    <d v="1899-12-30T00:00:00"/>
    <d v="1899-12-30T00:00:00"/>
    <n v="0"/>
  </r>
  <r>
    <s v=""/>
    <s v="MERCREDI"/>
    <x v="240"/>
    <m/>
    <m/>
    <m/>
    <m/>
    <m/>
    <m/>
    <d v="1899-12-30T00:00:00"/>
    <m/>
    <m/>
    <s v=""/>
    <m/>
    <n v="0"/>
    <n v="0"/>
    <n v="0"/>
    <n v="0"/>
    <n v="0"/>
    <n v="0"/>
    <n v="0"/>
    <d v="1899-12-30T00:00:00"/>
    <d v="1899-12-30T00:00:00"/>
    <d v="1899-12-30T00:00:00"/>
    <d v="1899-12-30T00:00:00"/>
    <n v="0"/>
  </r>
  <r>
    <s v="semaine 34"/>
    <s v="JEUDI"/>
    <x v="241"/>
    <m/>
    <m/>
    <m/>
    <m/>
    <m/>
    <m/>
    <d v="1899-12-30T00:00:00"/>
    <m/>
    <m/>
    <s v=""/>
    <m/>
    <n v="0"/>
    <n v="0"/>
    <n v="0"/>
    <n v="0"/>
    <n v="0"/>
    <n v="0"/>
    <n v="0"/>
    <d v="1899-12-30T00:00:00"/>
    <d v="1899-12-30T00:00:00"/>
    <d v="1899-12-30T00:00:00"/>
    <d v="1899-12-30T00:00:00"/>
    <n v="0"/>
  </r>
  <r>
    <s v=""/>
    <s v="VENDREDI"/>
    <x v="242"/>
    <m/>
    <m/>
    <m/>
    <m/>
    <m/>
    <m/>
    <d v="1899-12-30T00:00:00"/>
    <m/>
    <m/>
    <s v=""/>
    <m/>
    <n v="0"/>
    <n v="0"/>
    <n v="0"/>
    <n v="0"/>
    <n v="0"/>
    <n v="0"/>
    <n v="0"/>
    <d v="1899-12-30T00:00:00"/>
    <d v="1899-12-30T00:00:00"/>
    <d v="1899-12-30T00:00:00"/>
    <d v="1899-12-30T00:00:00"/>
    <n v="0"/>
  </r>
  <r>
    <s v=""/>
    <s v="SAMEDI"/>
    <x v="243"/>
    <m/>
    <m/>
    <m/>
    <m/>
    <m/>
    <m/>
    <d v="1899-12-30T00:00:00"/>
    <m/>
    <m/>
    <s v=""/>
    <m/>
    <n v="0"/>
    <n v="0"/>
    <n v="0"/>
    <n v="0"/>
    <n v="0"/>
    <n v="0"/>
    <n v="0"/>
    <d v="1899-12-30T00:00:00"/>
    <d v="1899-12-30T00:00:00"/>
    <d v="1899-12-30T00:00:00"/>
    <d v="1899-12-30T00:00:00"/>
    <n v="0"/>
  </r>
  <r>
    <s v=""/>
    <s v="DIMANCHE"/>
    <x v="244"/>
    <m/>
    <m/>
    <m/>
    <m/>
    <m/>
    <m/>
    <d v="1899-12-30T00:00:00"/>
    <m/>
    <m/>
    <s v=""/>
    <m/>
    <n v="0"/>
    <n v="0"/>
    <n v="0"/>
    <n v="0"/>
    <n v="0"/>
    <n v="0"/>
    <n v="0"/>
    <d v="1899-12-30T00:00:00"/>
    <d v="1899-12-30T00:00:00"/>
    <d v="1899-12-30T00:00:00"/>
    <d v="1899-12-30T00:00:00"/>
    <d v="1899-12-30T00:00:00"/>
  </r>
  <r>
    <s v=""/>
    <s v="LUNDI"/>
    <x v="245"/>
    <m/>
    <m/>
    <m/>
    <m/>
    <m/>
    <m/>
    <d v="1899-12-30T00:00:00"/>
    <m/>
    <m/>
    <s v=""/>
    <m/>
    <n v="0"/>
    <n v="0"/>
    <n v="0"/>
    <n v="0"/>
    <n v="0"/>
    <n v="0"/>
    <n v="0"/>
    <d v="1899-12-30T00:00:00"/>
    <d v="1899-12-30T00:00:00"/>
    <d v="1899-12-30T00:00:00"/>
    <d v="1899-12-30T00:00:00"/>
    <n v="0"/>
  </r>
  <r>
    <s v=""/>
    <s v="MARDI"/>
    <x v="246"/>
    <m/>
    <m/>
    <m/>
    <m/>
    <m/>
    <m/>
    <d v="1899-12-30T00:00:00"/>
    <m/>
    <m/>
    <s v=""/>
    <m/>
    <n v="0"/>
    <n v="0"/>
    <n v="0"/>
    <n v="0"/>
    <n v="0"/>
    <n v="0"/>
    <n v="0"/>
    <d v="1899-12-30T00:00:00"/>
    <d v="1899-12-30T00:00:00"/>
    <d v="1899-12-30T00:00:00"/>
    <d v="1899-12-30T00:00:00"/>
    <n v="0"/>
  </r>
  <r>
    <s v=""/>
    <s v="MERCREDI"/>
    <x v="247"/>
    <m/>
    <m/>
    <m/>
    <m/>
    <m/>
    <m/>
    <d v="1899-12-30T00:00:00"/>
    <m/>
    <m/>
    <s v=""/>
    <m/>
    <n v="0"/>
    <n v="0"/>
    <n v="0"/>
    <n v="0"/>
    <n v="0"/>
    <n v="0"/>
    <n v="0"/>
    <d v="1899-12-30T00:00:00"/>
    <d v="1899-12-30T00:00:00"/>
    <d v="1899-12-30T00:00:00"/>
    <d v="1899-12-30T00:00:00"/>
    <n v="0"/>
  </r>
  <r>
    <s v="semaine 35"/>
    <s v="JEUDI"/>
    <x v="248"/>
    <m/>
    <m/>
    <m/>
    <m/>
    <m/>
    <m/>
    <d v="1899-12-30T00:00:00"/>
    <m/>
    <m/>
    <s v=""/>
    <m/>
    <n v="0"/>
    <n v="0"/>
    <n v="0"/>
    <n v="0"/>
    <n v="0"/>
    <n v="0"/>
    <n v="0"/>
    <d v="1899-12-30T00:00:00"/>
    <d v="1899-12-30T00:00:00"/>
    <d v="1899-12-30T00:00:00"/>
    <d v="1899-12-30T00:00:00"/>
    <n v="0"/>
  </r>
  <r>
    <s v=""/>
    <s v="VENDREDI"/>
    <x v="249"/>
    <m/>
    <m/>
    <m/>
    <m/>
    <m/>
    <m/>
    <d v="1899-12-30T00:00:00"/>
    <m/>
    <m/>
    <s v=""/>
    <m/>
    <n v="0"/>
    <n v="0"/>
    <n v="0"/>
    <n v="0"/>
    <n v="0"/>
    <n v="0"/>
    <n v="0"/>
    <d v="1899-12-30T00:00:00"/>
    <d v="1899-12-30T00:00:00"/>
    <d v="1899-12-30T00:00:00"/>
    <d v="1899-12-30T00:00:00"/>
    <n v="0"/>
  </r>
  <r>
    <s v=""/>
    <s v="SAMEDI"/>
    <x v="250"/>
    <m/>
    <m/>
    <m/>
    <m/>
    <m/>
    <m/>
    <d v="1899-12-30T00:00:00"/>
    <m/>
    <m/>
    <s v=""/>
    <m/>
    <n v="0"/>
    <n v="0"/>
    <n v="0"/>
    <n v="0"/>
    <n v="0"/>
    <n v="0"/>
    <n v="0"/>
    <d v="1899-12-30T00:00:00"/>
    <d v="1899-12-30T00:00:00"/>
    <d v="1899-12-30T00:00:00"/>
    <d v="1899-12-30T00:00:00"/>
    <n v="0"/>
  </r>
  <r>
    <s v=""/>
    <s v="DIMANCHE"/>
    <x v="251"/>
    <m/>
    <m/>
    <m/>
    <m/>
    <m/>
    <m/>
    <d v="1899-12-30T00:00:00"/>
    <m/>
    <m/>
    <s v=""/>
    <m/>
    <n v="0"/>
    <n v="0"/>
    <n v="0"/>
    <n v="0"/>
    <n v="0"/>
    <n v="0"/>
    <n v="0"/>
    <d v="1899-12-30T00:00:00"/>
    <d v="1899-12-30T00:00:00"/>
    <d v="1899-12-30T00:00:00"/>
    <d v="1899-12-30T00:00:00"/>
    <d v="1899-12-30T00:00:00"/>
  </r>
  <r>
    <s v=""/>
    <s v="LUNDI"/>
    <x v="252"/>
    <m/>
    <m/>
    <m/>
    <m/>
    <m/>
    <m/>
    <d v="1899-12-30T00:00:00"/>
    <m/>
    <m/>
    <s v=""/>
    <m/>
    <n v="0"/>
    <n v="0"/>
    <n v="0"/>
    <n v="0"/>
    <n v="0"/>
    <n v="0"/>
    <n v="0"/>
    <d v="1899-12-30T00:00:00"/>
    <d v="1899-12-30T00:00:00"/>
    <d v="1899-12-30T00:00:00"/>
    <d v="1899-12-30T00:00:00"/>
    <n v="0"/>
  </r>
  <r>
    <s v=""/>
    <s v="MARDI"/>
    <x v="253"/>
    <m/>
    <m/>
    <m/>
    <m/>
    <m/>
    <m/>
    <d v="1899-12-30T00:00:00"/>
    <m/>
    <m/>
    <s v=""/>
    <m/>
    <n v="0"/>
    <n v="0"/>
    <n v="0"/>
    <n v="0"/>
    <n v="0"/>
    <n v="0"/>
    <n v="0"/>
    <d v="1899-12-30T00:00:00"/>
    <d v="1899-12-30T00:00:00"/>
    <d v="1899-12-30T00:00:00"/>
    <d v="1899-12-30T00:00:00"/>
    <n v="0"/>
  </r>
  <r>
    <s v=""/>
    <s v="MERCREDI"/>
    <x v="254"/>
    <m/>
    <m/>
    <m/>
    <m/>
    <m/>
    <m/>
    <d v="1899-12-30T00:00:00"/>
    <m/>
    <m/>
    <s v=""/>
    <m/>
    <n v="0"/>
    <n v="0"/>
    <n v="0"/>
    <n v="0"/>
    <n v="0"/>
    <n v="0"/>
    <n v="0"/>
    <d v="1899-12-30T00:00:00"/>
    <d v="1899-12-30T00:00:00"/>
    <d v="1899-12-30T00:00:00"/>
    <d v="1899-12-30T00:00:00"/>
    <n v="0"/>
  </r>
  <r>
    <s v="semaine 36"/>
    <s v="JEUDI"/>
    <x v="255"/>
    <m/>
    <m/>
    <m/>
    <m/>
    <m/>
    <m/>
    <d v="1899-12-30T00:00:00"/>
    <m/>
    <m/>
    <s v=""/>
    <m/>
    <n v="0"/>
    <n v="0"/>
    <n v="0"/>
    <n v="0"/>
    <n v="0"/>
    <n v="0"/>
    <n v="0"/>
    <d v="1899-12-30T00:00:00"/>
    <d v="1899-12-30T00:00:00"/>
    <d v="1899-12-30T00:00:00"/>
    <d v="1899-12-30T00:00:00"/>
    <n v="0"/>
  </r>
  <r>
    <s v=""/>
    <s v="VENDREDI"/>
    <x v="256"/>
    <m/>
    <m/>
    <m/>
    <m/>
    <m/>
    <m/>
    <d v="1899-12-30T00:00:00"/>
    <m/>
    <m/>
    <s v=""/>
    <m/>
    <n v="0"/>
    <n v="0"/>
    <n v="0"/>
    <n v="0"/>
    <n v="0"/>
    <n v="0"/>
    <n v="0"/>
    <d v="1899-12-30T00:00:00"/>
    <d v="1899-12-30T00:00:00"/>
    <d v="1899-12-30T00:00:00"/>
    <d v="1899-12-30T00:00:00"/>
    <n v="0"/>
  </r>
  <r>
    <s v=""/>
    <s v="SAMEDI"/>
    <x v="257"/>
    <m/>
    <m/>
    <m/>
    <m/>
    <m/>
    <m/>
    <d v="1899-12-30T00:00:00"/>
    <m/>
    <m/>
    <s v=""/>
    <m/>
    <n v="0"/>
    <n v="0"/>
    <n v="0"/>
    <n v="0"/>
    <n v="0"/>
    <n v="0"/>
    <n v="0"/>
    <d v="1899-12-30T00:00:00"/>
    <d v="1899-12-30T00:00:00"/>
    <d v="1899-12-30T00:00:00"/>
    <d v="1899-12-30T00:00:00"/>
    <n v="0"/>
  </r>
  <r>
    <s v=""/>
    <s v="DIMANCHE"/>
    <x v="258"/>
    <m/>
    <m/>
    <m/>
    <m/>
    <m/>
    <m/>
    <d v="1899-12-30T00:00:00"/>
    <m/>
    <m/>
    <s v=""/>
    <m/>
    <n v="0"/>
    <n v="0"/>
    <n v="0"/>
    <n v="0"/>
    <n v="0"/>
    <n v="0"/>
    <n v="0"/>
    <d v="1899-12-30T00:00:00"/>
    <d v="1899-12-30T00:00:00"/>
    <d v="1899-12-30T00:00:00"/>
    <d v="1899-12-30T00:00:00"/>
    <d v="1899-12-30T00:00:00"/>
  </r>
  <r>
    <s v=""/>
    <s v="LUNDI"/>
    <x v="259"/>
    <m/>
    <m/>
    <m/>
    <m/>
    <m/>
    <m/>
    <d v="1899-12-30T00:00:00"/>
    <m/>
    <m/>
    <s v=""/>
    <m/>
    <n v="0"/>
    <n v="0"/>
    <n v="0"/>
    <n v="0"/>
    <n v="0"/>
    <n v="0"/>
    <n v="0"/>
    <d v="1899-12-30T00:00:00"/>
    <d v="1899-12-30T00:00:00"/>
    <d v="1899-12-30T00:00:00"/>
    <d v="1899-12-30T00:00:00"/>
    <n v="0"/>
  </r>
  <r>
    <s v=""/>
    <s v="MARDI"/>
    <x v="260"/>
    <m/>
    <m/>
    <m/>
    <m/>
    <m/>
    <m/>
    <d v="1899-12-30T00:00:00"/>
    <m/>
    <m/>
    <s v=""/>
    <m/>
    <n v="0"/>
    <n v="0"/>
    <n v="0"/>
    <n v="0"/>
    <n v="0"/>
    <n v="0"/>
    <n v="0"/>
    <d v="1899-12-30T00:00:00"/>
    <d v="1899-12-30T00:00:00"/>
    <d v="1899-12-30T00:00:00"/>
    <d v="1899-12-30T00:00:00"/>
    <n v="0"/>
  </r>
  <r>
    <s v=""/>
    <s v="MERCREDI"/>
    <x v="261"/>
    <m/>
    <m/>
    <m/>
    <m/>
    <m/>
    <m/>
    <d v="1899-12-30T00:00:00"/>
    <m/>
    <m/>
    <s v=""/>
    <m/>
    <n v="0"/>
    <n v="0"/>
    <n v="0"/>
    <n v="0"/>
    <n v="0"/>
    <n v="0"/>
    <n v="0"/>
    <d v="1899-12-30T00:00:00"/>
    <d v="1899-12-30T00:00:00"/>
    <d v="1899-12-30T00:00:00"/>
    <d v="1899-12-30T00:00:00"/>
    <n v="0"/>
  </r>
  <r>
    <s v="semaine 37"/>
    <s v="JEUDI"/>
    <x v="262"/>
    <m/>
    <m/>
    <m/>
    <m/>
    <m/>
    <m/>
    <d v="1899-12-30T00:00:00"/>
    <m/>
    <m/>
    <s v=""/>
    <m/>
    <n v="0"/>
    <n v="0"/>
    <n v="0"/>
    <n v="0"/>
    <n v="0"/>
    <n v="0"/>
    <n v="0"/>
    <d v="1899-12-30T00:00:00"/>
    <d v="1899-12-30T00:00:00"/>
    <d v="1899-12-30T00:00:00"/>
    <d v="1899-12-30T00:00:00"/>
    <n v="0"/>
  </r>
  <r>
    <s v=""/>
    <s v="VENDREDI"/>
    <x v="263"/>
    <m/>
    <m/>
    <m/>
    <m/>
    <m/>
    <m/>
    <d v="1899-12-30T00:00:00"/>
    <m/>
    <m/>
    <s v=""/>
    <m/>
    <n v="0"/>
    <n v="0"/>
    <n v="0"/>
    <n v="0"/>
    <n v="0"/>
    <n v="0"/>
    <n v="0"/>
    <d v="1899-12-30T00:00:00"/>
    <d v="1899-12-30T00:00:00"/>
    <d v="1899-12-30T00:00:00"/>
    <d v="1899-12-30T00:00:00"/>
    <n v="0"/>
  </r>
  <r>
    <s v=""/>
    <s v="SAMEDI"/>
    <x v="264"/>
    <m/>
    <m/>
    <m/>
    <m/>
    <m/>
    <m/>
    <d v="1899-12-30T00:00:00"/>
    <m/>
    <m/>
    <s v=""/>
    <m/>
    <n v="0"/>
    <n v="0"/>
    <n v="0"/>
    <n v="0"/>
    <n v="0"/>
    <n v="0"/>
    <n v="0"/>
    <d v="1899-12-30T00:00:00"/>
    <d v="1899-12-30T00:00:00"/>
    <d v="1899-12-30T00:00:00"/>
    <d v="1899-12-30T00:00:00"/>
    <n v="0"/>
  </r>
  <r>
    <s v=""/>
    <s v="DIMANCHE"/>
    <x v="265"/>
    <m/>
    <m/>
    <m/>
    <m/>
    <m/>
    <m/>
    <d v="1899-12-30T00:00:00"/>
    <m/>
    <m/>
    <s v=""/>
    <m/>
    <n v="0"/>
    <n v="0"/>
    <n v="0"/>
    <n v="0"/>
    <n v="0"/>
    <n v="0"/>
    <n v="0"/>
    <d v="1899-12-30T00:00:00"/>
    <d v="1899-12-30T00:00:00"/>
    <d v="1899-12-30T00:00:00"/>
    <d v="1899-12-30T00:00:00"/>
    <d v="1899-12-30T00:00:00"/>
  </r>
  <r>
    <s v=""/>
    <s v="LUNDI"/>
    <x v="266"/>
    <m/>
    <m/>
    <m/>
    <m/>
    <m/>
    <m/>
    <d v="1899-12-30T00:00:00"/>
    <m/>
    <m/>
    <s v=""/>
    <m/>
    <n v="0"/>
    <n v="0"/>
    <n v="0"/>
    <n v="0"/>
    <n v="0"/>
    <n v="0"/>
    <n v="0"/>
    <d v="1899-12-30T00:00:00"/>
    <d v="1899-12-30T00:00:00"/>
    <d v="1899-12-30T00:00:00"/>
    <d v="1899-12-30T00:00:00"/>
    <n v="0"/>
  </r>
  <r>
    <s v=""/>
    <s v="MARDI"/>
    <x v="267"/>
    <m/>
    <m/>
    <m/>
    <m/>
    <m/>
    <m/>
    <d v="1899-12-30T00:00:00"/>
    <m/>
    <m/>
    <s v=""/>
    <m/>
    <n v="0"/>
    <n v="0"/>
    <n v="0"/>
    <n v="0"/>
    <n v="0"/>
    <n v="0"/>
    <n v="0"/>
    <d v="1899-12-30T00:00:00"/>
    <d v="1899-12-30T00:00:00"/>
    <d v="1899-12-30T00:00:00"/>
    <d v="1899-12-30T00:00:00"/>
    <n v="0"/>
  </r>
  <r>
    <s v=""/>
    <s v="MERCREDI"/>
    <x v="268"/>
    <m/>
    <m/>
    <m/>
    <m/>
    <m/>
    <m/>
    <d v="1899-12-30T00:00:00"/>
    <m/>
    <m/>
    <s v=""/>
    <m/>
    <n v="0"/>
    <n v="0"/>
    <n v="0"/>
    <n v="0"/>
    <n v="0"/>
    <n v="0"/>
    <n v="0"/>
    <d v="1899-12-30T00:00:00"/>
    <d v="1899-12-30T00:00:00"/>
    <d v="1899-12-30T00:00:00"/>
    <d v="1899-12-30T00:00:00"/>
    <n v="0"/>
  </r>
  <r>
    <s v="semaine 38"/>
    <s v="JEUDI"/>
    <x v="269"/>
    <m/>
    <m/>
    <m/>
    <m/>
    <m/>
    <m/>
    <d v="1899-12-30T00:00:00"/>
    <m/>
    <m/>
    <s v=""/>
    <m/>
    <n v="0"/>
    <n v="0"/>
    <n v="0"/>
    <n v="0"/>
    <n v="0"/>
    <n v="0"/>
    <n v="0"/>
    <d v="1899-12-30T00:00:00"/>
    <d v="1899-12-30T00:00:00"/>
    <d v="1899-12-30T00:00:00"/>
    <d v="1899-12-30T00:00:00"/>
    <n v="0"/>
  </r>
  <r>
    <s v=""/>
    <s v="VENDREDI"/>
    <x v="270"/>
    <m/>
    <m/>
    <m/>
    <m/>
    <m/>
    <m/>
    <d v="1899-12-30T00:00:00"/>
    <m/>
    <m/>
    <s v=""/>
    <m/>
    <n v="0"/>
    <n v="0"/>
    <n v="0"/>
    <n v="0"/>
    <n v="0"/>
    <n v="0"/>
    <n v="0"/>
    <d v="1899-12-30T00:00:00"/>
    <d v="1899-12-30T00:00:00"/>
    <d v="1899-12-30T00:00:00"/>
    <d v="1899-12-30T00:00:00"/>
    <n v="0"/>
  </r>
  <r>
    <s v=""/>
    <s v="SAMEDI"/>
    <x v="271"/>
    <m/>
    <m/>
    <m/>
    <m/>
    <m/>
    <m/>
    <d v="1899-12-30T00:00:00"/>
    <m/>
    <m/>
    <s v=""/>
    <m/>
    <n v="0"/>
    <n v="0"/>
    <n v="0"/>
    <n v="0"/>
    <n v="0"/>
    <n v="0"/>
    <n v="0"/>
    <d v="1899-12-30T00:00:00"/>
    <d v="1899-12-30T00:00:00"/>
    <d v="1899-12-30T00:00:00"/>
    <d v="1899-12-30T00:00:00"/>
    <n v="0"/>
  </r>
  <r>
    <s v=""/>
    <s v="DIMANCHE"/>
    <x v="272"/>
    <m/>
    <m/>
    <m/>
    <m/>
    <m/>
    <m/>
    <d v="1899-12-30T00:00:00"/>
    <m/>
    <m/>
    <s v=""/>
    <m/>
    <n v="0"/>
    <n v="0"/>
    <n v="0"/>
    <n v="0"/>
    <n v="0"/>
    <n v="0"/>
    <n v="0"/>
    <d v="1899-12-30T00:00:00"/>
    <d v="1899-12-30T00:00:00"/>
    <d v="1899-12-30T00:00:00"/>
    <d v="1899-12-30T00:00:00"/>
    <d v="1899-12-30T00:00:00"/>
  </r>
  <r>
    <s v=""/>
    <s v="LUNDI"/>
    <x v="273"/>
    <m/>
    <m/>
    <m/>
    <m/>
    <m/>
    <m/>
    <d v="1899-12-30T00:00:00"/>
    <m/>
    <m/>
    <s v=""/>
    <m/>
    <n v="0"/>
    <n v="0"/>
    <n v="0"/>
    <n v="0"/>
    <n v="0"/>
    <n v="0"/>
    <n v="0"/>
    <d v="1899-12-30T00:00:00"/>
    <d v="1899-12-30T00:00:00"/>
    <d v="1899-12-30T00:00:00"/>
    <d v="1899-12-30T00:00:00"/>
    <n v="0"/>
  </r>
  <r>
    <s v=""/>
    <s v="MARDI"/>
    <x v="274"/>
    <m/>
    <m/>
    <m/>
    <m/>
    <m/>
    <m/>
    <d v="1899-12-30T00:00:00"/>
    <m/>
    <m/>
    <s v=""/>
    <m/>
    <n v="0"/>
    <n v="0"/>
    <n v="0"/>
    <n v="0"/>
    <n v="0"/>
    <n v="0"/>
    <n v="0"/>
    <d v="1899-12-30T00:00:00"/>
    <d v="1899-12-30T00:00:00"/>
    <d v="1899-12-30T00:00:00"/>
    <d v="1899-12-30T00:00:00"/>
    <n v="0"/>
  </r>
  <r>
    <s v=""/>
    <s v="MERCREDI"/>
    <x v="275"/>
    <m/>
    <m/>
    <m/>
    <m/>
    <m/>
    <m/>
    <d v="1899-12-30T00:00:00"/>
    <m/>
    <m/>
    <s v=""/>
    <m/>
    <n v="0"/>
    <n v="0"/>
    <n v="0"/>
    <n v="0"/>
    <n v="0"/>
    <n v="0"/>
    <n v="0"/>
    <d v="1899-12-30T00:00:00"/>
    <d v="1899-12-30T00:00:00"/>
    <d v="1899-12-30T00:00:00"/>
    <d v="1899-12-30T00:00:00"/>
    <n v="0"/>
  </r>
  <r>
    <s v="semaine 39"/>
    <s v="JEUDI"/>
    <x v="276"/>
    <m/>
    <m/>
    <m/>
    <m/>
    <m/>
    <m/>
    <d v="1899-12-30T00:00:00"/>
    <m/>
    <m/>
    <s v=""/>
    <m/>
    <n v="0"/>
    <n v="0"/>
    <n v="0"/>
    <n v="0"/>
    <n v="0"/>
    <n v="0"/>
    <n v="0"/>
    <d v="1899-12-30T00:00:00"/>
    <d v="1899-12-30T00:00:00"/>
    <d v="1899-12-30T00:00:00"/>
    <d v="1899-12-30T00:00:00"/>
    <n v="0"/>
  </r>
  <r>
    <s v=""/>
    <s v="VENDREDI"/>
    <x v="277"/>
    <m/>
    <m/>
    <m/>
    <m/>
    <m/>
    <m/>
    <d v="1899-12-30T00:00:00"/>
    <m/>
    <m/>
    <s v=""/>
    <m/>
    <n v="0"/>
    <n v="0"/>
    <n v="0"/>
    <n v="0"/>
    <n v="0"/>
    <n v="0"/>
    <n v="0"/>
    <d v="1899-12-30T00:00:00"/>
    <d v="1899-12-30T00:00:00"/>
    <d v="1899-12-30T00:00:00"/>
    <d v="1899-12-30T00:00:00"/>
    <n v="0"/>
  </r>
  <r>
    <s v=""/>
    <s v="SAMEDI"/>
    <x v="278"/>
    <m/>
    <m/>
    <m/>
    <m/>
    <m/>
    <m/>
    <d v="1899-12-30T00:00:00"/>
    <m/>
    <m/>
    <s v=""/>
    <m/>
    <n v="0"/>
    <n v="0"/>
    <n v="0"/>
    <n v="0"/>
    <n v="0"/>
    <n v="0"/>
    <n v="0"/>
    <d v="1899-12-30T00:00:00"/>
    <d v="1899-12-30T00:00:00"/>
    <d v="1899-12-30T00:00:00"/>
    <d v="1899-12-30T00:00:00"/>
    <n v="0"/>
  </r>
  <r>
    <s v=""/>
    <s v="DIMANCHE"/>
    <x v="279"/>
    <m/>
    <m/>
    <m/>
    <m/>
    <m/>
    <m/>
    <d v="1899-12-30T00:00:00"/>
    <m/>
    <m/>
    <s v=""/>
    <m/>
    <n v="0"/>
    <n v="0"/>
    <n v="0"/>
    <n v="0"/>
    <n v="0"/>
    <n v="0"/>
    <n v="0"/>
    <d v="1899-12-30T00:00:00"/>
    <d v="1899-12-30T00:00:00"/>
    <d v="1899-12-30T00:00:00"/>
    <d v="1899-12-30T00:00:00"/>
    <d v="1899-12-30T00:00:00"/>
  </r>
  <r>
    <s v=""/>
    <s v="LUNDI"/>
    <x v="280"/>
    <m/>
    <m/>
    <m/>
    <m/>
    <m/>
    <m/>
    <d v="1899-12-30T00:00:00"/>
    <m/>
    <m/>
    <s v=""/>
    <m/>
    <n v="0"/>
    <n v="0"/>
    <n v="0"/>
    <n v="0"/>
    <n v="0"/>
    <n v="0"/>
    <n v="0"/>
    <d v="1899-12-30T00:00:00"/>
    <d v="1899-12-30T00:00:00"/>
    <d v="1899-12-30T00:00:00"/>
    <d v="1899-12-30T00:00:00"/>
    <n v="0"/>
  </r>
  <r>
    <s v=""/>
    <s v="MARDI"/>
    <x v="281"/>
    <m/>
    <m/>
    <m/>
    <m/>
    <m/>
    <m/>
    <d v="1899-12-30T00:00:00"/>
    <m/>
    <m/>
    <s v=""/>
    <m/>
    <n v="0"/>
    <n v="0"/>
    <n v="0"/>
    <n v="0"/>
    <n v="0"/>
    <n v="0"/>
    <n v="0"/>
    <d v="1899-12-30T00:00:00"/>
    <d v="1899-12-30T00:00:00"/>
    <d v="1899-12-30T00:00:00"/>
    <d v="1899-12-30T00:00:00"/>
    <n v="0"/>
  </r>
  <r>
    <s v=""/>
    <s v="MERCREDI"/>
    <x v="282"/>
    <m/>
    <m/>
    <m/>
    <m/>
    <m/>
    <m/>
    <d v="1899-12-30T00:00:00"/>
    <m/>
    <m/>
    <s v=""/>
    <m/>
    <n v="0"/>
    <n v="0"/>
    <n v="0"/>
    <n v="0"/>
    <n v="0"/>
    <n v="0"/>
    <n v="0"/>
    <d v="1899-12-30T00:00:00"/>
    <d v="1899-12-30T00:00:00"/>
    <d v="1899-12-30T00:00:00"/>
    <d v="1899-12-30T00:00:00"/>
    <n v="0"/>
  </r>
  <r>
    <s v="semaine 40"/>
    <s v="JEUDI"/>
    <x v="283"/>
    <m/>
    <m/>
    <m/>
    <m/>
    <m/>
    <m/>
    <d v="1899-12-30T00:00:00"/>
    <m/>
    <m/>
    <s v=""/>
    <m/>
    <n v="0"/>
    <n v="0"/>
    <n v="0"/>
    <n v="0"/>
    <n v="0"/>
    <n v="0"/>
    <n v="0"/>
    <d v="1899-12-30T00:00:00"/>
    <d v="1899-12-30T00:00:00"/>
    <d v="1899-12-30T00:00:00"/>
    <d v="1899-12-30T00:00:00"/>
    <n v="0"/>
  </r>
  <r>
    <s v=""/>
    <s v="VENDREDI"/>
    <x v="284"/>
    <m/>
    <m/>
    <m/>
    <m/>
    <m/>
    <m/>
    <d v="1899-12-30T00:00:00"/>
    <m/>
    <m/>
    <s v=""/>
    <m/>
    <n v="0"/>
    <n v="0"/>
    <n v="0"/>
    <n v="0"/>
    <n v="0"/>
    <n v="0"/>
    <n v="0"/>
    <d v="1899-12-30T00:00:00"/>
    <d v="1899-12-30T00:00:00"/>
    <d v="1899-12-30T00:00:00"/>
    <d v="1899-12-30T00:00:00"/>
    <n v="0"/>
  </r>
  <r>
    <s v=""/>
    <s v="SAMEDI"/>
    <x v="285"/>
    <m/>
    <m/>
    <m/>
    <m/>
    <m/>
    <m/>
    <d v="1899-12-30T00:00:00"/>
    <m/>
    <m/>
    <s v=""/>
    <m/>
    <n v="0"/>
    <n v="0"/>
    <n v="0"/>
    <n v="0"/>
    <n v="0"/>
    <n v="0"/>
    <n v="0"/>
    <d v="1899-12-30T00:00:00"/>
    <d v="1899-12-30T00:00:00"/>
    <d v="1899-12-30T00:00:00"/>
    <d v="1899-12-30T00:00:00"/>
    <n v="0"/>
  </r>
  <r>
    <s v=""/>
    <s v="DIMANCHE"/>
    <x v="286"/>
    <m/>
    <m/>
    <m/>
    <m/>
    <m/>
    <m/>
    <d v="1899-12-30T00:00:00"/>
    <m/>
    <m/>
    <s v=""/>
    <m/>
    <n v="0"/>
    <n v="0"/>
    <n v="0"/>
    <n v="0"/>
    <n v="0"/>
    <n v="0"/>
    <n v="0"/>
    <d v="1899-12-30T00:00:00"/>
    <d v="1899-12-30T00:00:00"/>
    <d v="1899-12-30T00:00:00"/>
    <d v="1899-12-30T00:00:00"/>
    <d v="1899-12-30T00:00:00"/>
  </r>
  <r>
    <s v=""/>
    <s v="LUNDI"/>
    <x v="287"/>
    <m/>
    <m/>
    <m/>
    <m/>
    <m/>
    <m/>
    <d v="1899-12-30T00:00:00"/>
    <m/>
    <m/>
    <s v=""/>
    <m/>
    <n v="0"/>
    <n v="0"/>
    <n v="0"/>
    <n v="0"/>
    <n v="0"/>
    <n v="0"/>
    <n v="0"/>
    <d v="1899-12-30T00:00:00"/>
    <d v="1899-12-30T00:00:00"/>
    <d v="1899-12-30T00:00:00"/>
    <d v="1899-12-30T00:00:00"/>
    <n v="0"/>
  </r>
  <r>
    <s v=""/>
    <s v="MARDI"/>
    <x v="288"/>
    <m/>
    <m/>
    <m/>
    <m/>
    <m/>
    <m/>
    <d v="1899-12-30T00:00:00"/>
    <m/>
    <m/>
    <s v=""/>
    <m/>
    <n v="0"/>
    <n v="0"/>
    <n v="0"/>
    <n v="0"/>
    <n v="0"/>
    <n v="0"/>
    <n v="0"/>
    <d v="1899-12-30T00:00:00"/>
    <d v="1899-12-30T00:00:00"/>
    <d v="1899-12-30T00:00:00"/>
    <d v="1899-12-30T00:00:00"/>
    <n v="0"/>
  </r>
  <r>
    <s v=""/>
    <s v="MERCREDI"/>
    <x v="289"/>
    <m/>
    <m/>
    <m/>
    <m/>
    <m/>
    <m/>
    <d v="1899-12-30T00:00:00"/>
    <m/>
    <m/>
    <s v=""/>
    <m/>
    <n v="0"/>
    <n v="0"/>
    <n v="0"/>
    <n v="0"/>
    <n v="0"/>
    <n v="0"/>
    <n v="0"/>
    <d v="1899-12-30T00:00:00"/>
    <d v="1899-12-30T00:00:00"/>
    <d v="1899-12-30T00:00:00"/>
    <d v="1899-12-30T00:00:00"/>
    <n v="0"/>
  </r>
  <r>
    <s v="semaine 41"/>
    <s v="JEUDI"/>
    <x v="290"/>
    <m/>
    <m/>
    <m/>
    <m/>
    <m/>
    <m/>
    <d v="1899-12-30T00:00:00"/>
    <m/>
    <m/>
    <s v=""/>
    <m/>
    <n v="0"/>
    <n v="0"/>
    <n v="0"/>
    <n v="0"/>
    <n v="0"/>
    <n v="0"/>
    <n v="0"/>
    <d v="1899-12-30T00:00:00"/>
    <d v="1899-12-30T00:00:00"/>
    <d v="1899-12-30T00:00:00"/>
    <d v="1899-12-30T00:00:00"/>
    <n v="0"/>
  </r>
  <r>
    <s v=""/>
    <s v="VENDREDI"/>
    <x v="291"/>
    <m/>
    <m/>
    <m/>
    <m/>
    <m/>
    <m/>
    <d v="1899-12-30T00:00:00"/>
    <m/>
    <m/>
    <s v=""/>
    <m/>
    <n v="0"/>
    <n v="0"/>
    <n v="0"/>
    <n v="0"/>
    <n v="0"/>
    <n v="0"/>
    <n v="0"/>
    <d v="1899-12-30T00:00:00"/>
    <d v="1899-12-30T00:00:00"/>
    <d v="1899-12-30T00:00:00"/>
    <d v="1899-12-30T00:00:00"/>
    <n v="0"/>
  </r>
  <r>
    <s v=""/>
    <s v="SAMEDI"/>
    <x v="292"/>
    <m/>
    <m/>
    <m/>
    <m/>
    <m/>
    <m/>
    <d v="1899-12-30T00:00:00"/>
    <m/>
    <m/>
    <s v=""/>
    <m/>
    <n v="0"/>
    <n v="0"/>
    <n v="0"/>
    <n v="0"/>
    <n v="0"/>
    <n v="0"/>
    <n v="0"/>
    <d v="1899-12-30T00:00:00"/>
    <d v="1899-12-30T00:00:00"/>
    <d v="1899-12-30T00:00:00"/>
    <d v="1899-12-30T00:00:00"/>
    <n v="0"/>
  </r>
  <r>
    <s v=""/>
    <s v="DIMANCHE"/>
    <x v="293"/>
    <m/>
    <m/>
    <m/>
    <m/>
    <m/>
    <m/>
    <d v="1899-12-30T00:00:00"/>
    <m/>
    <m/>
    <s v=""/>
    <m/>
    <n v="0"/>
    <n v="0"/>
    <n v="0"/>
    <n v="0"/>
    <n v="0"/>
    <n v="0"/>
    <n v="0"/>
    <d v="1899-12-30T00:00:00"/>
    <d v="1899-12-30T00:00:00"/>
    <d v="1899-12-30T00:00:00"/>
    <d v="1899-12-30T00:00:00"/>
    <d v="1899-12-30T00:00:00"/>
  </r>
  <r>
    <s v=""/>
    <s v="LUNDI"/>
    <x v="294"/>
    <m/>
    <m/>
    <m/>
    <m/>
    <m/>
    <m/>
    <d v="1899-12-30T00:00:00"/>
    <m/>
    <m/>
    <s v=""/>
    <m/>
    <n v="0"/>
    <n v="0"/>
    <n v="0"/>
    <n v="0"/>
    <n v="0"/>
    <n v="0"/>
    <n v="0"/>
    <d v="1899-12-30T00:00:00"/>
    <d v="1899-12-30T00:00:00"/>
    <d v="1899-12-30T00:00:00"/>
    <d v="1899-12-30T00:00:00"/>
    <n v="0"/>
  </r>
  <r>
    <s v=""/>
    <s v="MARDI"/>
    <x v="295"/>
    <m/>
    <m/>
    <m/>
    <m/>
    <m/>
    <m/>
    <d v="1899-12-30T00:00:00"/>
    <m/>
    <m/>
    <s v=""/>
    <m/>
    <n v="0"/>
    <n v="0"/>
    <n v="0"/>
    <n v="0"/>
    <n v="0"/>
    <n v="0"/>
    <n v="0"/>
    <d v="1899-12-30T00:00:00"/>
    <d v="1899-12-30T00:00:00"/>
    <d v="1899-12-30T00:00:00"/>
    <d v="1899-12-30T00:00:00"/>
    <n v="0"/>
  </r>
  <r>
    <s v=""/>
    <s v="MERCREDI"/>
    <x v="296"/>
    <m/>
    <m/>
    <m/>
    <m/>
    <m/>
    <m/>
    <d v="1899-12-30T00:00:00"/>
    <m/>
    <m/>
    <s v=""/>
    <m/>
    <n v="0"/>
    <n v="0"/>
    <n v="0"/>
    <n v="0"/>
    <n v="0"/>
    <n v="0"/>
    <n v="0"/>
    <d v="1899-12-30T00:00:00"/>
    <d v="1899-12-30T00:00:00"/>
    <d v="1899-12-30T00:00:00"/>
    <d v="1899-12-30T00:00:00"/>
    <n v="0"/>
  </r>
  <r>
    <s v="semaine 42"/>
    <s v="JEUDI"/>
    <x v="297"/>
    <m/>
    <m/>
    <m/>
    <m/>
    <m/>
    <m/>
    <d v="1899-12-30T00:00:00"/>
    <m/>
    <m/>
    <s v=""/>
    <m/>
    <n v="0"/>
    <n v="0"/>
    <n v="0"/>
    <n v="0"/>
    <n v="0"/>
    <n v="0"/>
    <n v="0"/>
    <d v="1899-12-30T00:00:00"/>
    <d v="1899-12-30T00:00:00"/>
    <d v="1899-12-30T00:00:00"/>
    <d v="1899-12-30T00:00:00"/>
    <n v="0"/>
  </r>
  <r>
    <s v=""/>
    <s v="VENDREDI"/>
    <x v="298"/>
    <m/>
    <m/>
    <m/>
    <m/>
    <m/>
    <m/>
    <d v="1899-12-30T00:00:00"/>
    <m/>
    <m/>
    <s v=""/>
    <m/>
    <n v="0"/>
    <n v="0"/>
    <n v="0"/>
    <n v="0"/>
    <n v="0"/>
    <n v="0"/>
    <n v="0"/>
    <d v="1899-12-30T00:00:00"/>
    <d v="1899-12-30T00:00:00"/>
    <d v="1899-12-30T00:00:00"/>
    <d v="1899-12-30T00:00:00"/>
    <n v="0"/>
  </r>
  <r>
    <s v=""/>
    <s v="SAMEDI"/>
    <x v="299"/>
    <m/>
    <m/>
    <m/>
    <m/>
    <m/>
    <m/>
    <d v="1899-12-30T00:00:00"/>
    <m/>
    <m/>
    <s v=""/>
    <m/>
    <n v="0"/>
    <n v="0"/>
    <n v="0"/>
    <n v="0"/>
    <n v="0"/>
    <n v="0"/>
    <n v="0"/>
    <d v="1899-12-30T00:00:00"/>
    <d v="1899-12-30T00:00:00"/>
    <d v="1899-12-30T00:00:00"/>
    <d v="1899-12-30T00:00:00"/>
    <n v="0"/>
  </r>
  <r>
    <s v=""/>
    <s v="DIMANCHE"/>
    <x v="300"/>
    <m/>
    <m/>
    <m/>
    <m/>
    <m/>
    <m/>
    <d v="1899-12-30T00:00:00"/>
    <m/>
    <m/>
    <s v=""/>
    <m/>
    <n v="0"/>
    <n v="0"/>
    <n v="0"/>
    <n v="0"/>
    <n v="0"/>
    <n v="0"/>
    <n v="0"/>
    <d v="1899-12-30T00:00:00"/>
    <d v="1899-12-30T00:00:00"/>
    <d v="1899-12-30T00:00:00"/>
    <d v="1899-12-30T00:00:00"/>
    <d v="1899-12-30T00:00:00"/>
  </r>
  <r>
    <s v=""/>
    <s v="LUNDI"/>
    <x v="301"/>
    <m/>
    <m/>
    <m/>
    <m/>
    <m/>
    <m/>
    <d v="1899-12-30T00:00:00"/>
    <m/>
    <m/>
    <s v=""/>
    <m/>
    <n v="0"/>
    <n v="0"/>
    <n v="0"/>
    <n v="0"/>
    <n v="0"/>
    <n v="0"/>
    <n v="0"/>
    <d v="1899-12-30T00:00:00"/>
    <d v="1899-12-30T00:00:00"/>
    <d v="1899-12-30T00:00:00"/>
    <d v="1899-12-30T00:00:00"/>
    <n v="0"/>
  </r>
  <r>
    <s v=""/>
    <s v="MARDI"/>
    <x v="302"/>
    <m/>
    <m/>
    <m/>
    <m/>
    <m/>
    <m/>
    <d v="1899-12-30T00:00:00"/>
    <m/>
    <m/>
    <s v=""/>
    <m/>
    <n v="0"/>
    <n v="0"/>
    <n v="0"/>
    <n v="0"/>
    <n v="0"/>
    <n v="0"/>
    <n v="0"/>
    <d v="1899-12-30T00:00:00"/>
    <d v="1899-12-30T00:00:00"/>
    <d v="1899-12-30T00:00:00"/>
    <d v="1899-12-30T00:00:00"/>
    <n v="0"/>
  </r>
  <r>
    <s v=""/>
    <s v="MERCREDI"/>
    <x v="303"/>
    <m/>
    <m/>
    <m/>
    <m/>
    <m/>
    <m/>
    <d v="1899-12-30T00:00:00"/>
    <m/>
    <m/>
    <s v=""/>
    <m/>
    <n v="0"/>
    <n v="0"/>
    <n v="0"/>
    <n v="0"/>
    <n v="0"/>
    <n v="0"/>
    <n v="0"/>
    <d v="1899-12-30T00:00:00"/>
    <d v="1899-12-30T00:00:00"/>
    <d v="1899-12-30T00:00:00"/>
    <d v="1899-12-30T00:00:00"/>
    <n v="0"/>
  </r>
  <r>
    <s v="semaine 43"/>
    <s v="JEUDI"/>
    <x v="304"/>
    <m/>
    <m/>
    <m/>
    <m/>
    <m/>
    <m/>
    <d v="1899-12-30T00:00:00"/>
    <m/>
    <m/>
    <s v=""/>
    <m/>
    <n v="0"/>
    <n v="0"/>
    <n v="0"/>
    <n v="0"/>
    <n v="0"/>
    <n v="0"/>
    <n v="0"/>
    <d v="1899-12-30T00:00:00"/>
    <d v="1899-12-30T00:00:00"/>
    <d v="1899-12-30T00:00:00"/>
    <d v="1899-12-30T00:00:00"/>
    <n v="0"/>
  </r>
  <r>
    <s v=""/>
    <s v="VENDREDI"/>
    <x v="305"/>
    <m/>
    <m/>
    <m/>
    <m/>
    <m/>
    <m/>
    <d v="1899-12-30T00:00:00"/>
    <m/>
    <m/>
    <s v=""/>
    <m/>
    <n v="0"/>
    <n v="0"/>
    <n v="0"/>
    <n v="0"/>
    <n v="0"/>
    <n v="0"/>
    <n v="0"/>
    <d v="1899-12-30T00:00:00"/>
    <d v="1899-12-30T00:00:00"/>
    <d v="1899-12-30T00:00:00"/>
    <d v="1899-12-30T00:00:00"/>
    <n v="0"/>
  </r>
  <r>
    <s v=""/>
    <s v="SAMEDI"/>
    <x v="306"/>
    <m/>
    <m/>
    <m/>
    <m/>
    <m/>
    <m/>
    <d v="1899-12-30T00:00:00"/>
    <m/>
    <m/>
    <s v=""/>
    <m/>
    <n v="0"/>
    <n v="0"/>
    <n v="0"/>
    <n v="0"/>
    <n v="0"/>
    <n v="0"/>
    <n v="0"/>
    <d v="1899-12-30T00:00:00"/>
    <d v="1899-12-30T00:00:00"/>
    <d v="1899-12-30T00:00:00"/>
    <d v="1899-12-30T00:00:00"/>
    <n v="0"/>
  </r>
  <r>
    <s v=""/>
    <s v="DIMANCHE"/>
    <x v="307"/>
    <m/>
    <m/>
    <m/>
    <m/>
    <m/>
    <m/>
    <d v="1899-12-30T00:00:00"/>
    <m/>
    <m/>
    <s v=""/>
    <m/>
    <n v="0"/>
    <n v="0"/>
    <n v="0"/>
    <n v="0"/>
    <n v="0"/>
    <n v="0"/>
    <n v="0"/>
    <d v="1899-12-30T00:00:00"/>
    <d v="1899-12-30T00:00:00"/>
    <d v="1899-12-30T00:00:00"/>
    <d v="1899-12-30T00:00:00"/>
    <d v="1899-12-30T00:00:00"/>
  </r>
  <r>
    <s v=""/>
    <s v="LUNDI"/>
    <x v="308"/>
    <m/>
    <m/>
    <m/>
    <m/>
    <m/>
    <m/>
    <d v="1899-12-30T00:00:00"/>
    <m/>
    <m/>
    <s v="oui"/>
    <m/>
    <n v="0"/>
    <n v="0"/>
    <n v="0"/>
    <n v="0"/>
    <n v="0"/>
    <n v="0"/>
    <n v="0"/>
    <d v="1899-12-30T00:00:00"/>
    <d v="1899-12-30T00:00:00"/>
    <d v="1899-12-30T00:00:00"/>
    <d v="1899-12-30T00:00:00"/>
    <n v="0"/>
  </r>
  <r>
    <s v=""/>
    <s v="MARDI"/>
    <x v="309"/>
    <m/>
    <m/>
    <m/>
    <m/>
    <m/>
    <m/>
    <d v="1899-12-30T00:00:00"/>
    <m/>
    <m/>
    <s v=""/>
    <m/>
    <n v="0"/>
    <n v="0"/>
    <n v="0"/>
    <n v="0"/>
    <n v="0"/>
    <n v="0"/>
    <n v="0"/>
    <d v="1899-12-30T00:00:00"/>
    <d v="1899-12-30T00:00:00"/>
    <d v="1899-12-30T00:00:00"/>
    <d v="1899-12-30T00:00:00"/>
    <n v="0"/>
  </r>
  <r>
    <s v=""/>
    <s v="MERCREDI"/>
    <x v="310"/>
    <m/>
    <m/>
    <m/>
    <m/>
    <m/>
    <m/>
    <d v="1899-12-30T00:00:00"/>
    <m/>
    <m/>
    <s v=""/>
    <m/>
    <n v="0"/>
    <n v="0"/>
    <n v="0"/>
    <n v="0"/>
    <n v="0"/>
    <n v="0"/>
    <n v="0"/>
    <d v="1899-12-30T00:00:00"/>
    <d v="1899-12-30T00:00:00"/>
    <d v="1899-12-30T00:00:00"/>
    <d v="1899-12-30T00:00:00"/>
    <n v="0"/>
  </r>
  <r>
    <s v="semaine 44"/>
    <s v="JEUDI"/>
    <x v="311"/>
    <m/>
    <m/>
    <m/>
    <m/>
    <m/>
    <m/>
    <d v="1899-12-30T00:00:00"/>
    <m/>
    <m/>
    <s v=""/>
    <m/>
    <n v="0"/>
    <n v="0"/>
    <n v="0"/>
    <n v="0"/>
    <n v="0"/>
    <n v="0"/>
    <n v="0"/>
    <d v="1899-12-30T00:00:00"/>
    <d v="1899-12-30T00:00:00"/>
    <d v="1899-12-30T00:00:00"/>
    <d v="1899-12-30T00:00:00"/>
    <n v="0"/>
  </r>
  <r>
    <s v=""/>
    <s v="VENDREDI"/>
    <x v="312"/>
    <m/>
    <m/>
    <m/>
    <m/>
    <m/>
    <m/>
    <d v="1899-12-30T00:00:00"/>
    <m/>
    <m/>
    <s v=""/>
    <m/>
    <n v="0"/>
    <n v="0"/>
    <n v="0"/>
    <n v="0"/>
    <n v="0"/>
    <n v="0"/>
    <n v="0"/>
    <d v="1899-12-30T00:00:00"/>
    <d v="1899-12-30T00:00:00"/>
    <d v="1899-12-30T00:00:00"/>
    <d v="1899-12-30T00:00:00"/>
    <n v="0"/>
  </r>
  <r>
    <s v=""/>
    <s v="SAMEDI"/>
    <x v="313"/>
    <m/>
    <m/>
    <m/>
    <m/>
    <m/>
    <m/>
    <d v="1899-12-30T00:00:00"/>
    <m/>
    <m/>
    <s v=""/>
    <m/>
    <n v="0"/>
    <n v="0"/>
    <n v="0"/>
    <n v="0"/>
    <n v="0"/>
    <n v="0"/>
    <n v="0"/>
    <d v="1899-12-30T00:00:00"/>
    <d v="1899-12-30T00:00:00"/>
    <d v="1899-12-30T00:00:00"/>
    <d v="1899-12-30T00:00:00"/>
    <n v="0"/>
  </r>
  <r>
    <s v=""/>
    <s v="DIMANCHE"/>
    <x v="314"/>
    <m/>
    <m/>
    <m/>
    <m/>
    <m/>
    <m/>
    <d v="1899-12-30T00:00:00"/>
    <m/>
    <m/>
    <s v=""/>
    <m/>
    <n v="0"/>
    <n v="0"/>
    <n v="0"/>
    <n v="0"/>
    <n v="0"/>
    <n v="0"/>
    <n v="0"/>
    <d v="1899-12-30T00:00:00"/>
    <d v="1899-12-30T00:00:00"/>
    <d v="1899-12-30T00:00:00"/>
    <d v="1899-12-30T00:00:00"/>
    <d v="1899-12-30T00:00:00"/>
  </r>
  <r>
    <s v=""/>
    <s v="LUNDI"/>
    <x v="315"/>
    <m/>
    <m/>
    <m/>
    <m/>
    <m/>
    <m/>
    <d v="1899-12-30T00:00:00"/>
    <m/>
    <m/>
    <s v=""/>
    <m/>
    <n v="0"/>
    <n v="0"/>
    <n v="0"/>
    <n v="0"/>
    <n v="0"/>
    <n v="0"/>
    <n v="0"/>
    <d v="1899-12-30T00:00:00"/>
    <d v="1899-12-30T00:00:00"/>
    <d v="1899-12-30T00:00:00"/>
    <d v="1899-12-30T00:00:00"/>
    <n v="0"/>
  </r>
  <r>
    <s v=""/>
    <s v="MARDI"/>
    <x v="316"/>
    <m/>
    <m/>
    <m/>
    <m/>
    <m/>
    <m/>
    <d v="1899-12-30T00:00:00"/>
    <m/>
    <m/>
    <s v=""/>
    <m/>
    <n v="0"/>
    <n v="0"/>
    <n v="0"/>
    <n v="0"/>
    <n v="0"/>
    <n v="0"/>
    <n v="0"/>
    <d v="1899-12-30T00:00:00"/>
    <d v="1899-12-30T00:00:00"/>
    <d v="1899-12-30T00:00:00"/>
    <d v="1899-12-30T00:00:00"/>
    <n v="0"/>
  </r>
  <r>
    <s v=""/>
    <s v="MERCREDI"/>
    <x v="317"/>
    <m/>
    <m/>
    <m/>
    <m/>
    <m/>
    <m/>
    <d v="1899-12-30T00:00:00"/>
    <m/>
    <m/>
    <s v=""/>
    <m/>
    <n v="0"/>
    <n v="0"/>
    <n v="0"/>
    <n v="0"/>
    <n v="0"/>
    <n v="0"/>
    <n v="0"/>
    <d v="1899-12-30T00:00:00"/>
    <d v="1899-12-30T00:00:00"/>
    <d v="1899-12-30T00:00:00"/>
    <d v="1899-12-30T00:00:00"/>
    <n v="0"/>
  </r>
  <r>
    <s v="semaine 45"/>
    <s v="JEUDI"/>
    <x v="318"/>
    <m/>
    <m/>
    <m/>
    <m/>
    <m/>
    <m/>
    <d v="1899-12-30T00:00:00"/>
    <m/>
    <m/>
    <s v="oui"/>
    <m/>
    <n v="0"/>
    <n v="0"/>
    <n v="0"/>
    <n v="0"/>
    <n v="0"/>
    <n v="0"/>
    <n v="0"/>
    <d v="1899-12-30T00:00:00"/>
    <d v="1899-12-30T00:00:00"/>
    <d v="1899-12-30T00:00:00"/>
    <d v="1899-12-30T00:00:00"/>
    <n v="0"/>
  </r>
  <r>
    <s v=""/>
    <s v="VENDREDI"/>
    <x v="319"/>
    <m/>
    <m/>
    <m/>
    <m/>
    <m/>
    <m/>
    <d v="1899-12-30T00:00:00"/>
    <m/>
    <m/>
    <s v=""/>
    <m/>
    <n v="0"/>
    <n v="0"/>
    <n v="0"/>
    <n v="0"/>
    <n v="0"/>
    <n v="0"/>
    <n v="0"/>
    <d v="1899-12-30T00:00:00"/>
    <d v="1899-12-30T00:00:00"/>
    <d v="1899-12-30T00:00:00"/>
    <d v="1899-12-30T00:00:00"/>
    <n v="0"/>
  </r>
  <r>
    <s v=""/>
    <s v="SAMEDI"/>
    <x v="320"/>
    <m/>
    <m/>
    <m/>
    <m/>
    <m/>
    <m/>
    <d v="1899-12-30T00:00:00"/>
    <m/>
    <m/>
    <s v=""/>
    <m/>
    <n v="0"/>
    <n v="0"/>
    <n v="0"/>
    <n v="0"/>
    <n v="0"/>
    <n v="0"/>
    <n v="0"/>
    <d v="1899-12-30T00:00:00"/>
    <d v="1899-12-30T00:00:00"/>
    <d v="1899-12-30T00:00:00"/>
    <d v="1899-12-30T00:00:00"/>
    <n v="0"/>
  </r>
  <r>
    <s v=""/>
    <s v="DIMANCHE"/>
    <x v="321"/>
    <m/>
    <m/>
    <m/>
    <m/>
    <m/>
    <m/>
    <d v="1899-12-30T00:00:00"/>
    <m/>
    <m/>
    <s v=""/>
    <m/>
    <n v="0"/>
    <n v="0"/>
    <n v="0"/>
    <n v="0"/>
    <n v="0"/>
    <n v="0"/>
    <n v="0"/>
    <d v="1899-12-30T00:00:00"/>
    <d v="1899-12-30T00:00:00"/>
    <d v="1899-12-30T00:00:00"/>
    <d v="1899-12-30T00:00:00"/>
    <d v="1899-12-30T00:00:00"/>
  </r>
  <r>
    <s v=""/>
    <s v="LUNDI"/>
    <x v="322"/>
    <m/>
    <m/>
    <m/>
    <m/>
    <m/>
    <m/>
    <d v="1899-12-30T00:00:00"/>
    <m/>
    <m/>
    <s v=""/>
    <m/>
    <n v="0"/>
    <n v="0"/>
    <n v="0"/>
    <n v="0"/>
    <n v="0"/>
    <n v="0"/>
    <n v="0"/>
    <d v="1899-12-30T00:00:00"/>
    <d v="1899-12-30T00:00:00"/>
    <d v="1899-12-30T00:00:00"/>
    <d v="1899-12-30T00:00:00"/>
    <n v="0"/>
  </r>
  <r>
    <s v=""/>
    <s v="MARDI"/>
    <x v="323"/>
    <m/>
    <m/>
    <m/>
    <m/>
    <m/>
    <m/>
    <d v="1899-12-30T00:00:00"/>
    <m/>
    <m/>
    <s v=""/>
    <m/>
    <n v="0"/>
    <n v="0"/>
    <n v="0"/>
    <n v="0"/>
    <n v="0"/>
    <n v="0"/>
    <n v="0"/>
    <d v="1899-12-30T00:00:00"/>
    <d v="1899-12-30T00:00:00"/>
    <d v="1899-12-30T00:00:00"/>
    <d v="1899-12-30T00:00:00"/>
    <n v="0"/>
  </r>
  <r>
    <s v=""/>
    <s v="MERCREDI"/>
    <x v="324"/>
    <m/>
    <m/>
    <m/>
    <m/>
    <m/>
    <m/>
    <d v="1899-12-30T00:00:00"/>
    <m/>
    <m/>
    <s v=""/>
    <m/>
    <n v="0"/>
    <n v="0"/>
    <n v="0"/>
    <n v="0"/>
    <n v="0"/>
    <n v="0"/>
    <n v="0"/>
    <d v="1899-12-30T00:00:00"/>
    <d v="1899-12-30T00:00:00"/>
    <d v="1899-12-30T00:00:00"/>
    <d v="1899-12-30T00:00:00"/>
    <n v="0"/>
  </r>
  <r>
    <s v="semaine 46"/>
    <s v="JEUDI"/>
    <x v="325"/>
    <m/>
    <m/>
    <m/>
    <m/>
    <m/>
    <m/>
    <d v="1899-12-30T00:00:00"/>
    <m/>
    <m/>
    <s v=""/>
    <m/>
    <n v="0"/>
    <n v="0"/>
    <n v="0"/>
    <n v="0"/>
    <n v="0"/>
    <n v="0"/>
    <n v="0"/>
    <d v="1899-12-30T00:00:00"/>
    <d v="1899-12-30T00:00:00"/>
    <d v="1899-12-30T00:00:00"/>
    <d v="1899-12-30T00:00:00"/>
    <n v="0"/>
  </r>
  <r>
    <s v=""/>
    <s v="VENDREDI"/>
    <x v="326"/>
    <m/>
    <m/>
    <m/>
    <m/>
    <m/>
    <m/>
    <d v="1899-12-30T00:00:00"/>
    <m/>
    <m/>
    <s v=""/>
    <m/>
    <n v="0"/>
    <n v="0"/>
    <n v="0"/>
    <n v="0"/>
    <n v="0"/>
    <n v="0"/>
    <n v="0"/>
    <d v="1899-12-30T00:00:00"/>
    <d v="1899-12-30T00:00:00"/>
    <d v="1899-12-30T00:00:00"/>
    <d v="1899-12-30T00:00:00"/>
    <n v="0"/>
  </r>
  <r>
    <s v=""/>
    <s v="SAMEDI"/>
    <x v="327"/>
    <m/>
    <m/>
    <m/>
    <m/>
    <m/>
    <m/>
    <d v="1899-12-30T00:00:00"/>
    <m/>
    <m/>
    <s v=""/>
    <m/>
    <n v="0"/>
    <n v="0"/>
    <n v="0"/>
    <n v="0"/>
    <n v="0"/>
    <n v="0"/>
    <n v="0"/>
    <d v="1899-12-30T00:00:00"/>
    <d v="1899-12-30T00:00:00"/>
    <d v="1899-12-30T00:00:00"/>
    <d v="1899-12-30T00:00:00"/>
    <n v="0"/>
  </r>
  <r>
    <s v=""/>
    <s v="DIMANCHE"/>
    <x v="328"/>
    <m/>
    <m/>
    <m/>
    <m/>
    <m/>
    <m/>
    <d v="1899-12-30T00:00:00"/>
    <m/>
    <m/>
    <s v=""/>
    <m/>
    <n v="0"/>
    <n v="0"/>
    <n v="0"/>
    <n v="0"/>
    <n v="0"/>
    <n v="0"/>
    <n v="0"/>
    <d v="1899-12-30T00:00:00"/>
    <d v="1899-12-30T00:00:00"/>
    <d v="1899-12-30T00:00:00"/>
    <d v="1899-12-30T00:00:00"/>
    <d v="1899-12-30T00:00:00"/>
  </r>
  <r>
    <s v=""/>
    <s v="LUNDI"/>
    <x v="329"/>
    <m/>
    <m/>
    <m/>
    <m/>
    <m/>
    <m/>
    <d v="1899-12-30T00:00:00"/>
    <m/>
    <m/>
    <s v=""/>
    <m/>
    <n v="0"/>
    <n v="0"/>
    <n v="0"/>
    <n v="0"/>
    <n v="0"/>
    <n v="0"/>
    <n v="0"/>
    <d v="1899-12-30T00:00:00"/>
    <d v="1899-12-30T00:00:00"/>
    <d v="1899-12-30T00:00:00"/>
    <d v="1899-12-30T00:00:00"/>
    <n v="0"/>
  </r>
  <r>
    <s v=""/>
    <s v="MARDI"/>
    <x v="330"/>
    <m/>
    <m/>
    <m/>
    <m/>
    <m/>
    <m/>
    <d v="1899-12-30T00:00:00"/>
    <m/>
    <m/>
    <s v=""/>
    <m/>
    <n v="0"/>
    <n v="0"/>
    <n v="0"/>
    <n v="0"/>
    <n v="0"/>
    <n v="0"/>
    <n v="0"/>
    <d v="1899-12-30T00:00:00"/>
    <d v="1899-12-30T00:00:00"/>
    <d v="1899-12-30T00:00:00"/>
    <d v="1899-12-30T00:00:00"/>
    <n v="0"/>
  </r>
  <r>
    <s v=""/>
    <s v="MERCREDI"/>
    <x v="331"/>
    <m/>
    <m/>
    <m/>
    <m/>
    <m/>
    <m/>
    <d v="1899-12-30T00:00:00"/>
    <m/>
    <m/>
    <s v=""/>
    <m/>
    <n v="0"/>
    <n v="0"/>
    <n v="0"/>
    <n v="0"/>
    <n v="0"/>
    <n v="0"/>
    <n v="0"/>
    <d v="1899-12-30T00:00:00"/>
    <d v="1899-12-30T00:00:00"/>
    <d v="1899-12-30T00:00:00"/>
    <d v="1899-12-30T00:00:00"/>
    <n v="0"/>
  </r>
  <r>
    <s v="semaine 47"/>
    <s v="JEUDI"/>
    <x v="332"/>
    <m/>
    <m/>
    <m/>
    <m/>
    <m/>
    <m/>
    <d v="1899-12-30T00:00:00"/>
    <m/>
    <m/>
    <s v=""/>
    <m/>
    <n v="0"/>
    <n v="0"/>
    <n v="0"/>
    <n v="0"/>
    <n v="0"/>
    <n v="0"/>
    <n v="0"/>
    <d v="1899-12-30T00:00:00"/>
    <d v="1899-12-30T00:00:00"/>
    <d v="1899-12-30T00:00:00"/>
    <d v="1899-12-30T00:00:00"/>
    <n v="0"/>
  </r>
  <r>
    <s v=""/>
    <s v="VENDREDI"/>
    <x v="333"/>
    <m/>
    <m/>
    <m/>
    <m/>
    <m/>
    <m/>
    <d v="1899-12-30T00:00:00"/>
    <m/>
    <m/>
    <s v=""/>
    <m/>
    <n v="0"/>
    <n v="0"/>
    <n v="0"/>
    <n v="0"/>
    <n v="0"/>
    <n v="0"/>
    <n v="0"/>
    <d v="1899-12-30T00:00:00"/>
    <d v="1899-12-30T00:00:00"/>
    <d v="1899-12-30T00:00:00"/>
    <d v="1899-12-30T00:00:00"/>
    <n v="0"/>
  </r>
  <r>
    <s v=""/>
    <s v="SAMEDI"/>
    <x v="334"/>
    <m/>
    <m/>
    <m/>
    <m/>
    <m/>
    <m/>
    <d v="1899-12-30T00:00:00"/>
    <m/>
    <m/>
    <s v=""/>
    <m/>
    <n v="0"/>
    <n v="0"/>
    <n v="0"/>
    <n v="0"/>
    <n v="0"/>
    <n v="0"/>
    <n v="0"/>
    <d v="1899-12-30T00:00:00"/>
    <d v="1899-12-30T00:00:00"/>
    <d v="1899-12-30T00:00:00"/>
    <d v="1899-12-30T00:00:00"/>
    <n v="0"/>
  </r>
  <r>
    <s v=""/>
    <s v="DIMANCHE"/>
    <x v="335"/>
    <m/>
    <m/>
    <m/>
    <m/>
    <m/>
    <m/>
    <d v="1899-12-30T00:00:00"/>
    <m/>
    <m/>
    <s v=""/>
    <m/>
    <n v="0"/>
    <n v="0"/>
    <n v="0"/>
    <n v="0"/>
    <n v="0"/>
    <n v="0"/>
    <n v="0"/>
    <d v="1899-12-30T00:00:00"/>
    <d v="1899-12-30T00:00:00"/>
    <d v="1899-12-30T00:00:00"/>
    <d v="1899-12-30T00:00:00"/>
    <d v="1899-12-30T00:00:00"/>
  </r>
  <r>
    <s v=""/>
    <s v="LUNDI"/>
    <x v="336"/>
    <m/>
    <m/>
    <m/>
    <m/>
    <m/>
    <m/>
    <d v="1899-12-30T00:00:00"/>
    <m/>
    <m/>
    <s v=""/>
    <m/>
    <n v="0"/>
    <n v="0"/>
    <n v="0"/>
    <n v="0"/>
    <n v="0"/>
    <n v="0"/>
    <n v="0"/>
    <d v="1899-12-30T00:00:00"/>
    <d v="1899-12-30T00:00:00"/>
    <d v="1899-12-30T00:00:00"/>
    <d v="1899-12-30T00:00:00"/>
    <n v="0"/>
  </r>
  <r>
    <s v=""/>
    <s v="MARDI"/>
    <x v="337"/>
    <m/>
    <m/>
    <m/>
    <m/>
    <m/>
    <m/>
    <d v="1899-12-30T00:00:00"/>
    <m/>
    <m/>
    <s v=""/>
    <m/>
    <n v="0"/>
    <n v="0"/>
    <n v="0"/>
    <n v="0"/>
    <n v="0"/>
    <n v="0"/>
    <n v="0"/>
    <d v="1899-12-30T00:00:00"/>
    <d v="1899-12-30T00:00:00"/>
    <d v="1899-12-30T00:00:00"/>
    <d v="1899-12-30T00:00:00"/>
    <n v="0"/>
  </r>
  <r>
    <s v=""/>
    <s v="MERCREDI"/>
    <x v="338"/>
    <m/>
    <m/>
    <m/>
    <m/>
    <m/>
    <m/>
    <d v="1899-12-30T00:00:00"/>
    <m/>
    <m/>
    <s v=""/>
    <m/>
    <n v="0"/>
    <n v="0"/>
    <n v="0"/>
    <n v="0"/>
    <n v="0"/>
    <n v="0"/>
    <n v="0"/>
    <d v="1899-12-30T00:00:00"/>
    <d v="1899-12-30T00:00:00"/>
    <d v="1899-12-30T00:00:00"/>
    <d v="1899-12-30T00:00:00"/>
    <n v="0"/>
  </r>
  <r>
    <s v="semaine 48"/>
    <s v="JEUDI"/>
    <x v="339"/>
    <m/>
    <m/>
    <m/>
    <m/>
    <m/>
    <m/>
    <d v="1899-12-30T00:00:00"/>
    <m/>
    <m/>
    <s v=""/>
    <m/>
    <n v="0"/>
    <n v="0"/>
    <n v="0"/>
    <n v="0"/>
    <n v="0"/>
    <n v="0"/>
    <n v="0"/>
    <d v="1899-12-30T00:00:00"/>
    <d v="1899-12-30T00:00:00"/>
    <d v="1899-12-30T00:00:00"/>
    <d v="1899-12-30T00:00:00"/>
    <n v="0"/>
  </r>
  <r>
    <s v=""/>
    <s v="VENDREDI"/>
    <x v="340"/>
    <m/>
    <m/>
    <m/>
    <m/>
    <m/>
    <m/>
    <d v="1899-12-30T00:00:00"/>
    <m/>
    <m/>
    <s v=""/>
    <m/>
    <n v="0"/>
    <n v="0"/>
    <n v="0"/>
    <n v="0"/>
    <n v="0"/>
    <n v="0"/>
    <n v="0"/>
    <d v="1899-12-30T00:00:00"/>
    <d v="1899-12-30T00:00:00"/>
    <d v="1899-12-30T00:00:00"/>
    <d v="1899-12-30T00:00:00"/>
    <n v="0"/>
  </r>
  <r>
    <s v=""/>
    <s v="SAMEDI"/>
    <x v="341"/>
    <m/>
    <m/>
    <m/>
    <m/>
    <m/>
    <m/>
    <d v="1899-12-30T00:00:00"/>
    <m/>
    <m/>
    <s v=""/>
    <m/>
    <n v="0"/>
    <n v="0"/>
    <n v="0"/>
    <n v="0"/>
    <n v="0"/>
    <n v="0"/>
    <n v="0"/>
    <d v="1899-12-30T00:00:00"/>
    <d v="1899-12-30T00:00:00"/>
    <d v="1899-12-30T00:00:00"/>
    <d v="1899-12-30T00:00:00"/>
    <n v="0"/>
  </r>
  <r>
    <s v=""/>
    <s v="DIMANCHE"/>
    <x v="342"/>
    <m/>
    <m/>
    <m/>
    <m/>
    <m/>
    <m/>
    <d v="1899-12-30T00:00:00"/>
    <m/>
    <m/>
    <s v=""/>
    <m/>
    <n v="0"/>
    <n v="0"/>
    <n v="0"/>
    <n v="0"/>
    <n v="0"/>
    <n v="0"/>
    <n v="0"/>
    <d v="1899-12-30T00:00:00"/>
    <d v="1899-12-30T00:00:00"/>
    <d v="1899-12-30T00:00:00"/>
    <d v="1899-12-30T00:00:00"/>
    <d v="1899-12-30T00:00:00"/>
  </r>
  <r>
    <s v=""/>
    <s v="LUNDI"/>
    <x v="343"/>
    <m/>
    <m/>
    <m/>
    <m/>
    <m/>
    <m/>
    <d v="1899-12-30T00:00:00"/>
    <m/>
    <m/>
    <s v=""/>
    <m/>
    <n v="0"/>
    <n v="0"/>
    <n v="0"/>
    <n v="0"/>
    <n v="0"/>
    <n v="0"/>
    <n v="0"/>
    <d v="1899-12-30T00:00:00"/>
    <d v="1899-12-30T00:00:00"/>
    <d v="1899-12-30T00:00:00"/>
    <d v="1899-12-30T00:00:00"/>
    <n v="0"/>
  </r>
  <r>
    <s v=""/>
    <s v="MARDI"/>
    <x v="344"/>
    <m/>
    <m/>
    <m/>
    <m/>
    <m/>
    <m/>
    <d v="1899-12-30T00:00:00"/>
    <m/>
    <m/>
    <s v=""/>
    <m/>
    <n v="0"/>
    <n v="0"/>
    <n v="0"/>
    <n v="0"/>
    <n v="0"/>
    <n v="0"/>
    <n v="0"/>
    <d v="1899-12-30T00:00:00"/>
    <d v="1899-12-30T00:00:00"/>
    <d v="1899-12-30T00:00:00"/>
    <d v="1899-12-30T00:00:00"/>
    <n v="0"/>
  </r>
  <r>
    <s v=""/>
    <s v="MERCREDI"/>
    <x v="345"/>
    <m/>
    <m/>
    <m/>
    <m/>
    <m/>
    <m/>
    <d v="1899-12-30T00:00:00"/>
    <m/>
    <m/>
    <s v=""/>
    <m/>
    <n v="0"/>
    <n v="0"/>
    <n v="0"/>
    <n v="0"/>
    <n v="0"/>
    <n v="0"/>
    <n v="0"/>
    <d v="1899-12-30T00:00:00"/>
    <d v="1899-12-30T00:00:00"/>
    <d v="1899-12-30T00:00:00"/>
    <d v="1899-12-30T00:00:00"/>
    <n v="0"/>
  </r>
  <r>
    <s v="semaine 49"/>
    <s v="JEUDI"/>
    <x v="346"/>
    <m/>
    <m/>
    <m/>
    <m/>
    <m/>
    <m/>
    <d v="1899-12-30T00:00:00"/>
    <m/>
    <m/>
    <s v=""/>
    <m/>
    <n v="0"/>
    <n v="0"/>
    <n v="0"/>
    <n v="0"/>
    <n v="0"/>
    <n v="0"/>
    <n v="0"/>
    <d v="1899-12-30T00:00:00"/>
    <d v="1899-12-30T00:00:00"/>
    <d v="1899-12-30T00:00:00"/>
    <d v="1899-12-30T00:00:00"/>
    <n v="0"/>
  </r>
  <r>
    <s v=""/>
    <s v="VENDREDI"/>
    <x v="347"/>
    <m/>
    <m/>
    <m/>
    <m/>
    <m/>
    <m/>
    <d v="1899-12-30T00:00:00"/>
    <m/>
    <m/>
    <s v=""/>
    <m/>
    <n v="0"/>
    <n v="0"/>
    <n v="0"/>
    <n v="0"/>
    <n v="0"/>
    <n v="0"/>
    <n v="0"/>
    <d v="1899-12-30T00:00:00"/>
    <d v="1899-12-30T00:00:00"/>
    <d v="1899-12-30T00:00:00"/>
    <d v="1899-12-30T00:00:00"/>
    <n v="0"/>
  </r>
  <r>
    <s v=""/>
    <s v="SAMEDI"/>
    <x v="348"/>
    <m/>
    <m/>
    <m/>
    <m/>
    <m/>
    <m/>
    <d v="1899-12-30T00:00:00"/>
    <m/>
    <m/>
    <s v=""/>
    <m/>
    <n v="0"/>
    <n v="0"/>
    <n v="0"/>
    <n v="0"/>
    <n v="0"/>
    <n v="0"/>
    <n v="0"/>
    <d v="1899-12-30T00:00:00"/>
    <d v="1899-12-30T00:00:00"/>
    <d v="1899-12-30T00:00:00"/>
    <d v="1899-12-30T00:00:00"/>
    <n v="0"/>
  </r>
  <r>
    <s v=""/>
    <s v="DIMANCHE"/>
    <x v="349"/>
    <m/>
    <m/>
    <m/>
    <m/>
    <m/>
    <m/>
    <d v="1899-12-30T00:00:00"/>
    <m/>
    <m/>
    <s v=""/>
    <m/>
    <n v="0"/>
    <n v="0"/>
    <n v="0"/>
    <n v="0"/>
    <n v="0"/>
    <n v="0"/>
    <n v="0"/>
    <d v="1899-12-30T00:00:00"/>
    <d v="1899-12-30T00:00:00"/>
    <d v="1899-12-30T00:00:00"/>
    <d v="1899-12-30T00:00:00"/>
    <d v="1899-12-30T00:00:00"/>
  </r>
  <r>
    <s v=""/>
    <s v="LUNDI"/>
    <x v="350"/>
    <m/>
    <m/>
    <m/>
    <m/>
    <m/>
    <m/>
    <d v="1899-12-30T00:00:00"/>
    <m/>
    <m/>
    <s v=""/>
    <m/>
    <n v="0"/>
    <n v="0"/>
    <n v="0"/>
    <n v="0"/>
    <n v="0"/>
    <n v="0"/>
    <n v="0"/>
    <d v="1899-12-30T00:00:00"/>
    <d v="1899-12-30T00:00:00"/>
    <d v="1899-12-30T00:00:00"/>
    <d v="1899-12-30T00:00:00"/>
    <n v="0"/>
  </r>
  <r>
    <s v=""/>
    <s v="MARDI"/>
    <x v="351"/>
    <m/>
    <m/>
    <m/>
    <m/>
    <m/>
    <m/>
    <d v="1899-12-30T00:00:00"/>
    <m/>
    <m/>
    <s v=""/>
    <m/>
    <n v="0"/>
    <n v="0"/>
    <n v="0"/>
    <n v="0"/>
    <n v="0"/>
    <n v="0"/>
    <n v="0"/>
    <d v="1899-12-30T00:00:00"/>
    <d v="1899-12-30T00:00:00"/>
    <d v="1899-12-30T00:00:00"/>
    <d v="1899-12-30T00:00:00"/>
    <n v="0"/>
  </r>
  <r>
    <s v=""/>
    <s v="MERCREDI"/>
    <x v="352"/>
    <m/>
    <m/>
    <m/>
    <m/>
    <m/>
    <m/>
    <d v="1899-12-30T00:00:00"/>
    <m/>
    <m/>
    <s v=""/>
    <m/>
    <n v="0"/>
    <n v="0"/>
    <n v="0"/>
    <n v="0"/>
    <n v="0"/>
    <n v="0"/>
    <n v="0"/>
    <d v="1899-12-30T00:00:00"/>
    <d v="1899-12-30T00:00:00"/>
    <d v="1899-12-30T00:00:00"/>
    <d v="1899-12-30T00:00:00"/>
    <n v="0"/>
  </r>
  <r>
    <s v="semaine 50"/>
    <s v="JEUDI"/>
    <x v="353"/>
    <m/>
    <m/>
    <m/>
    <m/>
    <m/>
    <m/>
    <d v="1899-12-30T00:00:00"/>
    <m/>
    <m/>
    <s v=""/>
    <m/>
    <n v="0"/>
    <n v="0"/>
    <n v="0"/>
    <n v="0"/>
    <n v="0"/>
    <n v="0"/>
    <n v="0"/>
    <d v="1899-12-30T00:00:00"/>
    <d v="1899-12-30T00:00:00"/>
    <d v="1899-12-30T00:00:00"/>
    <d v="1899-12-30T00:00:00"/>
    <n v="0"/>
  </r>
  <r>
    <s v=""/>
    <s v="VENDREDI"/>
    <x v="354"/>
    <m/>
    <m/>
    <m/>
    <m/>
    <m/>
    <m/>
    <d v="1899-12-30T00:00:00"/>
    <m/>
    <m/>
    <s v=""/>
    <m/>
    <n v="0"/>
    <n v="0"/>
    <n v="0"/>
    <n v="0"/>
    <n v="0"/>
    <n v="0"/>
    <n v="0"/>
    <d v="1899-12-30T00:00:00"/>
    <d v="1899-12-30T00:00:00"/>
    <d v="1899-12-30T00:00:00"/>
    <d v="1899-12-30T00:00:00"/>
    <n v="0"/>
  </r>
  <r>
    <s v=""/>
    <s v="SAMEDI"/>
    <x v="355"/>
    <m/>
    <m/>
    <m/>
    <m/>
    <m/>
    <m/>
    <d v="1899-12-30T00:00:00"/>
    <m/>
    <m/>
    <s v=""/>
    <m/>
    <n v="0"/>
    <n v="0"/>
    <n v="0"/>
    <n v="0"/>
    <n v="0"/>
    <n v="0"/>
    <n v="0"/>
    <d v="1899-12-30T00:00:00"/>
    <d v="1899-12-30T00:00:00"/>
    <d v="1899-12-30T00:00:00"/>
    <d v="1899-12-30T00:00:00"/>
    <n v="0"/>
  </r>
  <r>
    <s v=""/>
    <s v="DIMANCHE"/>
    <x v="356"/>
    <m/>
    <m/>
    <m/>
    <m/>
    <m/>
    <m/>
    <d v="1899-12-30T00:00:00"/>
    <m/>
    <m/>
    <s v=""/>
    <m/>
    <n v="0"/>
    <n v="0"/>
    <n v="0"/>
    <n v="0"/>
    <n v="0"/>
    <n v="0"/>
    <n v="0"/>
    <d v="1899-12-30T00:00:00"/>
    <d v="1899-12-30T00:00:00"/>
    <d v="1899-12-30T00:00:00"/>
    <d v="1899-12-30T00:00:00"/>
    <d v="1899-12-30T00:00:00"/>
  </r>
  <r>
    <s v=""/>
    <s v="LUNDI"/>
    <x v="357"/>
    <m/>
    <m/>
    <m/>
    <m/>
    <m/>
    <m/>
    <d v="1899-12-30T00:00:00"/>
    <m/>
    <m/>
    <s v=""/>
    <m/>
    <n v="0"/>
    <n v="0"/>
    <n v="0"/>
    <n v="0"/>
    <n v="0"/>
    <n v="0"/>
    <n v="0"/>
    <d v="1899-12-30T00:00:00"/>
    <d v="1899-12-30T00:00:00"/>
    <d v="1899-12-30T00:00:00"/>
    <d v="1899-12-30T00:00:00"/>
    <n v="0"/>
  </r>
  <r>
    <s v=""/>
    <s v="MARDI"/>
    <x v="358"/>
    <m/>
    <m/>
    <m/>
    <m/>
    <m/>
    <m/>
    <d v="1899-12-30T00:00:00"/>
    <m/>
    <m/>
    <s v=""/>
    <m/>
    <n v="0"/>
    <n v="0"/>
    <n v="0"/>
    <n v="0"/>
    <n v="0"/>
    <n v="0"/>
    <n v="0"/>
    <d v="1899-12-30T00:00:00"/>
    <d v="1899-12-30T00:00:00"/>
    <d v="1899-12-30T00:00:00"/>
    <d v="1899-12-30T00:00:00"/>
    <n v="0"/>
  </r>
  <r>
    <s v=""/>
    <s v="MERCREDI"/>
    <x v="359"/>
    <m/>
    <m/>
    <m/>
    <m/>
    <m/>
    <m/>
    <d v="1899-12-30T00:00:00"/>
    <m/>
    <m/>
    <s v=""/>
    <m/>
    <n v="0"/>
    <n v="0"/>
    <n v="0"/>
    <n v="0"/>
    <n v="0"/>
    <n v="0"/>
    <n v="0"/>
    <d v="1899-12-30T00:00:00"/>
    <d v="1899-12-30T00:00:00"/>
    <d v="1899-12-30T00:00:00"/>
    <d v="1899-12-30T00:00:00"/>
    <n v="0"/>
  </r>
  <r>
    <s v="semaine 51"/>
    <s v="JEUDI"/>
    <x v="360"/>
    <m/>
    <m/>
    <m/>
    <m/>
    <m/>
    <m/>
    <d v="1899-12-30T00:00:00"/>
    <m/>
    <m/>
    <s v=""/>
    <m/>
    <n v="0"/>
    <n v="0"/>
    <n v="0"/>
    <n v="0"/>
    <n v="0"/>
    <n v="0"/>
    <n v="0"/>
    <d v="1899-12-30T00:00:00"/>
    <d v="1899-12-30T00:00:00"/>
    <d v="1899-12-30T00:00:00"/>
    <d v="1899-12-30T00:00:00"/>
    <n v="0"/>
  </r>
  <r>
    <s v=""/>
    <s v="VENDREDI"/>
    <x v="361"/>
    <m/>
    <m/>
    <m/>
    <m/>
    <m/>
    <m/>
    <d v="1899-12-30T00:00:00"/>
    <m/>
    <m/>
    <s v=""/>
    <m/>
    <n v="0"/>
    <n v="0"/>
    <n v="0"/>
    <n v="0"/>
    <n v="0"/>
    <n v="0"/>
    <n v="0"/>
    <d v="1899-12-30T00:00:00"/>
    <d v="1899-12-30T00:00:00"/>
    <d v="1899-12-30T00:00:00"/>
    <d v="1899-12-30T00:00:00"/>
    <n v="0"/>
  </r>
  <r>
    <s v=""/>
    <s v="SAMEDI"/>
    <x v="362"/>
    <m/>
    <m/>
    <m/>
    <m/>
    <m/>
    <m/>
    <d v="1899-12-30T00:00:00"/>
    <m/>
    <m/>
    <s v="oui"/>
    <m/>
    <n v="0"/>
    <n v="0"/>
    <n v="0"/>
    <n v="0"/>
    <n v="0"/>
    <n v="0"/>
    <n v="0"/>
    <d v="1899-12-30T00:00:00"/>
    <d v="1899-12-30T00:00:00"/>
    <d v="1899-12-30T00:00:00"/>
    <d v="1899-12-30T00:00:00"/>
    <n v="0"/>
  </r>
  <r>
    <s v=""/>
    <s v="DIMANCHE"/>
    <x v="363"/>
    <m/>
    <m/>
    <m/>
    <m/>
    <m/>
    <m/>
    <d v="1899-12-30T00:00:00"/>
    <m/>
    <m/>
    <s v=""/>
    <m/>
    <n v="0"/>
    <n v="0"/>
    <n v="0"/>
    <n v="0"/>
    <n v="0"/>
    <n v="0"/>
    <n v="0"/>
    <d v="1899-12-30T00:00:00"/>
    <d v="1899-12-30T00:00:00"/>
    <d v="1899-12-30T00:00:00"/>
    <d v="1899-12-30T00:00:00"/>
    <d v="1899-12-30T00:00:00"/>
  </r>
  <r>
    <s v=""/>
    <s v="LUNDI"/>
    <x v="364"/>
    <m/>
    <m/>
    <m/>
    <m/>
    <m/>
    <m/>
    <d v="1899-12-30T00:00:00"/>
    <m/>
    <m/>
    <s v=""/>
    <m/>
    <n v="0"/>
    <n v="0"/>
    <n v="0"/>
    <n v="0"/>
    <n v="0"/>
    <n v="0"/>
    <n v="0"/>
    <d v="1899-12-30T00:00:00"/>
    <d v="1899-12-30T00:00:00"/>
    <d v="1899-12-30T00:00:00"/>
    <d v="1899-12-30T00:00:00"/>
    <n v="0"/>
  </r>
  <r>
    <s v=""/>
    <s v="MARDI"/>
    <x v="365"/>
    <m/>
    <m/>
    <m/>
    <m/>
    <m/>
    <m/>
    <d v="1899-12-30T00:00:00"/>
    <m/>
    <m/>
    <s v=""/>
    <m/>
    <n v="0"/>
    <n v="0"/>
    <n v="0"/>
    <n v="0"/>
    <n v="0"/>
    <n v="0"/>
    <n v="0"/>
    <d v="1899-12-30T00:00:00"/>
    <d v="1899-12-30T00:00:00"/>
    <d v="1899-12-30T00:00:00"/>
    <d v="1899-12-30T00:00:00"/>
    <n v="0"/>
  </r>
  <r>
    <s v=""/>
    <s v="MERCREDI"/>
    <x v="366"/>
    <m/>
    <m/>
    <m/>
    <m/>
    <m/>
    <m/>
    <d v="1899-12-30T00:00:00"/>
    <m/>
    <m/>
    <s v=""/>
    <m/>
    <n v="0"/>
    <n v="0"/>
    <n v="0"/>
    <n v="0"/>
    <n v="0"/>
    <n v="0"/>
    <n v="0"/>
    <d v="1899-12-30T00:00:00"/>
    <d v="1899-12-30T00:00:00"/>
    <d v="1899-12-30T00:00:00"/>
    <d v="1899-12-30T00:00:00"/>
    <n v="0"/>
  </r>
  <r>
    <s v="semaine 52"/>
    <s v="JEUDI"/>
    <x v="367"/>
    <m/>
    <m/>
    <m/>
    <m/>
    <m/>
    <m/>
    <d v="1899-12-30T00:00:00"/>
    <m/>
    <m/>
    <s v=""/>
    <m/>
    <n v="0"/>
    <n v="0"/>
    <n v="0"/>
    <n v="0"/>
    <n v="0"/>
    <n v="0"/>
    <n v="0"/>
    <d v="1899-12-30T00:00:00"/>
    <d v="1899-12-30T00:00:00"/>
    <d v="1899-12-30T00:00:00"/>
    <d v="1899-12-30T00:00:00"/>
    <n v="0"/>
  </r>
  <r>
    <s v=""/>
    <s v="VENDREDI"/>
    <x v="368"/>
    <m/>
    <m/>
    <m/>
    <m/>
    <m/>
    <m/>
    <d v="1899-12-30T00:00:00"/>
    <m/>
    <m/>
    <s v=""/>
    <m/>
    <n v="0"/>
    <n v="0"/>
    <n v="0"/>
    <n v="0"/>
    <n v="0"/>
    <n v="0"/>
    <n v="0"/>
    <d v="1899-12-30T00:00:00"/>
    <d v="1899-12-30T00:00:00"/>
    <d v="1899-12-30T00:00:00"/>
    <d v="1899-12-30T00:00:00"/>
    <n v="0"/>
  </r>
  <r>
    <s v=""/>
    <s v="SAMEDI"/>
    <x v="369"/>
    <m/>
    <m/>
    <m/>
    <m/>
    <m/>
    <m/>
    <d v="1899-12-30T00:00:00"/>
    <m/>
    <m/>
    <s v="oui"/>
    <m/>
    <n v="0"/>
    <n v="0"/>
    <n v="0"/>
    <n v="0"/>
    <n v="0"/>
    <n v="0"/>
    <n v="0"/>
    <d v="1899-12-30T00:00:00"/>
    <d v="1899-12-30T00:00:00"/>
    <d v="1899-12-30T00:00:00"/>
    <d v="1899-12-30T00:00:00"/>
    <n v="0"/>
  </r>
  <r>
    <s v=""/>
    <s v="DIMANCHE"/>
    <x v="370"/>
    <m/>
    <m/>
    <m/>
    <m/>
    <m/>
    <m/>
    <d v="1899-12-30T00:00:00"/>
    <m/>
    <m/>
    <s v=""/>
    <m/>
    <n v="0"/>
    <n v="0"/>
    <n v="0"/>
    <n v="0"/>
    <n v="0"/>
    <n v="0"/>
    <n v="0"/>
    <d v="1899-12-30T00:00:00"/>
    <d v="1899-12-30T00:00:00"/>
    <d v="1899-12-30T00:00:00"/>
    <d v="1899-12-30T00:00:00"/>
    <d v="1899-12-30T00:00:00"/>
  </r>
  <r>
    <s v=""/>
    <s v="LUNDI"/>
    <x v="371"/>
    <m/>
    <m/>
    <m/>
    <m/>
    <m/>
    <m/>
    <d v="1899-12-30T00:00:00"/>
    <m/>
    <m/>
    <s v=""/>
    <m/>
    <n v="0"/>
    <n v="0"/>
    <n v="0"/>
    <n v="0"/>
    <n v="0"/>
    <n v="0"/>
    <n v="0"/>
    <d v="1899-12-30T00:00:00"/>
    <d v="1899-12-30T00:00:00"/>
    <d v="1899-12-30T00:00:00"/>
    <d v="1899-12-30T00:00:00"/>
    <n v="0"/>
  </r>
  <r>
    <s v=""/>
    <s v="MARDI"/>
    <x v="372"/>
    <m/>
    <m/>
    <m/>
    <m/>
    <m/>
    <m/>
    <d v="1899-12-30T00:00:00"/>
    <m/>
    <m/>
    <s v=""/>
    <m/>
    <n v="0"/>
    <n v="0"/>
    <n v="0"/>
    <n v="0"/>
    <n v="0"/>
    <n v="0"/>
    <n v="0"/>
    <d v="1899-12-30T00:00:00"/>
    <d v="1899-12-30T00:00:00"/>
    <d v="1899-12-30T00:00:00"/>
    <d v="1899-12-30T00:00:00"/>
    <n v="0"/>
  </r>
  <r>
    <s v=""/>
    <s v="MERCREDI"/>
    <x v="373"/>
    <m/>
    <m/>
    <m/>
    <m/>
    <m/>
    <m/>
    <d v="1899-12-30T00:00:00"/>
    <m/>
    <m/>
    <s v=""/>
    <m/>
    <n v="0"/>
    <n v="0"/>
    <n v="0"/>
    <n v="0"/>
    <n v="0"/>
    <n v="0"/>
    <n v="0"/>
    <d v="1899-12-30T00:00:00"/>
    <d v="1899-12-30T00:00:00"/>
    <d v="1899-12-30T00:00:00"/>
    <d v="1899-12-30T00:00:00"/>
    <n v="0"/>
  </r>
  <r>
    <s v="semaine 1"/>
    <s v="JEUDI"/>
    <x v="374"/>
    <m/>
    <m/>
    <m/>
    <m/>
    <m/>
    <m/>
    <d v="1899-12-30T00:00:00"/>
    <m/>
    <m/>
    <s v=""/>
    <m/>
    <n v="0"/>
    <n v="0"/>
    <n v="0"/>
    <n v="0"/>
    <n v="0"/>
    <n v="0"/>
    <n v="0"/>
    <d v="1899-12-30T00:00:00"/>
    <d v="1899-12-30T00:00:00"/>
    <d v="1899-12-30T00:00:00"/>
    <d v="1899-12-30T00:00:00"/>
    <n v="0"/>
  </r>
  <r>
    <s v=""/>
    <s v="VENDREDI"/>
    <x v="375"/>
    <m/>
    <m/>
    <m/>
    <m/>
    <m/>
    <m/>
    <d v="1899-12-30T00:00:00"/>
    <m/>
    <m/>
    <s v=""/>
    <m/>
    <n v="0"/>
    <n v="0"/>
    <n v="0"/>
    <n v="0"/>
    <n v="0"/>
    <n v="0"/>
    <n v="0"/>
    <d v="1899-12-30T00:00:00"/>
    <d v="1899-12-30T00:00:00"/>
    <d v="1899-12-30T00:00:00"/>
    <d v="1899-12-30T00:00:00"/>
    <n v="0"/>
  </r>
  <r>
    <s v=""/>
    <s v="SAMEDI"/>
    <x v="376"/>
    <m/>
    <m/>
    <m/>
    <m/>
    <m/>
    <m/>
    <d v="1899-12-30T00:00:00"/>
    <m/>
    <m/>
    <s v=""/>
    <m/>
    <n v="0"/>
    <n v="0"/>
    <n v="0"/>
    <n v="0"/>
    <n v="0"/>
    <n v="0"/>
    <n v="0"/>
    <d v="1899-12-30T00:00:00"/>
    <d v="1899-12-30T00:00:00"/>
    <d v="1899-12-30T00:00:00"/>
    <d v="1899-12-30T00:00:00"/>
    <n v="0"/>
  </r>
  <r>
    <s v=""/>
    <s v="DIMANCHE"/>
    <x v="377"/>
    <m/>
    <m/>
    <m/>
    <m/>
    <m/>
    <m/>
    <d v="1899-12-30T00:00:00"/>
    <m/>
    <m/>
    <s v=""/>
    <m/>
    <n v="0"/>
    <n v="0"/>
    <n v="0"/>
    <n v="0"/>
    <n v="0"/>
    <n v="0"/>
    <n v="0"/>
    <d v="1899-12-30T00:00:00"/>
    <d v="1899-12-30T00:00:00"/>
    <d v="1899-12-30T00:00:00"/>
    <d v="1899-12-30T00:00:00"/>
    <d v="1899-12-30T00:00:00"/>
  </r>
  <r>
    <s v=""/>
    <s v="LUNDI"/>
    <x v="378"/>
    <m/>
    <m/>
    <m/>
    <m/>
    <m/>
    <m/>
    <d v="1899-12-30T00:00:00"/>
    <m/>
    <m/>
    <s v=""/>
    <m/>
    <n v="0"/>
    <n v="0"/>
    <n v="0"/>
    <n v="0"/>
    <n v="0"/>
    <n v="0"/>
    <n v="0"/>
    <d v="1899-12-30T00:00:00"/>
    <d v="1899-12-30T00:00:00"/>
    <d v="1899-12-30T00:00:00"/>
    <d v="1899-12-30T00:00:00"/>
    <n v="0"/>
  </r>
  <r>
    <s v=""/>
    <s v="MARDI"/>
    <x v="379"/>
    <m/>
    <m/>
    <m/>
    <m/>
    <m/>
    <m/>
    <d v="1899-12-30T00:00:00"/>
    <m/>
    <m/>
    <s v=""/>
    <m/>
    <n v="0"/>
    <n v="0"/>
    <n v="0"/>
    <n v="0"/>
    <n v="0"/>
    <n v="0"/>
    <n v="0"/>
    <d v="1899-12-30T00:00:00"/>
    <d v="1899-12-30T00:00:00"/>
    <d v="1899-12-30T00:00:00"/>
    <d v="1899-12-30T00:00:00"/>
    <n v="0"/>
  </r>
  <r>
    <s v=""/>
    <s v="MERCREDI"/>
    <x v="380"/>
    <m/>
    <m/>
    <m/>
    <m/>
    <m/>
    <m/>
    <d v="1899-12-30T00:00:00"/>
    <m/>
    <m/>
    <s v=""/>
    <m/>
    <n v="0"/>
    <n v="0"/>
    <n v="0"/>
    <n v="0"/>
    <n v="0"/>
    <n v="0"/>
    <n v="0"/>
    <d v="1899-12-30T00:00:00"/>
    <d v="1899-12-30T00:00:00"/>
    <d v="1899-12-30T00:00:00"/>
    <d v="1899-12-30T00:00:00"/>
    <n v="0"/>
  </r>
  <r>
    <s v="semaine 2"/>
    <s v="JEUDI"/>
    <x v="381"/>
    <m/>
    <m/>
    <m/>
    <m/>
    <m/>
    <m/>
    <d v="1899-12-30T00:00:00"/>
    <m/>
    <m/>
    <s v=""/>
    <m/>
    <n v="0"/>
    <n v="0"/>
    <n v="0"/>
    <n v="0"/>
    <n v="0"/>
    <n v="0"/>
    <n v="0"/>
    <d v="1899-12-30T00:00:00"/>
    <d v="1899-12-30T00:00:00"/>
    <d v="1899-12-30T00:00:00"/>
    <d v="1899-12-30T00:00:00"/>
    <n v="0"/>
  </r>
  <r>
    <s v=""/>
    <s v="VENDREDI"/>
    <x v="382"/>
    <m/>
    <m/>
    <m/>
    <m/>
    <m/>
    <m/>
    <d v="1899-12-30T00:00:00"/>
    <m/>
    <m/>
    <s v=""/>
    <m/>
    <n v="0"/>
    <n v="0"/>
    <n v="0"/>
    <n v="0"/>
    <n v="0"/>
    <n v="0"/>
    <n v="0"/>
    <d v="1899-12-30T00:00:00"/>
    <d v="1899-12-30T00:00:00"/>
    <d v="1899-12-30T00:00:00"/>
    <d v="1899-12-30T00:00:00"/>
    <n v="0"/>
  </r>
  <r>
    <s v=""/>
    <s v="SAMEDI"/>
    <x v="383"/>
    <m/>
    <m/>
    <m/>
    <m/>
    <m/>
    <m/>
    <d v="1899-12-30T00:00:00"/>
    <m/>
    <m/>
    <s v=""/>
    <m/>
    <n v="0"/>
    <n v="0"/>
    <n v="0"/>
    <n v="0"/>
    <n v="0"/>
    <n v="0"/>
    <n v="0"/>
    <d v="1899-12-30T00:00:00"/>
    <d v="1899-12-30T00:00:00"/>
    <d v="1899-12-30T00:00:00"/>
    <d v="1899-12-30T00:00:00"/>
    <n v="0"/>
  </r>
  <r>
    <s v=""/>
    <s v="DIMANCHE"/>
    <x v="384"/>
    <m/>
    <m/>
    <m/>
    <m/>
    <m/>
    <m/>
    <d v="1899-12-30T00:00:00"/>
    <m/>
    <m/>
    <s v=""/>
    <m/>
    <n v="0"/>
    <n v="0"/>
    <n v="0"/>
    <n v="0"/>
    <n v="0"/>
    <n v="0"/>
    <n v="0"/>
    <d v="1899-12-30T00:00:00"/>
    <d v="1899-12-30T00:00:00"/>
    <d v="1899-12-30T00:00:00"/>
    <d v="1899-12-30T00:00:00"/>
    <d v="1899-12-30T00:00:00"/>
  </r>
  <r>
    <s v=""/>
    <s v="LUNDI"/>
    <x v="385"/>
    <m/>
    <m/>
    <m/>
    <m/>
    <m/>
    <m/>
    <d v="1899-12-30T00:00:00"/>
    <m/>
    <m/>
    <s v=""/>
    <m/>
    <n v="0"/>
    <n v="0"/>
    <n v="0"/>
    <n v="0"/>
    <n v="0"/>
    <n v="0"/>
    <n v="0"/>
    <d v="1899-12-30T00:00:00"/>
    <d v="1899-12-30T00:00:00"/>
    <d v="1899-12-30T00:00:00"/>
    <d v="1899-12-30T00:00:00"/>
    <n v="0"/>
  </r>
  <r>
    <s v=""/>
    <s v="MARDI"/>
    <x v="386"/>
    <m/>
    <m/>
    <m/>
    <m/>
    <m/>
    <m/>
    <d v="1899-12-30T00:00:00"/>
    <m/>
    <m/>
    <s v=""/>
    <m/>
    <n v="0"/>
    <n v="0"/>
    <n v="0"/>
    <n v="0"/>
    <n v="0"/>
    <n v="0"/>
    <n v="0"/>
    <d v="1899-12-30T00:00:00"/>
    <d v="1899-12-30T00:00:00"/>
    <d v="1899-12-30T00:00:00"/>
    <d v="1899-12-30T00:00:00"/>
    <n v="0"/>
  </r>
  <r>
    <s v=""/>
    <s v="MERCREDI"/>
    <x v="387"/>
    <m/>
    <m/>
    <m/>
    <m/>
    <m/>
    <m/>
    <d v="1899-12-30T00:00:00"/>
    <m/>
    <m/>
    <s v=""/>
    <m/>
    <n v="0"/>
    <n v="0"/>
    <n v="0"/>
    <n v="0"/>
    <n v="0"/>
    <n v="0"/>
    <n v="0"/>
    <d v="1899-12-30T00:00:00"/>
    <d v="1899-12-30T00:00:00"/>
    <d v="1899-12-30T00:00:00"/>
    <d v="1899-12-30T00:00:00"/>
    <n v="0"/>
  </r>
  <r>
    <s v="semaine 3"/>
    <s v="JEUDI"/>
    <x v="388"/>
    <m/>
    <m/>
    <m/>
    <m/>
    <m/>
    <m/>
    <d v="1899-12-30T00:00:00"/>
    <m/>
    <m/>
    <s v=""/>
    <m/>
    <n v="0"/>
    <n v="0"/>
    <n v="0"/>
    <n v="0"/>
    <n v="0"/>
    <n v="0"/>
    <n v="0"/>
    <d v="1899-12-30T00:00:00"/>
    <d v="1899-12-30T00:00:00"/>
    <d v="1899-12-30T00:00:00"/>
    <d v="1899-12-30T00:00:00"/>
    <n v="0"/>
  </r>
  <r>
    <s v=""/>
    <s v="VENDREDI"/>
    <x v="389"/>
    <m/>
    <m/>
    <m/>
    <m/>
    <m/>
    <m/>
    <d v="1899-12-30T00:00:00"/>
    <m/>
    <m/>
    <s v=""/>
    <m/>
    <n v="0"/>
    <n v="0"/>
    <n v="0"/>
    <n v="0"/>
    <n v="0"/>
    <n v="0"/>
    <n v="0"/>
    <d v="1899-12-30T00:00:00"/>
    <d v="1899-12-30T00:00:00"/>
    <d v="1899-12-30T00:00:00"/>
    <d v="1899-12-30T00:00:00"/>
    <n v="0"/>
  </r>
  <r>
    <s v=""/>
    <s v="SAMEDI"/>
    <x v="390"/>
    <m/>
    <m/>
    <m/>
    <m/>
    <m/>
    <m/>
    <d v="1899-12-30T00:00:00"/>
    <m/>
    <m/>
    <s v=""/>
    <m/>
    <n v="0"/>
    <n v="0"/>
    <n v="0"/>
    <n v="0"/>
    <n v="0"/>
    <n v="0"/>
    <n v="0"/>
    <d v="1899-12-30T00:00:00"/>
    <d v="1899-12-30T00:00:00"/>
    <d v="1899-12-30T00:00:00"/>
    <d v="1899-12-30T00:00:00"/>
    <n v="0"/>
  </r>
  <r>
    <s v=""/>
    <s v="DIMANCHE"/>
    <x v="391"/>
    <m/>
    <m/>
    <m/>
    <m/>
    <m/>
    <m/>
    <d v="1899-12-30T00:00:00"/>
    <m/>
    <m/>
    <s v=""/>
    <m/>
    <n v="0"/>
    <n v="0"/>
    <n v="0"/>
    <n v="0"/>
    <n v="0"/>
    <n v="0"/>
    <n v="0"/>
    <d v="1899-12-30T00:00:00"/>
    <d v="1899-12-30T00:00:00"/>
    <d v="1899-12-30T00:00:00"/>
    <d v="1899-12-30T00:00:00"/>
    <d v="1899-12-30T00:00:00"/>
  </r>
  <r>
    <s v=""/>
    <s v="LUNDI"/>
    <x v="392"/>
    <m/>
    <m/>
    <m/>
    <m/>
    <m/>
    <m/>
    <d v="1899-12-30T00:00:00"/>
    <m/>
    <m/>
    <s v=""/>
    <m/>
    <n v="0"/>
    <n v="0"/>
    <n v="0"/>
    <n v="0"/>
    <n v="0"/>
    <n v="0"/>
    <n v="0"/>
    <d v="1899-12-30T00:00:00"/>
    <d v="1899-12-30T00:00:00"/>
    <d v="1899-12-30T00:00:00"/>
    <d v="1899-12-30T00:00:00"/>
    <n v="0"/>
  </r>
  <r>
    <s v=""/>
    <s v="MARDI"/>
    <x v="393"/>
    <m/>
    <m/>
    <m/>
    <m/>
    <m/>
    <m/>
    <d v="1899-12-30T00:00:00"/>
    <m/>
    <m/>
    <s v=""/>
    <m/>
    <n v="0"/>
    <n v="0"/>
    <n v="0"/>
    <n v="0"/>
    <n v="0"/>
    <n v="0"/>
    <n v="0"/>
    <d v="1899-12-30T00:00:00"/>
    <d v="1899-12-30T00:00:00"/>
    <d v="1899-12-30T00:00:00"/>
    <d v="1899-12-30T00:00:00"/>
    <n v="0"/>
  </r>
  <r>
    <s v=""/>
    <s v="MERCREDI"/>
    <x v="394"/>
    <m/>
    <m/>
    <m/>
    <m/>
    <m/>
    <m/>
    <d v="1899-12-30T00:00:00"/>
    <m/>
    <m/>
    <s v=""/>
    <m/>
    <n v="0"/>
    <n v="0"/>
    <n v="0"/>
    <n v="0"/>
    <n v="0"/>
    <n v="0"/>
    <n v="0"/>
    <d v="1899-12-30T00:00:00"/>
    <d v="1899-12-30T00:00:00"/>
    <d v="1899-12-30T00:00:00"/>
    <d v="1899-12-30T00:00:00"/>
    <n v="0"/>
  </r>
  <r>
    <s v="semaine 4"/>
    <s v="JEUDI"/>
    <x v="395"/>
    <m/>
    <m/>
    <m/>
    <m/>
    <m/>
    <m/>
    <d v="1899-12-30T00:00:00"/>
    <m/>
    <m/>
    <s v=""/>
    <m/>
    <n v="0"/>
    <n v="0"/>
    <n v="0"/>
    <n v="0"/>
    <n v="0"/>
    <n v="0"/>
    <n v="0"/>
    <d v="1899-12-30T00:00:00"/>
    <d v="1899-12-30T00:00:00"/>
    <d v="1899-12-30T00:00:00"/>
    <d v="1899-12-30T00:00:00"/>
    <n v="0"/>
  </r>
  <r>
    <s v=""/>
    <s v="VENDREDI"/>
    <x v="396"/>
    <m/>
    <m/>
    <m/>
    <m/>
    <m/>
    <m/>
    <d v="1899-12-30T00:00:00"/>
    <m/>
    <m/>
    <s v=""/>
    <m/>
    <n v="0"/>
    <n v="0"/>
    <n v="0"/>
    <n v="0"/>
    <n v="0"/>
    <n v="0"/>
    <n v="0"/>
    <d v="1899-12-30T00:00:00"/>
    <d v="1899-12-30T00:00:00"/>
    <d v="1899-12-30T00:00:00"/>
    <d v="1899-12-30T00:00:00"/>
    <n v="0"/>
  </r>
  <r>
    <s v=""/>
    <s v="SAMEDI"/>
    <x v="397"/>
    <m/>
    <m/>
    <m/>
    <m/>
    <m/>
    <m/>
    <d v="1899-12-30T00:00:00"/>
    <m/>
    <m/>
    <s v=""/>
    <m/>
    <n v="0"/>
    <n v="0"/>
    <n v="0"/>
    <n v="0"/>
    <n v="0"/>
    <n v="0"/>
    <n v="0"/>
    <d v="1899-12-30T00:00:00"/>
    <d v="1899-12-30T00:00:00"/>
    <d v="1899-12-30T00:00:00"/>
    <d v="1899-12-30T00:00:00"/>
    <n v="0"/>
  </r>
  <r>
    <s v=""/>
    <s v="DIMANCHE"/>
    <x v="398"/>
    <m/>
    <m/>
    <m/>
    <m/>
    <m/>
    <m/>
    <d v="1899-12-30T00:00:00"/>
    <m/>
    <m/>
    <s v=""/>
    <m/>
    <n v="0"/>
    <n v="0"/>
    <n v="0"/>
    <n v="0"/>
    <n v="0"/>
    <n v="0"/>
    <n v="0"/>
    <d v="1899-12-30T00:00:00"/>
    <d v="1899-12-30T00:00:00"/>
    <d v="1899-12-30T00:00:00"/>
    <d v="1899-12-30T00:00:00"/>
    <d v="1899-12-30T00:00:00"/>
  </r>
  <r>
    <s v=""/>
    <s v="LUNDI"/>
    <x v="399"/>
    <m/>
    <m/>
    <m/>
    <m/>
    <m/>
    <m/>
    <d v="1899-12-30T00:00:00"/>
    <m/>
    <m/>
    <s v=""/>
    <m/>
    <n v="0"/>
    <n v="0"/>
    <n v="0"/>
    <n v="0"/>
    <n v="0"/>
    <n v="0"/>
    <n v="0"/>
    <d v="1899-12-30T00:00:00"/>
    <d v="1899-12-30T00:00:00"/>
    <d v="1899-12-30T00:00:00"/>
    <d v="1899-12-30T00:00:00"/>
    <n v="0"/>
  </r>
  <r>
    <s v=""/>
    <s v="MARDI"/>
    <x v="400"/>
    <m/>
    <m/>
    <m/>
    <m/>
    <m/>
    <m/>
    <d v="1899-12-30T00:00:00"/>
    <m/>
    <m/>
    <s v=""/>
    <m/>
    <n v="0"/>
    <n v="0"/>
    <n v="0"/>
    <n v="0"/>
    <n v="0"/>
    <n v="0"/>
    <n v="0"/>
    <d v="1899-12-30T00:00:00"/>
    <d v="1899-12-30T00:00:00"/>
    <d v="1899-12-30T00:00:00"/>
    <d v="1899-12-30T00:00:00"/>
    <n v="0"/>
  </r>
  <r>
    <s v=""/>
    <s v="MERCREDI"/>
    <x v="401"/>
    <m/>
    <m/>
    <m/>
    <m/>
    <m/>
    <m/>
    <d v="1899-12-30T00:00:00"/>
    <m/>
    <m/>
    <s v=""/>
    <m/>
    <n v="0"/>
    <n v="0"/>
    <n v="0"/>
    <n v="0"/>
    <n v="0"/>
    <n v="0"/>
    <n v="0"/>
    <d v="1899-12-30T00:00:00"/>
    <d v="1899-12-30T00:00:00"/>
    <d v="1899-12-30T00:00:00"/>
    <d v="1899-12-30T00:00:00"/>
    <n v="0"/>
  </r>
  <r>
    <s v="semaine 5"/>
    <s v="JEUDI"/>
    <x v="402"/>
    <m/>
    <m/>
    <m/>
    <m/>
    <m/>
    <m/>
    <d v="1899-12-30T00:00:00"/>
    <m/>
    <m/>
    <s v=""/>
    <m/>
    <n v="0"/>
    <n v="0"/>
    <n v="0"/>
    <n v="0"/>
    <n v="0"/>
    <n v="0"/>
    <n v="0"/>
    <d v="1899-12-30T00:00:00"/>
    <d v="1899-12-30T00:00:00"/>
    <d v="1899-12-30T00:00:00"/>
    <d v="1899-12-30T00:00:00"/>
    <n v="0"/>
  </r>
  <r>
    <s v=""/>
    <s v="VENDREDI"/>
    <x v="403"/>
    <m/>
    <m/>
    <m/>
    <m/>
    <m/>
    <m/>
    <d v="1899-12-30T00:00:00"/>
    <m/>
    <m/>
    <s v=""/>
    <m/>
    <n v="0"/>
    <n v="0"/>
    <n v="0"/>
    <n v="0"/>
    <n v="0"/>
    <n v="0"/>
    <n v="0"/>
    <d v="1899-12-30T00:00:00"/>
    <d v="1899-12-30T00:00:00"/>
    <d v="1899-12-30T00:00:00"/>
    <d v="1899-12-30T00:00:00"/>
    <n v="0"/>
  </r>
  <r>
    <s v=""/>
    <s v="SAMEDI"/>
    <x v="404"/>
    <m/>
    <m/>
    <m/>
    <m/>
    <m/>
    <m/>
    <d v="1899-12-30T00:00:00"/>
    <m/>
    <m/>
    <s v=""/>
    <m/>
    <n v="0"/>
    <n v="0"/>
    <n v="0"/>
    <n v="0"/>
    <n v="0"/>
    <n v="0"/>
    <n v="0"/>
    <d v="1899-12-30T00:00:00"/>
    <d v="1899-12-30T00:00:00"/>
    <d v="1899-12-30T00:00:00"/>
    <d v="1899-12-30T00:00:00"/>
    <n v="0"/>
  </r>
  <r>
    <s v=""/>
    <s v="DIMANCHE"/>
    <x v="405"/>
    <m/>
    <m/>
    <m/>
    <m/>
    <m/>
    <m/>
    <d v="1899-12-30T00:00:00"/>
    <m/>
    <m/>
    <s v=""/>
    <m/>
    <n v="0"/>
    <n v="0"/>
    <n v="0"/>
    <n v="0"/>
    <n v="0"/>
    <n v="0"/>
    <n v="0"/>
    <d v="1899-12-30T00:00:00"/>
    <d v="1899-12-30T00:00:00"/>
    <d v="1899-12-30T00:00:00"/>
    <d v="1899-12-30T00:00:00"/>
    <d v="1899-12-30T00:00:00"/>
  </r>
  <r>
    <s v=""/>
    <s v="LUNDI"/>
    <x v="406"/>
    <m/>
    <m/>
    <m/>
    <m/>
    <m/>
    <m/>
    <d v="1899-12-30T00:00:00"/>
    <m/>
    <m/>
    <s v=""/>
    <m/>
    <n v="0"/>
    <n v="0"/>
    <n v="0"/>
    <n v="0"/>
    <n v="0"/>
    <n v="0"/>
    <n v="0"/>
    <d v="1899-12-30T00:00:00"/>
    <d v="1899-12-30T00:00:00"/>
    <d v="1899-12-30T00:00:00"/>
    <d v="1899-12-30T00:00:00"/>
    <n v="0"/>
  </r>
  <r>
    <s v=""/>
    <s v="MARDI"/>
    <x v="407"/>
    <m/>
    <m/>
    <m/>
    <m/>
    <m/>
    <m/>
    <d v="1899-12-30T00:00:00"/>
    <m/>
    <m/>
    <s v=""/>
    <m/>
    <n v="0"/>
    <n v="0"/>
    <n v="0"/>
    <n v="0"/>
    <n v="0"/>
    <n v="0"/>
    <n v="0"/>
    <d v="1899-12-30T00:00:00"/>
    <d v="1899-12-30T00:00:00"/>
    <d v="1899-12-30T00:00:00"/>
    <d v="1899-12-30T00:00:00"/>
    <n v="0"/>
  </r>
  <r>
    <s v=""/>
    <s v="MERCREDI"/>
    <x v="408"/>
    <m/>
    <m/>
    <m/>
    <m/>
    <m/>
    <m/>
    <d v="1899-12-30T00:00:00"/>
    <m/>
    <m/>
    <s v=""/>
    <m/>
    <n v="0"/>
    <n v="0"/>
    <n v="0"/>
    <n v="0"/>
    <n v="0"/>
    <n v="0"/>
    <n v="0"/>
    <d v="1899-12-30T00:00:00"/>
    <d v="1899-12-30T00:00:00"/>
    <d v="1899-12-30T00:00:00"/>
    <d v="1899-12-30T00:00:00"/>
    <n v="0"/>
  </r>
  <r>
    <s v="semaine 6"/>
    <s v="JEUDI"/>
    <x v="409"/>
    <m/>
    <m/>
    <m/>
    <m/>
    <m/>
    <m/>
    <d v="1899-12-30T00:00:00"/>
    <m/>
    <m/>
    <s v=""/>
    <m/>
    <n v="0"/>
    <n v="0"/>
    <n v="0"/>
    <n v="0"/>
    <n v="0"/>
    <n v="0"/>
    <n v="0"/>
    <d v="1899-12-30T00:00:00"/>
    <d v="1899-12-30T00:00:00"/>
    <d v="1899-12-30T00:00:00"/>
    <d v="1899-12-30T00:00:00"/>
    <n v="0"/>
  </r>
  <r>
    <s v=""/>
    <s v="VENDREDI"/>
    <x v="410"/>
    <m/>
    <m/>
    <m/>
    <m/>
    <m/>
    <m/>
    <d v="1899-12-30T00:00:00"/>
    <m/>
    <m/>
    <s v=""/>
    <m/>
    <n v="0"/>
    <n v="0"/>
    <n v="0"/>
    <n v="0"/>
    <n v="0"/>
    <n v="0"/>
    <n v="0"/>
    <d v="1899-12-30T00:00:00"/>
    <d v="1899-12-30T00:00:00"/>
    <d v="1899-12-30T00:00:00"/>
    <d v="1899-12-30T00:00:00"/>
    <n v="0"/>
  </r>
  <r>
    <s v=""/>
    <s v="SAMEDI"/>
    <x v="411"/>
    <m/>
    <m/>
    <m/>
    <m/>
    <m/>
    <m/>
    <d v="1899-12-30T00:00:00"/>
    <m/>
    <m/>
    <s v=""/>
    <m/>
    <n v="0"/>
    <n v="0"/>
    <n v="0"/>
    <n v="0"/>
    <n v="0"/>
    <n v="0"/>
    <n v="0"/>
    <d v="1899-12-30T00:00:00"/>
    <d v="1899-12-30T00:00:00"/>
    <d v="1899-12-30T00:00:00"/>
    <d v="1899-12-30T00:00:00"/>
    <n v="0"/>
  </r>
  <r>
    <s v=""/>
    <s v="DIMANCHE"/>
    <x v="412"/>
    <m/>
    <m/>
    <m/>
    <m/>
    <m/>
    <m/>
    <d v="1899-12-30T00:00:00"/>
    <m/>
    <m/>
    <s v=""/>
    <m/>
    <n v="0"/>
    <n v="0"/>
    <n v="0"/>
    <n v="0"/>
    <n v="0"/>
    <n v="0"/>
    <n v="0"/>
    <d v="1899-12-30T00:00:00"/>
    <d v="1899-12-30T00:00:00"/>
    <d v="1899-12-30T00:00:00"/>
    <d v="1899-12-30T00:00:00"/>
    <d v="1899-12-30T00:0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Tableau croisé dynamique1" cacheId="6" applyNumberFormats="0" applyBorderFormats="0" applyFontFormats="0" applyPatternFormats="0" applyAlignmentFormats="0" applyWidthHeightFormats="1" dataCaption="Valeurs" updatedVersion="6" minRefreshableVersion="3" useAutoFormatting="1" rowGrandTotals="0" itemPrintTitles="1" createdVersion="5" indent="0" compact="0" compactData="0" gridDropZones="1" multipleFieldFilters="0">
  <location ref="A3:C6" firstHeaderRow="2" firstDataRow="2" firstDataCol="2"/>
  <pivotFields count="27">
    <pivotField compact="0" outline="0" showAll="0"/>
    <pivotField compact="0" outline="0" showAll="0"/>
    <pivotField axis="axisRow" compact="0" numFmtId="14" outline="0" showAll="0">
      <items count="15">
        <item x="0"/>
        <item x="1"/>
        <item x="2"/>
        <item x="3"/>
        <item x="4"/>
        <item x="5"/>
        <item x="6"/>
        <item x="7"/>
        <item x="8"/>
        <item x="9"/>
        <item x="10"/>
        <item x="11"/>
        <item x="12"/>
        <item x="13"/>
        <item t="default"/>
      </items>
    </pivotField>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items count="6">
        <item x="1"/>
        <item h="1" x="2"/>
        <item h="1" x="0"/>
        <item h="1" x="3"/>
        <item h="1" x="4"/>
        <item t="default"/>
      </items>
    </pivotField>
  </pivotFields>
  <rowFields count="2">
    <field x="26"/>
    <field x="2"/>
  </rowFields>
  <rowItems count="2">
    <i>
      <x/>
      <x v="12"/>
    </i>
    <i t="default">
      <x/>
    </i>
  </rowItems>
  <colItems count="1">
    <i/>
  </colItems>
  <dataFields count="1">
    <dataField name="Somme de Temps de travail" fld="9" baseField="2" baseItem="7" numFmtId="16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Années" xr10:uid="{00000000-0013-0000-FFFF-FFFF01000000}" sourceName="Années">
  <pivotTables>
    <pivotTable tabId="5" name="Tableau croisé dynamique1"/>
  </pivotTables>
  <data>
    <tabular pivotCacheId="1">
      <items count="5">
        <i x="1" s="1"/>
        <i x="2"/>
        <i x="3"/>
        <i x="0" nd="1"/>
        <i x="4"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ées" xr10:uid="{00000000-0014-0000-FFFF-FFFF01000000}" cache="Segment_Années" caption="Années"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4:AA417" totalsRowShown="0" headerRowDxfId="45" headerRowBorderDxfId="44" tableBorderDxfId="43">
  <tableColumns count="26">
    <tableColumn id="1" xr3:uid="{00000000-0010-0000-0000-000001000000}" name="Semaine" dataDxfId="42">
      <calculatedColumnFormula>IF(WEEKDAY(Tableau1[[#This Row],[Date]],2)=4,"semaine "&amp;_xlfn.ISOWEEKNUM(Tableau1[[#This Row],[Date]]),"")</calculatedColumnFormula>
    </tableColumn>
    <tableColumn id="2" xr3:uid="{00000000-0010-0000-0000-000002000000}" name="Jour" dataDxfId="41">
      <calculatedColumnFormula>UPPER(TEXT(Tableau1[[#This Row],[Date]],"jjjj"))</calculatedColumnFormula>
    </tableColumn>
    <tableColumn id="3" xr3:uid="{00000000-0010-0000-0000-000003000000}" name="Date" dataDxfId="40">
      <calculatedColumnFormula>$C$3+ROW()-ROW(Tableau1[[#Headers],[Date]])-1</calculatedColumnFormula>
    </tableColumn>
    <tableColumn id="4" xr3:uid="{00000000-0010-0000-0000-000004000000}" name="Début AM" dataDxfId="39"/>
    <tableColumn id="5" xr3:uid="{00000000-0010-0000-0000-000005000000}" name="Fin AM" dataDxfId="38"/>
    <tableColumn id="15" xr3:uid="{00000000-0010-0000-0000-00000F000000}" name="Pause AM" dataDxfId="37"/>
    <tableColumn id="14" xr3:uid="{00000000-0010-0000-0000-00000E000000}" name="Début PM" dataDxfId="36"/>
    <tableColumn id="12" xr3:uid="{00000000-0010-0000-0000-00000C000000}" name="Fin PM" dataDxfId="35"/>
    <tableColumn id="6" xr3:uid="{00000000-0010-0000-0000-000006000000}" name="Pause PM" dataDxfId="34"/>
    <tableColumn id="7" xr3:uid="{00000000-0010-0000-0000-000007000000}" name="Temps de travail" dataDxfId="33">
      <calculatedColumnFormula>Tableau1[[#This Row],[Fin AM]]-Tableau1[[#This Row],[Début AM]]</calculatedColumnFormula>
    </tableColumn>
    <tableColumn id="11" xr3:uid="{00000000-0010-0000-0000-00000B000000}" name="Heures à récupérer" dataDxfId="32"/>
    <tableColumn id="13" xr3:uid="{00000000-0010-0000-0000-00000D000000}" name="Récup avance" dataDxfId="31"/>
    <tableColumn id="8" xr3:uid="{00000000-0010-0000-0000-000008000000}" name="Jour Férié" dataDxfId="30" dataCellStyle="Milliers">
      <calculatedColumnFormula>IF(COUNTIF('jours fériés'!C:C,Tableau1[[#This Row],[Date]]),"oui","")</calculatedColumnFormula>
    </tableColumn>
    <tableColumn id="18" xr3:uid="{9DFE2FC8-0574-4FB0-B040-1ED545DFB8F1}" name="Position" dataDxfId="29"/>
    <tableColumn id="22" xr3:uid="{CDED643B-7825-4C78-A64A-DB866905961E}" name="Congés " dataDxfId="28">
      <calculatedColumnFormula>IF(Tableau1[[#This Row],[Position]]="C.P.",1,0)</calculatedColumnFormula>
    </tableColumn>
    <tableColumn id="25" xr3:uid="{4BBEA544-D8D2-48B9-9FD3-BB58C276476B}" name="Congés Samedi" dataDxfId="27">
      <calculatedColumnFormula>IF(Tableau1[[#This Row],[Position]]="C.P.S.",1,0)</calculatedColumnFormula>
    </tableColumn>
    <tableColumn id="24" xr3:uid="{213DE140-0EFA-4684-894B-8ACE0150C929}" name="Pont Mobile" dataDxfId="26">
      <calculatedColumnFormula>IF(Tableau1[[#This Row],[Position]]="P.M.",1,0)</calculatedColumnFormula>
    </tableColumn>
    <tableColumn id="23" xr3:uid="{0012A642-42AE-4D31-93F3-142BBB116CE2}" name="Arrêt Maladie" dataDxfId="25">
      <calculatedColumnFormula>IF(Tableau1[[#This Row],[Position]]="A.M.",1,0)</calculatedColumnFormula>
    </tableColumn>
    <tableColumn id="9" xr3:uid="{00000000-0010-0000-0000-000009000000}" name="Absence" dataDxfId="24">
      <calculatedColumnFormula>IF(Tableau1[[#This Row],[Position]]="ABS",1,0)</calculatedColumnFormula>
    </tableColumn>
    <tableColumn id="19" xr3:uid="{00000000-0010-0000-0000-000013000000}" name="R.T.T." dataDxfId="23">
      <calculatedColumnFormula>IF(Tableau1[[#This Row],[Position]]="R.T.T.",1,0)</calculatedColumnFormula>
    </tableColumn>
    <tableColumn id="26" xr3:uid="{38555F58-E649-4D1B-944E-48016FC39EF5}" name="Autre" dataDxfId="22">
      <calculatedColumnFormula>IF(Tableau1[[#This Row],[Position]]="Autre",1,0)</calculatedColumnFormula>
    </tableColumn>
    <tableColumn id="16" xr3:uid="{00000000-0010-0000-0000-000010000000}" name="Chômage Partiel AM" dataDxfId="21">
      <calculatedColumnFormula>IF(Tableau1[[#This Row],[Position]]="Ch.P. AM",Tableau1[[#This Row],[Fin AM]]-Tableau1[[#This Row],[Début AM]]-Tableau1[[#This Row],[Pause AM]],0)</calculatedColumnFormula>
    </tableColumn>
    <tableColumn id="17" xr3:uid="{00000000-0010-0000-0000-000011000000}" name="Chômage Partiel PM" dataDxfId="20">
      <calculatedColumnFormula>IF(Tableau1[[#This Row],[Position]]="Ch.P. PM",Tableau1[[#This Row],[Fin PM]]-Tableau1[[#This Row],[Début PM]]-Tableau1[[#This Row],[Pause PM]],0)</calculatedColumnFormula>
    </tableColumn>
    <tableColumn id="20" xr3:uid="{00000000-0010-0000-0000-000014000000}" name="Chomage Partiel" dataDxfId="19">
      <calculatedColumnFormula>IF(Tableau1[[#This Row],[Position]]="Ch.P.",Tableau1[[#This Row],[Temps de travail]],0)+Tableau1[[#This Row],[Chômage Partiel AM]]+Tableau1[[#This Row],[Chômage Partiel PM]]</calculatedColumnFormula>
    </tableColumn>
    <tableColumn id="21" xr3:uid="{00000000-0010-0000-0000-000015000000}" name="Heures Non Travaillées" dataDxfId="18">
      <calculatedColumnFormula>(Tableau1[[#This Row],[Pont Mobile]]+Tableau1[[#This Row],[Congés ]]+Tableau1[[#This Row],[Autre]]+Tableau1[[#This Row],[Absence]]+Tableau1[[#This Row],[R.T.T.]]+Tableau1[[#This Row],[Arrêt Maladie]])*paramètres!B$14</calculatedColumnFormula>
    </tableColumn>
    <tableColumn id="10" xr3:uid="{00000000-0010-0000-0000-00000A000000}" name="Heures non travaillées2" dataDxfId="17" dataCellStyle="Milliers">
      <calculatedColumnFormula>MAX(0,IF(WEEKDAY(Tableau1[[#This Row],[Date]],2)&lt;7,0,
SUM(OFFSET(Tableau1[[#This Row],[Temps de travail]],-6,,7))-
SUM(OFFSET(Tableau1[[#This Row],[Heures à récupérer]],-6,,7))+
SUM(OFFSET(Tableau1[[#This Row],[Récup avance]],-6,,7))
-paramètres!$B$15
)*24)</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1:A12" totalsRowShown="0" dataDxfId="1">
  <autoFilter ref="A1:A12" xr:uid="{00000000-0009-0000-0100-000002000000}"/>
  <tableColumns count="1">
    <tableColumn id="1" xr3:uid="{00000000-0010-0000-0100-000001000000}" name="Motifs" dataDxfId="0"/>
  </tableColumns>
  <tableStyleInfo name="TableStyleLight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pivotTable" Target="../pivotTables/pivotTable1.xml"/><Relationship Id="rId4" Type="http://schemas.microsoft.com/office/2007/relationships/slicer" Target="../slicers/slicer1.xml"/></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BD4E6-C630-4616-A269-A7EE08612455}">
  <sheetPr codeName="Feuil7"/>
  <dimension ref="A2:G30"/>
  <sheetViews>
    <sheetView topLeftCell="A13" workbookViewId="0">
      <selection activeCell="B28" sqref="B28:G28"/>
    </sheetView>
  </sheetViews>
  <sheetFormatPr baseColWidth="10" defaultRowHeight="14.4" x14ac:dyDescent="0.3"/>
  <cols>
    <col min="7" max="7" width="21.109375" customWidth="1"/>
  </cols>
  <sheetData>
    <row r="2" spans="1:7" ht="15.6" x14ac:dyDescent="0.3">
      <c r="B2" s="213" t="s">
        <v>78</v>
      </c>
      <c r="C2" s="213"/>
      <c r="D2" s="213"/>
      <c r="E2" s="213"/>
      <c r="F2" s="213"/>
      <c r="G2" s="213"/>
    </row>
    <row r="3" spans="1:7" ht="15.6" x14ac:dyDescent="0.3">
      <c r="C3" s="213" t="s">
        <v>82</v>
      </c>
      <c r="D3" s="213"/>
      <c r="E3" s="213"/>
      <c r="F3" s="213"/>
    </row>
    <row r="4" spans="1:7" s="199" customFormat="1" ht="15.6" x14ac:dyDescent="0.3">
      <c r="C4" s="200"/>
      <c r="D4" s="200"/>
      <c r="E4" s="200"/>
      <c r="F4" s="200"/>
    </row>
    <row r="5" spans="1:7" x14ac:dyDescent="0.3">
      <c r="A5" s="201">
        <v>1</v>
      </c>
      <c r="B5" s="211" t="s">
        <v>85</v>
      </c>
      <c r="C5" s="211"/>
      <c r="D5" s="211"/>
      <c r="E5" s="211"/>
      <c r="F5" s="211"/>
    </row>
    <row r="6" spans="1:7" x14ac:dyDescent="0.3">
      <c r="A6" s="201">
        <v>2</v>
      </c>
      <c r="B6" s="211" t="s">
        <v>86</v>
      </c>
      <c r="C6" s="211"/>
      <c r="D6" s="211"/>
      <c r="E6" s="211"/>
      <c r="F6" s="211"/>
    </row>
    <row r="7" spans="1:7" x14ac:dyDescent="0.3">
      <c r="A7" s="201">
        <v>3</v>
      </c>
      <c r="B7" s="211" t="s">
        <v>80</v>
      </c>
      <c r="C7" s="211"/>
      <c r="D7" s="211"/>
      <c r="E7" s="211"/>
      <c r="F7" s="211"/>
    </row>
    <row r="8" spans="1:7" ht="33" customHeight="1" x14ac:dyDescent="0.3">
      <c r="A8" s="201">
        <v>4</v>
      </c>
      <c r="B8" s="209" t="s">
        <v>79</v>
      </c>
      <c r="C8" s="210"/>
      <c r="D8" s="210"/>
      <c r="E8" s="210"/>
      <c r="F8" s="210"/>
    </row>
    <row r="9" spans="1:7" ht="45.6" customHeight="1" x14ac:dyDescent="0.3">
      <c r="A9" s="201">
        <v>5</v>
      </c>
      <c r="B9" s="209" t="s">
        <v>81</v>
      </c>
      <c r="C9" s="210"/>
      <c r="D9" s="210"/>
      <c r="E9" s="210"/>
      <c r="F9" s="210"/>
    </row>
    <row r="10" spans="1:7" ht="43.8" customHeight="1" x14ac:dyDescent="0.3">
      <c r="A10" s="201">
        <v>6</v>
      </c>
      <c r="B10" s="209" t="s">
        <v>83</v>
      </c>
      <c r="C10" s="210"/>
      <c r="D10" s="210"/>
      <c r="E10" s="210"/>
      <c r="F10" s="210"/>
    </row>
    <row r="12" spans="1:7" ht="21" x14ac:dyDescent="0.4">
      <c r="B12" s="214" t="s">
        <v>84</v>
      </c>
      <c r="C12" s="214"/>
      <c r="D12" s="214"/>
      <c r="E12" s="214"/>
      <c r="F12" s="214"/>
      <c r="G12" s="214"/>
    </row>
    <row r="13" spans="1:7" ht="18" x14ac:dyDescent="0.35">
      <c r="B13" s="206" t="s">
        <v>100</v>
      </c>
      <c r="C13" s="207"/>
      <c r="D13" s="207"/>
      <c r="E13" s="207"/>
      <c r="F13" s="207"/>
      <c r="G13" s="207"/>
    </row>
    <row r="14" spans="1:7" x14ac:dyDescent="0.3">
      <c r="A14" s="201">
        <v>1</v>
      </c>
      <c r="B14" s="208" t="s">
        <v>87</v>
      </c>
      <c r="C14" s="208"/>
      <c r="D14" s="208"/>
      <c r="E14" s="208"/>
      <c r="F14" s="208"/>
      <c r="G14" s="208"/>
    </row>
    <row r="15" spans="1:7" x14ac:dyDescent="0.3">
      <c r="A15" s="201">
        <v>2</v>
      </c>
      <c r="B15" s="208" t="s">
        <v>88</v>
      </c>
      <c r="C15" s="208"/>
      <c r="D15" s="208"/>
      <c r="E15" s="208"/>
      <c r="F15" s="208"/>
      <c r="G15" s="208"/>
    </row>
    <row r="16" spans="1:7" ht="34.799999999999997" customHeight="1" x14ac:dyDescent="0.3">
      <c r="A16" s="201">
        <v>3</v>
      </c>
      <c r="B16" s="212" t="s">
        <v>90</v>
      </c>
      <c r="C16" s="208"/>
      <c r="D16" s="208"/>
      <c r="E16" s="208"/>
      <c r="F16" s="208"/>
      <c r="G16" s="208"/>
    </row>
    <row r="17" spans="1:7" x14ac:dyDescent="0.3">
      <c r="A17" s="201">
        <v>4</v>
      </c>
      <c r="B17" s="208" t="s">
        <v>89</v>
      </c>
      <c r="C17" s="208"/>
      <c r="D17" s="208"/>
      <c r="E17" s="208"/>
      <c r="F17" s="208"/>
      <c r="G17" s="208"/>
    </row>
    <row r="18" spans="1:7" ht="21.6" customHeight="1" x14ac:dyDescent="0.3">
      <c r="A18" s="201">
        <v>5</v>
      </c>
      <c r="B18" s="208" t="s">
        <v>99</v>
      </c>
      <c r="C18" s="208"/>
      <c r="D18" s="208"/>
      <c r="E18" s="208"/>
      <c r="F18" s="208"/>
      <c r="G18" s="208"/>
    </row>
    <row r="19" spans="1:7" ht="176.4" customHeight="1" x14ac:dyDescent="0.3">
      <c r="A19" s="201">
        <v>6</v>
      </c>
      <c r="B19" s="209" t="s">
        <v>91</v>
      </c>
      <c r="C19" s="210"/>
      <c r="D19" s="210"/>
      <c r="E19" s="210"/>
      <c r="F19" s="210"/>
      <c r="G19" s="210"/>
    </row>
    <row r="20" spans="1:7" x14ac:dyDescent="0.3">
      <c r="A20" s="201">
        <v>7</v>
      </c>
      <c r="B20" s="208" t="s">
        <v>92</v>
      </c>
      <c r="C20" s="208"/>
      <c r="D20" s="208"/>
      <c r="E20" s="208"/>
      <c r="F20" s="208"/>
      <c r="G20" s="208"/>
    </row>
    <row r="21" spans="1:7" x14ac:dyDescent="0.3">
      <c r="A21" s="201">
        <v>8</v>
      </c>
      <c r="B21" s="208" t="s">
        <v>93</v>
      </c>
      <c r="C21" s="208"/>
      <c r="D21" s="208"/>
      <c r="E21" s="208"/>
      <c r="F21" s="208"/>
      <c r="G21" s="208"/>
    </row>
    <row r="22" spans="1:7" x14ac:dyDescent="0.3">
      <c r="A22" s="201">
        <v>9</v>
      </c>
      <c r="B22" s="208" t="s">
        <v>94</v>
      </c>
      <c r="C22" s="208"/>
      <c r="D22" s="208"/>
      <c r="E22" s="208"/>
      <c r="F22" s="208"/>
      <c r="G22" s="208"/>
    </row>
    <row r="23" spans="1:7" x14ac:dyDescent="0.3">
      <c r="A23" s="201">
        <v>10</v>
      </c>
      <c r="B23" s="208" t="s">
        <v>95</v>
      </c>
      <c r="C23" s="208"/>
      <c r="D23" s="208"/>
      <c r="E23" s="208"/>
      <c r="F23" s="208"/>
      <c r="G23" s="208"/>
    </row>
    <row r="24" spans="1:7" x14ac:dyDescent="0.3">
      <c r="A24" s="201">
        <v>11</v>
      </c>
      <c r="B24" s="211" t="s">
        <v>97</v>
      </c>
      <c r="C24" s="211"/>
      <c r="D24" s="211"/>
      <c r="E24" s="211"/>
      <c r="F24" s="211"/>
      <c r="G24" s="211"/>
    </row>
    <row r="25" spans="1:7" x14ac:dyDescent="0.3">
      <c r="A25" s="201">
        <v>12</v>
      </c>
      <c r="B25" s="208" t="s">
        <v>96</v>
      </c>
      <c r="C25" s="208"/>
      <c r="D25" s="208"/>
      <c r="E25" s="208"/>
      <c r="F25" s="208"/>
      <c r="G25" s="208"/>
    </row>
    <row r="26" spans="1:7" ht="47.4" customHeight="1" x14ac:dyDescent="0.3">
      <c r="A26" s="201">
        <v>13</v>
      </c>
      <c r="B26" s="209" t="s">
        <v>98</v>
      </c>
      <c r="C26" s="210"/>
      <c r="D26" s="210"/>
      <c r="E26" s="210"/>
      <c r="F26" s="210"/>
      <c r="G26" s="210"/>
    </row>
    <row r="27" spans="1:7" ht="77.400000000000006" customHeight="1" x14ac:dyDescent="0.3">
      <c r="A27" s="201">
        <v>14</v>
      </c>
      <c r="B27" s="209" t="s">
        <v>101</v>
      </c>
      <c r="C27" s="210"/>
      <c r="D27" s="210"/>
      <c r="E27" s="210"/>
      <c r="F27" s="210"/>
      <c r="G27" s="210"/>
    </row>
    <row r="28" spans="1:7" x14ac:dyDescent="0.3">
      <c r="A28" s="201">
        <v>15</v>
      </c>
      <c r="B28" s="205"/>
      <c r="C28" s="205"/>
      <c r="D28" s="205"/>
      <c r="E28" s="205"/>
      <c r="F28" s="205"/>
      <c r="G28" s="205"/>
    </row>
    <row r="29" spans="1:7" x14ac:dyDescent="0.3">
      <c r="A29" s="201">
        <v>16</v>
      </c>
      <c r="B29" s="205"/>
      <c r="C29" s="205"/>
      <c r="D29" s="205"/>
      <c r="E29" s="205"/>
      <c r="F29" s="205"/>
      <c r="G29" s="205"/>
    </row>
    <row r="30" spans="1:7" x14ac:dyDescent="0.3">
      <c r="A30" s="201">
        <v>17</v>
      </c>
      <c r="B30" s="205"/>
      <c r="C30" s="205"/>
      <c r="D30" s="205"/>
      <c r="E30" s="205"/>
      <c r="F30" s="205"/>
      <c r="G30" s="205"/>
    </row>
  </sheetData>
  <mergeCells count="27">
    <mergeCell ref="B2:G2"/>
    <mergeCell ref="B5:F5"/>
    <mergeCell ref="B6:F6"/>
    <mergeCell ref="B7:F7"/>
    <mergeCell ref="B8:F8"/>
    <mergeCell ref="B10:F10"/>
    <mergeCell ref="C3:F3"/>
    <mergeCell ref="B12:G12"/>
    <mergeCell ref="B14:G14"/>
    <mergeCell ref="B15:G15"/>
    <mergeCell ref="B9:F9"/>
    <mergeCell ref="B28:G28"/>
    <mergeCell ref="B29:G29"/>
    <mergeCell ref="B30:G30"/>
    <mergeCell ref="B13:G13"/>
    <mergeCell ref="B23:G23"/>
    <mergeCell ref="B25:G25"/>
    <mergeCell ref="B26:G26"/>
    <mergeCell ref="B27:G27"/>
    <mergeCell ref="B24:G24"/>
    <mergeCell ref="B17:G17"/>
    <mergeCell ref="B18:G18"/>
    <mergeCell ref="B19:G19"/>
    <mergeCell ref="B20:G20"/>
    <mergeCell ref="B21:G21"/>
    <mergeCell ref="B22:G22"/>
    <mergeCell ref="B16:G16"/>
  </mergeCells>
  <phoneticPr fontId="1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E417"/>
  <sheetViews>
    <sheetView showZeros="0" workbookViewId="0">
      <pane ySplit="4" topLeftCell="A14" activePane="bottomLeft" state="frozen"/>
      <selection pane="bottomLeft" activeCell="I13" sqref="I13"/>
    </sheetView>
  </sheetViews>
  <sheetFormatPr baseColWidth="10" defaultColWidth="10.88671875" defaultRowHeight="14.4" x14ac:dyDescent="0.3"/>
  <cols>
    <col min="1" max="1" width="3.88671875" style="14" customWidth="1"/>
    <col min="2" max="2" width="9.88671875" style="14" customWidth="1"/>
    <col min="3" max="3" width="10.88671875" style="14"/>
    <col min="4" max="4" width="11.21875" style="14" customWidth="1"/>
    <col min="5" max="10" width="6.77734375" style="25" customWidth="1"/>
    <col min="11" max="11" width="14.109375" style="14" customWidth="1"/>
    <col min="12" max="13" width="10.77734375" style="14" hidden="1" customWidth="1"/>
    <col min="14" max="14" width="3.88671875" style="55" customWidth="1"/>
    <col min="15" max="15" width="8.21875" style="55" customWidth="1"/>
    <col min="16" max="19" width="3.88671875" style="55" customWidth="1"/>
    <col min="20" max="20" width="7.77734375" style="79" customWidth="1"/>
    <col min="21" max="22" width="7.77734375" style="80" customWidth="1"/>
    <col min="23" max="23" width="7.77734375" customWidth="1"/>
    <col min="24" max="26" width="7.77734375" style="34" customWidth="1"/>
    <col min="27" max="27" width="7.77734375" style="55" customWidth="1"/>
    <col min="29" max="29" width="7.5546875" style="23" customWidth="1"/>
    <col min="30" max="30" width="11.5546875" customWidth="1"/>
    <col min="32" max="16384" width="10.88671875" style="14"/>
  </cols>
  <sheetData>
    <row r="1" spans="1:31" s="15" customFormat="1" ht="15.6" x14ac:dyDescent="0.3">
      <c r="C1" s="215" t="s">
        <v>51</v>
      </c>
      <c r="D1" s="215"/>
      <c r="E1" s="215"/>
      <c r="F1" s="215"/>
      <c r="G1" s="215"/>
      <c r="H1" s="215"/>
      <c r="I1" s="215"/>
      <c r="J1" s="215"/>
      <c r="K1" s="215"/>
      <c r="N1" s="22"/>
      <c r="O1" s="22"/>
      <c r="P1" s="22"/>
      <c r="Q1" s="22"/>
      <c r="R1" s="22"/>
      <c r="S1" s="22"/>
      <c r="T1" s="75"/>
      <c r="U1" s="76"/>
      <c r="V1" s="76"/>
      <c r="W1" s="53"/>
      <c r="X1" s="53"/>
      <c r="Y1" s="53"/>
      <c r="Z1" s="53"/>
      <c r="AA1" s="16"/>
    </row>
    <row r="2" spans="1:31" s="15" customFormat="1" ht="21.75" customHeight="1" x14ac:dyDescent="0.3">
      <c r="C2" s="217" t="s">
        <v>102</v>
      </c>
      <c r="D2" s="217"/>
      <c r="E2" s="217"/>
      <c r="F2" s="216" t="s">
        <v>103</v>
      </c>
      <c r="G2" s="216"/>
      <c r="H2" s="216"/>
      <c r="I2" s="216"/>
      <c r="J2" s="216"/>
      <c r="K2" s="216"/>
      <c r="N2" s="22"/>
      <c r="O2" s="22"/>
      <c r="P2" s="218" t="s">
        <v>0</v>
      </c>
      <c r="Q2" s="218"/>
      <c r="R2" s="218"/>
      <c r="S2" s="218"/>
      <c r="T2" s="202">
        <f>paramètres!B15</f>
        <v>1.4375</v>
      </c>
      <c r="U2" s="76"/>
      <c r="V2" s="76"/>
      <c r="W2" s="53"/>
      <c r="X2" s="53"/>
      <c r="Y2" s="53"/>
      <c r="Z2" s="53"/>
      <c r="AA2" s="16"/>
    </row>
    <row r="3" spans="1:31" s="30" customFormat="1" ht="15" thickBot="1" x14ac:dyDescent="0.35">
      <c r="A3" s="27"/>
      <c r="B3" s="28" t="s">
        <v>38</v>
      </c>
      <c r="C3" s="33">
        <v>44193</v>
      </c>
      <c r="M3" s="27"/>
      <c r="N3" s="23"/>
      <c r="O3" s="23"/>
      <c r="P3" s="23"/>
      <c r="Q3" s="23"/>
      <c r="R3" s="23"/>
      <c r="S3" s="23"/>
      <c r="T3" s="77"/>
      <c r="U3" s="78"/>
      <c r="V3" s="78"/>
      <c r="W3" s="54"/>
      <c r="X3" s="54"/>
      <c r="Y3" s="54"/>
      <c r="Z3" s="54"/>
      <c r="AA3" s="31"/>
    </row>
    <row r="4" spans="1:31" ht="90" thickBot="1" x14ac:dyDescent="0.35">
      <c r="B4" s="39" t="s">
        <v>11</v>
      </c>
      <c r="C4" s="39" t="s">
        <v>10</v>
      </c>
      <c r="D4" s="39" t="s">
        <v>9</v>
      </c>
      <c r="E4" s="40" t="s">
        <v>44</v>
      </c>
      <c r="F4" s="41" t="s">
        <v>45</v>
      </c>
      <c r="G4" s="41" t="s">
        <v>46</v>
      </c>
      <c r="H4" s="42" t="s">
        <v>47</v>
      </c>
      <c r="I4" s="40" t="s">
        <v>48</v>
      </c>
      <c r="J4" s="41" t="s">
        <v>49</v>
      </c>
      <c r="K4" s="43" t="s">
        <v>0</v>
      </c>
      <c r="L4" s="43" t="s">
        <v>31</v>
      </c>
      <c r="M4" s="82" t="s">
        <v>32</v>
      </c>
      <c r="N4" s="119" t="s">
        <v>27</v>
      </c>
      <c r="O4" s="113" t="s">
        <v>57</v>
      </c>
      <c r="P4" s="114" t="s">
        <v>59</v>
      </c>
      <c r="Q4" s="120" t="s">
        <v>60</v>
      </c>
      <c r="R4" s="120" t="s">
        <v>61</v>
      </c>
      <c r="S4" s="121" t="s">
        <v>58</v>
      </c>
      <c r="T4" s="122" t="s">
        <v>63</v>
      </c>
      <c r="U4" s="122" t="s">
        <v>64</v>
      </c>
      <c r="V4" s="122" t="s">
        <v>62</v>
      </c>
      <c r="W4" s="115" t="s">
        <v>56</v>
      </c>
      <c r="X4" s="115" t="s">
        <v>53</v>
      </c>
      <c r="Y4" s="123" t="s">
        <v>65</v>
      </c>
      <c r="Z4" s="124" t="s">
        <v>66</v>
      </c>
      <c r="AA4" s="125" t="s">
        <v>67</v>
      </c>
      <c r="AB4" s="14"/>
      <c r="AC4" s="14"/>
      <c r="AE4" s="14"/>
    </row>
    <row r="5" spans="1:31" ht="15" thickBot="1" x14ac:dyDescent="0.35">
      <c r="B5" s="46" t="str">
        <f>IF(WEEKDAY(Tableau1[[#This Row],[Date]],2)=4,"semaine "&amp;_xlfn.ISOWEEKNUM(Tableau1[[#This Row],[Date]]),"")</f>
        <v/>
      </c>
      <c r="C5" s="47" t="str">
        <f>UPPER(TEXT(Tableau1[[#This Row],[Date]],"jjjj"))</f>
        <v>LUNDI</v>
      </c>
      <c r="D5" s="59">
        <f>$C$3+ROW()-ROW(Tableau1[[#Headers],[Date]])-1</f>
        <v>44193</v>
      </c>
      <c r="E5" s="164">
        <v>0.35416666666666669</v>
      </c>
      <c r="F5" s="164">
        <v>0.52083333333333337</v>
      </c>
      <c r="G5" s="165">
        <v>6.9444444444444441E-3</v>
      </c>
      <c r="H5" s="164">
        <v>0.5625</v>
      </c>
      <c r="I5" s="164">
        <v>0.70833333333333337</v>
      </c>
      <c r="J5" s="165">
        <v>6.9444444444444441E-3</v>
      </c>
      <c r="K5" s="63">
        <f>Tableau1[[#This Row],[Fin AM]]-Tableau1[[#This Row],[Début AM]]-Tableau1[[#This Row],[Pause AM]]+Tableau1[[#This Row],[Fin PM]]-Tableau1[[#This Row],[Début PM]]-Tableau1[[#This Row],[Pause PM]]</f>
        <v>0.29861111111111116</v>
      </c>
      <c r="L5" s="48"/>
      <c r="M5" s="83"/>
      <c r="N5" s="170" t="str">
        <f ca="1">IF(COUNTIF('jours fériés'!C:C,Tableau1[[#This Row],[Date]]),"oui","")</f>
        <v/>
      </c>
      <c r="O5" s="192"/>
      <c r="P5" s="130">
        <f>IF(Tableau1[[#This Row],[Position]]="C.P.",1,0)</f>
        <v>0</v>
      </c>
      <c r="Q5" s="127">
        <f>IF(Tableau1[[#This Row],[Position]]="C.P.S.",1,0)</f>
        <v>0</v>
      </c>
      <c r="R5" s="131">
        <f>IF(Tableau1[[#This Row],[Position]]="P.M.",1,0)</f>
        <v>0</v>
      </c>
      <c r="S5" s="133">
        <f>IF(Tableau1[[#This Row],[Position]]="A.M.",1,0)</f>
        <v>0</v>
      </c>
      <c r="T5" s="191">
        <f>IF(Tableau1[[#This Row],[Position]]="ABS",1,0)</f>
        <v>0</v>
      </c>
      <c r="U5" s="128">
        <f>IF(Tableau1[[#This Row],[Position]]="R.T.T.",1,0)</f>
        <v>0</v>
      </c>
      <c r="V5" s="136">
        <f>IF(Tableau1[[#This Row],[Position]]="Autre",1,0)</f>
        <v>0</v>
      </c>
      <c r="W5" s="190">
        <f>IF(Tableau1[[#This Row],[Position]]="Ch.P. AM",Tableau1[[#This Row],[Fin AM]]-Tableau1[[#This Row],[Début AM]]-Tableau1[[#This Row],[Pause AM]],0)</f>
        <v>0</v>
      </c>
      <c r="X5" s="129">
        <f>IF(Tableau1[[#This Row],[Position]]="Ch.P. PM",Tableau1[[#This Row],[Fin PM]]-Tableau1[[#This Row],[Début PM]]-Tableau1[[#This Row],[Pause PM]],0)</f>
        <v>0</v>
      </c>
      <c r="Y5" s="140">
        <f>IF(Tableau1[[#This Row],[Position]]="Ch.P.",Tableau1[[#This Row],[Temps de travail]],0)+Tableau1[[#This Row],[Chômage Partiel AM]]+Tableau1[[#This Row],[Chômage Partiel PM]]</f>
        <v>0</v>
      </c>
      <c r="Z5" s="146">
        <f>(Tableau1[[#This Row],[Pont Mobile]]+Tableau1[[#This Row],[Congés ]]+Tableau1[[#This Row],[Autre]]+Tableau1[[#This Row],[Absence]]+Tableau1[[#This Row],[R.T.T.]]+Tableau1[[#This Row],[Arrêt Maladie]])*paramètres!B$14</f>
        <v>0</v>
      </c>
      <c r="AA5" s="87">
        <f ca="1">MAX(0,IF(WEEKDAY(Tableau1[[#This Row],[Date]],2)&lt;7,0,
SUM(OFFSET(Tableau1[[#This Row],[Temps de travail]],-6,,7))-
SUM(OFFSET(Tableau1[[#This Row],[Heures à récupérer]],-6,,7))+
SUM(OFFSET(Tableau1[[#This Row],[Récup avance]],-6,,7))
-paramètres!$B$15
)*24)</f>
        <v>0</v>
      </c>
      <c r="AB5" s="14"/>
      <c r="AC5" s="14"/>
      <c r="AE5" s="14"/>
    </row>
    <row r="6" spans="1:31" x14ac:dyDescent="0.3">
      <c r="B6" s="49" t="str">
        <f>IF(WEEKDAY(Tableau1[[#This Row],[Date]],2)=4,"semaine "&amp;_xlfn.ISOWEEKNUM(Tableau1[[#This Row],[Date]]),"")</f>
        <v/>
      </c>
      <c r="C6" s="44" t="str">
        <f>UPPER(TEXT(Tableau1[[#This Row],[Date]],"jjjj"))</f>
        <v>MARDI</v>
      </c>
      <c r="D6" s="60">
        <f>$C$3+ROW()-ROW(Tableau1[[#Headers],[Date]])-1</f>
        <v>44194</v>
      </c>
      <c r="E6" s="24">
        <v>0.35416666666666669</v>
      </c>
      <c r="F6" s="24">
        <v>0.52083333333333337</v>
      </c>
      <c r="G6" s="58">
        <v>6.9444444444444441E-3</v>
      </c>
      <c r="H6" s="24">
        <v>0.5625</v>
      </c>
      <c r="I6" s="24">
        <v>0.70833333333333337</v>
      </c>
      <c r="J6" s="58">
        <v>6.9444444444444441E-3</v>
      </c>
      <c r="K6" s="64">
        <f>Tableau1[[#This Row],[Fin AM]]-Tableau1[[#This Row],[Début AM]]-Tableau1[[#This Row],[Pause AM]]+Tableau1[[#This Row],[Fin PM]]-Tableau1[[#This Row],[Début PM]]-Tableau1[[#This Row],[Pause PM]]</f>
        <v>0.29861111111111116</v>
      </c>
      <c r="L6" s="45"/>
      <c r="M6" s="84"/>
      <c r="N6" s="171" t="str">
        <f ca="1">IF(COUNTIF('jours fériés'!C:C,Tableau1[[#This Row],[Date]]),"oui","")</f>
        <v/>
      </c>
      <c r="O6" s="175"/>
      <c r="P6" s="112">
        <f>IF(Tableau1[[#This Row],[Position]]="C.P.",1,0)</f>
        <v>0</v>
      </c>
      <c r="Q6" s="126">
        <f>IF(Tableau1[[#This Row],[Position]]="C.P.S.",1,0)</f>
        <v>0</v>
      </c>
      <c r="R6" s="132">
        <f>IF(Tableau1[[#This Row],[Position]]="P.M.",1,0)</f>
        <v>0</v>
      </c>
      <c r="S6" s="134">
        <f>IF(Tableau1[[#This Row],[Position]]="A.M.",1,0)</f>
        <v>0</v>
      </c>
      <c r="T6" s="137">
        <f>IF(Tableau1[[#This Row],[Position]]="ABS",1,0)</f>
        <v>0</v>
      </c>
      <c r="U6" s="86">
        <f>IF(Tableau1[[#This Row],[Position]]="R.T.T.",1,0)</f>
        <v>0</v>
      </c>
      <c r="V6" s="138">
        <f>IF(Tableau1[[#This Row],[Position]]="Autre",1,0)</f>
        <v>0</v>
      </c>
      <c r="W6" s="141">
        <f>IF(Tableau1[[#This Row],[Position]]="Ch.P. AM",Tableau1[[#This Row],[Fin AM]]-Tableau1[[#This Row],[Début AM]]-Tableau1[[#This Row],[Pause AM]],0)</f>
        <v>0</v>
      </c>
      <c r="X6" s="81">
        <f>IF(Tableau1[[#This Row],[Position]]="Ch.P. PM",Tableau1[[#This Row],[Fin PM]]-Tableau1[[#This Row],[Début PM]]-Tableau1[[#This Row],[Pause PM]],0)</f>
        <v>0</v>
      </c>
      <c r="Y6" s="96">
        <f>IF(Tableau1[[#This Row],[Position]]="Ch.P.",Tableau1[[#This Row],[Temps de travail]],0)+Tableau1[[#This Row],[Chômage Partiel AM]]+Tableau1[[#This Row],[Chômage Partiel PM]]</f>
        <v>0</v>
      </c>
      <c r="Z6" s="147">
        <f>(Tableau1[[#This Row],[Pont Mobile]]+Tableau1[[#This Row],[Congés ]]+Tableau1[[#This Row],[Autre]]+Tableau1[[#This Row],[Absence]]+Tableau1[[#This Row],[R.T.T.]]+Tableau1[[#This Row],[Arrêt Maladie]])*paramètres!B$14</f>
        <v>0</v>
      </c>
      <c r="AA6" s="93">
        <f ca="1">MAX(0,IF(WEEKDAY(Tableau1[[#This Row],[Date]],2)&lt;7,0,
SUM(OFFSET(Tableau1[[#This Row],[Temps de travail]],-6,,7))-
SUM(OFFSET(Tableau1[[#This Row],[Heures à récupérer]],-6,,7))+
SUM(OFFSET(Tableau1[[#This Row],[Récup avance]],-6,,7))
-paramètres!$B$15
)*24)</f>
        <v>0</v>
      </c>
      <c r="AB6" s="14"/>
      <c r="AC6" s="14"/>
      <c r="AE6" s="14"/>
    </row>
    <row r="7" spans="1:31" x14ac:dyDescent="0.3">
      <c r="B7" s="49" t="str">
        <f>IF(WEEKDAY(Tableau1[[#This Row],[Date]],2)=4,"semaine "&amp;_xlfn.ISOWEEKNUM(Tableau1[[#This Row],[Date]]),"")</f>
        <v/>
      </c>
      <c r="C7" s="44" t="str">
        <f>UPPER(TEXT(Tableau1[[#This Row],[Date]],"jjjj"))</f>
        <v>MERCREDI</v>
      </c>
      <c r="D7" s="60">
        <f>$C$3+ROW()-ROW(Tableau1[[#Headers],[Date]])-1</f>
        <v>44195</v>
      </c>
      <c r="E7" s="24">
        <v>0.35416666666666669</v>
      </c>
      <c r="F7" s="24">
        <v>0.52083333333333337</v>
      </c>
      <c r="G7" s="58">
        <v>6.9444444444444441E-3</v>
      </c>
      <c r="H7" s="24">
        <v>0.5625</v>
      </c>
      <c r="I7" s="24">
        <v>0.70833333333333337</v>
      </c>
      <c r="J7" s="58">
        <v>6.9444444444444441E-3</v>
      </c>
      <c r="K7" s="64">
        <f>Tableau1[[#This Row],[Fin AM]]-Tableau1[[#This Row],[Début AM]]-Tableau1[[#This Row],[Pause AM]]+Tableau1[[#This Row],[Fin PM]]-Tableau1[[#This Row],[Début PM]]-Tableau1[[#This Row],[Pause PM]]</f>
        <v>0.29861111111111116</v>
      </c>
      <c r="L7" s="45"/>
      <c r="M7" s="84"/>
      <c r="N7" s="171"/>
      <c r="O7" s="176"/>
      <c r="P7" s="112">
        <f>IF(Tableau1[[#This Row],[Position]]="C.P.",1,0)</f>
        <v>0</v>
      </c>
      <c r="Q7" s="126">
        <f>IF(Tableau1[[#This Row],[Position]]="C.P.S.",1,0)</f>
        <v>0</v>
      </c>
      <c r="R7" s="132">
        <f>IF(Tableau1[[#This Row],[Position]]="P.M.",1,0)</f>
        <v>0</v>
      </c>
      <c r="S7" s="134">
        <f>IF(Tableau1[[#This Row],[Position]]="A.M.",1,0)</f>
        <v>0</v>
      </c>
      <c r="T7" s="137">
        <f>IF(Tableau1[[#This Row],[Position]]="ABS",1,0)</f>
        <v>0</v>
      </c>
      <c r="U7" s="86">
        <f>IF(Tableau1[[#This Row],[Position]]="R.T.T.",1,0)</f>
        <v>0</v>
      </c>
      <c r="V7" s="138">
        <f>IF(Tableau1[[#This Row],[Position]]="Autre",1,0)</f>
        <v>0</v>
      </c>
      <c r="W7" s="141">
        <f>IF(Tableau1[[#This Row],[Position]]="Ch.P. AM",Tableau1[[#This Row],[Fin AM]]-Tableau1[[#This Row],[Début AM]]-Tableau1[[#This Row],[Pause AM]],0)</f>
        <v>0</v>
      </c>
      <c r="X7" s="81">
        <f>IF(Tableau1[[#This Row],[Position]]="Ch.P. PM",Tableau1[[#This Row],[Fin PM]]-Tableau1[[#This Row],[Début PM]]-Tableau1[[#This Row],[Pause PM]],0)</f>
        <v>0</v>
      </c>
      <c r="Y7" s="96">
        <f>IF(Tableau1[[#This Row],[Position]]="Ch.P.",Tableau1[[#This Row],[Temps de travail]],0)+Tableau1[[#This Row],[Chômage Partiel AM]]+Tableau1[[#This Row],[Chômage Partiel PM]]</f>
        <v>0</v>
      </c>
      <c r="Z7" s="147">
        <f>(Tableau1[[#This Row],[Pont Mobile]]+Tableau1[[#This Row],[Congés ]]+Tableau1[[#This Row],[Autre]]+Tableau1[[#This Row],[Absence]]+Tableau1[[#This Row],[R.T.T.]]+Tableau1[[#This Row],[Arrêt Maladie]])*paramètres!B$14</f>
        <v>0</v>
      </c>
      <c r="AA7" s="93">
        <f ca="1">MAX(0,IF(WEEKDAY(Tableau1[[#This Row],[Date]],2)&lt;7,0,
SUM(OFFSET(Tableau1[[#This Row],[Temps de travail]],-6,,7))-
SUM(OFFSET(Tableau1[[#This Row],[Heures à récupérer]],-6,,7))+
SUM(OFFSET(Tableau1[[#This Row],[Récup avance]],-6,,7))
-paramètres!$B$15
)*24)</f>
        <v>0</v>
      </c>
      <c r="AB7" s="14"/>
      <c r="AC7" s="14"/>
      <c r="AE7" s="14"/>
    </row>
    <row r="8" spans="1:31" x14ac:dyDescent="0.3">
      <c r="B8" s="49" t="str">
        <f>IF(WEEKDAY(Tableau1[[#This Row],[Date]],2)=4,"semaine "&amp;_xlfn.ISOWEEKNUM(Tableau1[[#This Row],[Date]]),"")</f>
        <v>semaine 53</v>
      </c>
      <c r="C8" s="44" t="str">
        <f>UPPER(TEXT(Tableau1[[#This Row],[Date]],"jjjj"))</f>
        <v>JEUDI</v>
      </c>
      <c r="D8" s="60">
        <f>$C$3+ROW()-ROW(Tableau1[[#Headers],[Date]])-1</f>
        <v>44196</v>
      </c>
      <c r="E8" s="24">
        <v>0.35416666666666669</v>
      </c>
      <c r="F8" s="24">
        <v>0.52083333333333337</v>
      </c>
      <c r="G8" s="58">
        <v>6.9444444444444441E-3</v>
      </c>
      <c r="H8" s="24">
        <v>0.5625</v>
      </c>
      <c r="I8" s="24">
        <v>0.70833333333333337</v>
      </c>
      <c r="J8" s="58">
        <v>6.9444444444444441E-3</v>
      </c>
      <c r="K8" s="64">
        <f>Tableau1[[#This Row],[Fin AM]]-Tableau1[[#This Row],[Début AM]]-Tableau1[[#This Row],[Pause AM]]+Tableau1[[#This Row],[Fin PM]]-Tableau1[[#This Row],[Début PM]]-Tableau1[[#This Row],[Pause PM]]</f>
        <v>0.29861111111111116</v>
      </c>
      <c r="L8" s="45"/>
      <c r="M8" s="84"/>
      <c r="N8" s="171" t="str">
        <f ca="1">IF(COUNTIF('jours fériés'!C:C,Tableau1[[#This Row],[Date]]),"oui","")</f>
        <v/>
      </c>
      <c r="O8" s="176"/>
      <c r="P8" s="112">
        <f>IF(Tableau1[[#This Row],[Position]]="C.P.",1,0)</f>
        <v>0</v>
      </c>
      <c r="Q8" s="126">
        <f>IF(Tableau1[[#This Row],[Position]]="C.P.S.",1,0)</f>
        <v>0</v>
      </c>
      <c r="R8" s="132">
        <f>IF(Tableau1[[#This Row],[Position]]="P.M.",1,0)</f>
        <v>0</v>
      </c>
      <c r="S8" s="134">
        <f>IF(Tableau1[[#This Row],[Position]]="A.M.",1,0)</f>
        <v>0</v>
      </c>
      <c r="T8" s="137">
        <f>IF(Tableau1[[#This Row],[Position]]="ABS",1,0)</f>
        <v>0</v>
      </c>
      <c r="U8" s="86">
        <f>IF(Tableau1[[#This Row],[Position]]="R.T.T.",1,0)</f>
        <v>0</v>
      </c>
      <c r="V8" s="138">
        <f>IF(Tableau1[[#This Row],[Position]]="Autre",1,0)</f>
        <v>0</v>
      </c>
      <c r="W8" s="141">
        <f>IF(Tableau1[[#This Row],[Position]]="Ch.P. AM",Tableau1[[#This Row],[Fin AM]]-Tableau1[[#This Row],[Début AM]]-Tableau1[[#This Row],[Pause AM]],0)</f>
        <v>0</v>
      </c>
      <c r="X8" s="81">
        <f>IF(Tableau1[[#This Row],[Position]]="Ch.P. PM",Tableau1[[#This Row],[Fin PM]]-Tableau1[[#This Row],[Début PM]]-Tableau1[[#This Row],[Pause PM]],0)</f>
        <v>0</v>
      </c>
      <c r="Y8" s="96">
        <f>IF(Tableau1[[#This Row],[Position]]="Ch.P.",Tableau1[[#This Row],[Temps de travail]],0)+Tableau1[[#This Row],[Chômage Partiel AM]]+Tableau1[[#This Row],[Chômage Partiel PM]]</f>
        <v>0</v>
      </c>
      <c r="Z8" s="147">
        <f>(Tableau1[[#This Row],[Pont Mobile]]+Tableau1[[#This Row],[Congés ]]+Tableau1[[#This Row],[Autre]]+Tableau1[[#This Row],[Absence]]+Tableau1[[#This Row],[R.T.T.]]+Tableau1[[#This Row],[Arrêt Maladie]])*paramètres!B$14</f>
        <v>0</v>
      </c>
      <c r="AA8" s="93">
        <f ca="1">MAX(0,IF(WEEKDAY(Tableau1[[#This Row],[Date]],2)&lt;7,0,
SUM(OFFSET(Tableau1[[#This Row],[Temps de travail]],-6,,7))-
SUM(OFFSET(Tableau1[[#This Row],[Heures à récupérer]],-6,,7))+
SUM(OFFSET(Tableau1[[#This Row],[Récup avance]],-6,,7))
-paramètres!$B$15
)*24)</f>
        <v>0</v>
      </c>
      <c r="AB8" s="14"/>
      <c r="AC8" s="14"/>
      <c r="AE8" s="14"/>
    </row>
    <row r="9" spans="1:31" x14ac:dyDescent="0.3">
      <c r="B9" s="49" t="str">
        <f>IF(WEEKDAY(Tableau1[[#This Row],[Date]],2)=4,"semaine "&amp;_xlfn.ISOWEEKNUM(Tableau1[[#This Row],[Date]]),"")</f>
        <v/>
      </c>
      <c r="C9" s="44" t="str">
        <f>UPPER(TEXT(Tableau1[[#This Row],[Date]],"jjjj"))</f>
        <v>VENDREDI</v>
      </c>
      <c r="D9" s="60">
        <f>$C$3+ROW()-ROW(Tableau1[[#Headers],[Date]])-1</f>
        <v>44197</v>
      </c>
      <c r="E9" s="24">
        <v>0.35416666666666669</v>
      </c>
      <c r="F9" s="24">
        <v>0.5</v>
      </c>
      <c r="G9" s="58">
        <v>6.9444444444444441E-3</v>
      </c>
      <c r="H9" s="24">
        <v>0.54166666666666663</v>
      </c>
      <c r="I9" s="24">
        <v>0.6875</v>
      </c>
      <c r="J9" s="58"/>
      <c r="K9" s="64">
        <f>Tableau1[[#This Row],[Fin AM]]-Tableau1[[#This Row],[Début AM]]-Tableau1[[#This Row],[Pause AM]]+Tableau1[[#This Row],[Fin PM]]-Tableau1[[#This Row],[Début PM]]-Tableau1[[#This Row],[Pause PM]]</f>
        <v>0.28472222222222221</v>
      </c>
      <c r="L9" s="45"/>
      <c r="M9" s="84"/>
      <c r="N9" s="171" t="str">
        <f ca="1">IF(COUNTIF('jours fériés'!C:C,Tableau1[[#This Row],[Date]]),"oui","")</f>
        <v>oui</v>
      </c>
      <c r="O9" s="176"/>
      <c r="P9" s="112">
        <f>IF(Tableau1[[#This Row],[Position]]="C.P.",1,0)</f>
        <v>0</v>
      </c>
      <c r="Q9" s="126">
        <f>IF(Tableau1[[#This Row],[Position]]="C.P.S.",1,0)</f>
        <v>0</v>
      </c>
      <c r="R9" s="132">
        <f>IF(Tableau1[[#This Row],[Position]]="P.M.",1,0)</f>
        <v>0</v>
      </c>
      <c r="S9" s="134">
        <f>IF(Tableau1[[#This Row],[Position]]="A.M.",1,0)</f>
        <v>0</v>
      </c>
      <c r="T9" s="137">
        <f>IF(Tableau1[[#This Row],[Position]]="ABS",1,0)</f>
        <v>0</v>
      </c>
      <c r="U9" s="86">
        <f>IF(Tableau1[[#This Row],[Position]]="R.T.T.",1,0)</f>
        <v>0</v>
      </c>
      <c r="V9" s="138">
        <f>IF(Tableau1[[#This Row],[Position]]="Autre",1,0)</f>
        <v>0</v>
      </c>
      <c r="W9" s="141">
        <f>IF(Tableau1[[#This Row],[Position]]="Ch.P. AM",Tableau1[[#This Row],[Fin AM]]-Tableau1[[#This Row],[Début AM]]-Tableau1[[#This Row],[Pause AM]],0)</f>
        <v>0</v>
      </c>
      <c r="X9" s="81">
        <f>IF(Tableau1[[#This Row],[Position]]="Ch.P. PM",Tableau1[[#This Row],[Fin PM]]-Tableau1[[#This Row],[Début PM]]-Tableau1[[#This Row],[Pause PM]],0)</f>
        <v>0</v>
      </c>
      <c r="Y9" s="96">
        <f>IF(Tableau1[[#This Row],[Position]]="Ch.P.",Tableau1[[#This Row],[Temps de travail]],0)+Tableau1[[#This Row],[Chômage Partiel AM]]+Tableau1[[#This Row],[Chômage Partiel PM]]</f>
        <v>0</v>
      </c>
      <c r="Z9" s="147">
        <f>(Tableau1[[#This Row],[Pont Mobile]]+Tableau1[[#This Row],[Congés ]]+Tableau1[[#This Row],[Autre]]+Tableau1[[#This Row],[Absence]]+Tableau1[[#This Row],[R.T.T.]]+Tableau1[[#This Row],[Arrêt Maladie]])*paramètres!B$14</f>
        <v>0</v>
      </c>
      <c r="AA9" s="93">
        <f ca="1">MAX(0,IF(WEEKDAY(Tableau1[[#This Row],[Date]],2)&lt;7,0,
SUM(OFFSET(Tableau1[[#This Row],[Temps de travail]],-6,,7))-
SUM(OFFSET(Tableau1[[#This Row],[Heures à récupérer]],-6,,7))+
SUM(OFFSET(Tableau1[[#This Row],[Récup avance]],-6,,7))
-paramètres!$B$15
)*24)</f>
        <v>0</v>
      </c>
      <c r="AB9" s="14"/>
      <c r="AC9" s="14"/>
      <c r="AE9" s="14"/>
    </row>
    <row r="10" spans="1:31" x14ac:dyDescent="0.3">
      <c r="B10" s="49" t="str">
        <f>IF(WEEKDAY(Tableau1[[#This Row],[Date]],2)=4,"semaine "&amp;_xlfn.ISOWEEKNUM(Tableau1[[#This Row],[Date]]),"")</f>
        <v/>
      </c>
      <c r="C10" s="44" t="str">
        <f>UPPER(TEXT(Tableau1[[#This Row],[Date]],"jjjj"))</f>
        <v>SAMEDI</v>
      </c>
      <c r="D10" s="60">
        <f>$C$3+ROW()-ROW(Tableau1[[#Headers],[Date]])-1</f>
        <v>44198</v>
      </c>
      <c r="E10" s="24"/>
      <c r="F10" s="24"/>
      <c r="G10" s="58"/>
      <c r="H10" s="24"/>
      <c r="I10" s="24"/>
      <c r="J10" s="58"/>
      <c r="K10" s="64">
        <f>Tableau1[[#This Row],[Fin AM]]-Tableau1[[#This Row],[Début AM]]-Tableau1[[#This Row],[Pause AM]]+Tableau1[[#This Row],[Fin PM]]-Tableau1[[#This Row],[Début PM]]-Tableau1[[#This Row],[Pause PM]]</f>
        <v>0</v>
      </c>
      <c r="L10" s="45"/>
      <c r="M10" s="84"/>
      <c r="N10" s="171" t="str">
        <f ca="1">IF(COUNTIF('jours fériés'!C:C,Tableau1[[#This Row],[Date]]),"oui","")</f>
        <v/>
      </c>
      <c r="O10" s="176"/>
      <c r="P10" s="112">
        <f>IF(Tableau1[[#This Row],[Position]]="C.P.",1,0)</f>
        <v>0</v>
      </c>
      <c r="Q10" s="126">
        <f>IF(Tableau1[[#This Row],[Position]]="C.P.S.",1,0)</f>
        <v>0</v>
      </c>
      <c r="R10" s="132">
        <f>IF(Tableau1[[#This Row],[Position]]="P.M.",1,0)</f>
        <v>0</v>
      </c>
      <c r="S10" s="134">
        <f>IF(Tableau1[[#This Row],[Position]]="A.M.",1,0)</f>
        <v>0</v>
      </c>
      <c r="T10" s="137">
        <f>IF(Tableau1[[#This Row],[Position]]="ABS",1,0)</f>
        <v>0</v>
      </c>
      <c r="U10" s="86">
        <f>IF(Tableau1[[#This Row],[Position]]="R.T.T.",1,0)</f>
        <v>0</v>
      </c>
      <c r="V10" s="138">
        <f>IF(Tableau1[[#This Row],[Position]]="Autre",1,0)</f>
        <v>0</v>
      </c>
      <c r="W10" s="141">
        <f>IF(Tableau1[[#This Row],[Position]]="Ch.P. AM",Tableau1[[#This Row],[Fin AM]]-Tableau1[[#This Row],[Début AM]]-Tableau1[[#This Row],[Pause AM]],0)</f>
        <v>0</v>
      </c>
      <c r="X10" s="81">
        <f>IF(Tableau1[[#This Row],[Position]]="Ch.P. PM",Tableau1[[#This Row],[Fin PM]]-Tableau1[[#This Row],[Début PM]]-Tableau1[[#This Row],[Pause PM]],0)</f>
        <v>0</v>
      </c>
      <c r="Y10" s="96">
        <f>IF(Tableau1[[#This Row],[Position]]="Ch.P.",Tableau1[[#This Row],[Temps de travail]],0)+Tableau1[[#This Row],[Chômage Partiel AM]]+Tableau1[[#This Row],[Chômage Partiel PM]]</f>
        <v>0</v>
      </c>
      <c r="Z10" s="147">
        <f>(Tableau1[[#This Row],[Pont Mobile]]+Tableau1[[#This Row],[Congés ]]+Tableau1[[#This Row],[Autre]]+Tableau1[[#This Row],[Absence]]+Tableau1[[#This Row],[R.T.T.]]+Tableau1[[#This Row],[Arrêt Maladie]])*paramètres!B$14</f>
        <v>0</v>
      </c>
      <c r="AA10" s="93">
        <f ca="1">MAX(0,IF(WEEKDAY(Tableau1[[#This Row],[Date]],2)&lt;7,0,
SUM(OFFSET(Tableau1[[#This Row],[Temps de travail]],-6,,7))-
SUM(OFFSET(Tableau1[[#This Row],[Heures à récupérer]],-6,,7))+
SUM(OFFSET(Tableau1[[#This Row],[Récup avance]],-6,,7))
-paramètres!$B$15
)*24)</f>
        <v>0</v>
      </c>
      <c r="AB10" s="14"/>
      <c r="AC10" s="14"/>
      <c r="AE10" s="14"/>
    </row>
    <row r="11" spans="1:31" ht="15" thickBot="1" x14ac:dyDescent="0.35">
      <c r="B11" s="92" t="str">
        <f>IF(WEEKDAY(Tableau1[[#This Row],[Date]],2)=4,"semaine "&amp;_xlfn.ISOWEEKNUM(Tableau1[[#This Row],[Date]]),"")</f>
        <v/>
      </c>
      <c r="C11" s="51" t="str">
        <f>UPPER(TEXT(Tableau1[[#This Row],[Date]],"jjjj"))</f>
        <v>DIMANCHE</v>
      </c>
      <c r="D11" s="61">
        <f>$C$3+ROW()-ROW(Tableau1[[#Headers],[Date]])-1</f>
        <v>44199</v>
      </c>
      <c r="E11" s="166"/>
      <c r="F11" s="166"/>
      <c r="G11" s="167"/>
      <c r="H11" s="166"/>
      <c r="I11" s="166"/>
      <c r="J11" s="167"/>
      <c r="K11" s="65">
        <f>Tableau1[[#This Row],[Fin AM]]-Tableau1[[#This Row],[Début AM]]-Tableau1[[#This Row],[Pause AM]]+Tableau1[[#This Row],[Fin PM]]-Tableau1[[#This Row],[Début PM]]-Tableau1[[#This Row],[Pause PM]]</f>
        <v>0</v>
      </c>
      <c r="L11" s="52"/>
      <c r="M11" s="85"/>
      <c r="N11" s="172" t="str">
        <f ca="1">IF(COUNTIF('jours fériés'!C:C,Tableau1[[#This Row],[Date]]),"oui","")</f>
        <v/>
      </c>
      <c r="O11" s="176"/>
      <c r="P11" s="178">
        <f>IF(Tableau1[[#This Row],[Position]]="C.P.",1,0)</f>
        <v>0</v>
      </c>
      <c r="Q11" s="180">
        <f>IF(Tableau1[[#This Row],[Position]]="C.P.S.",1,0)</f>
        <v>0</v>
      </c>
      <c r="R11" s="182">
        <f>IF(Tableau1[[#This Row],[Position]]="P.M.",1,0)</f>
        <v>0</v>
      </c>
      <c r="S11" s="168">
        <f>IF(Tableau1[[#This Row],[Position]]="A.M.",1,0)</f>
        <v>0</v>
      </c>
      <c r="T11" s="186">
        <f>IF(Tableau1[[#This Row],[Position]]="ABS",1,0)</f>
        <v>0</v>
      </c>
      <c r="U11" s="188">
        <f>IF(Tableau1[[#This Row],[Position]]="R.T.T.",1,0)</f>
        <v>0</v>
      </c>
      <c r="V11" s="184">
        <f>IF(Tableau1[[#This Row],[Position]]="Autre",1,0)</f>
        <v>0</v>
      </c>
      <c r="W11" s="144">
        <f>IF(Tableau1[[#This Row],[Position]]="Ch.P. AM",Tableau1[[#This Row],[Fin AM]]-Tableau1[[#This Row],[Début AM]]-Tableau1[[#This Row],[Pause AM]],0)</f>
        <v>0</v>
      </c>
      <c r="X11" s="118">
        <f>IF(Tableau1[[#This Row],[Position]]="Ch.P. PM",Tableau1[[#This Row],[Fin PM]]-Tableau1[[#This Row],[Début PM]]-Tableau1[[#This Row],[Pause PM]],0)</f>
        <v>0</v>
      </c>
      <c r="Y11" s="145">
        <f>IF(Tableau1[[#This Row],[Position]]="Ch.P.",Tableau1[[#This Row],[Temps de travail]],0)+Tableau1[[#This Row],[Chômage Partiel AM]]+Tableau1[[#This Row],[Chômage Partiel PM]]</f>
        <v>0</v>
      </c>
      <c r="Z11" s="149">
        <f>(Tableau1[[#This Row],[Pont Mobile]]+Tableau1[[#This Row],[Congés ]]+Tableau1[[#This Row],[Autre]]+Tableau1[[#This Row],[Absence]]+Tableau1[[#This Row],[R.T.T.]]+Tableau1[[#This Row],[Arrêt Maladie]])*paramètres!B$14</f>
        <v>0</v>
      </c>
      <c r="AA11" s="95">
        <f ca="1">MAX(0,IF(WEEKDAY(Tableau1[[#This Row],[Date]],2)&lt;7,0,
SUM(OFFSET(Tableau1[[#This Row],[Temps de travail]],-6,,7))-
SUM(OFFSET(Tableau1[[#This Row],[Heures à récupérer]],-6,,7))+
SUM(OFFSET(Tableau1[[#This Row],[Récup avance]],-6,,7))
-paramètres!$B$15
)*24)</f>
        <v>1.0000000000000071</v>
      </c>
      <c r="AB11" s="14"/>
      <c r="AC11" s="14"/>
      <c r="AE11" s="14"/>
    </row>
    <row r="12" spans="1:31" x14ac:dyDescent="0.3">
      <c r="B12" s="46" t="str">
        <f>IF(WEEKDAY(Tableau1[[#This Row],[Date]],2)=4,"semaine "&amp;_xlfn.ISOWEEKNUM(Tableau1[[#This Row],[Date]]),"")</f>
        <v/>
      </c>
      <c r="C12" s="47" t="str">
        <f>UPPER(TEXT(Tableau1[[#This Row],[Date]],"jjjj"))</f>
        <v>LUNDI</v>
      </c>
      <c r="D12" s="59">
        <f>$C$3+ROW()-ROW(Tableau1[[#Headers],[Date]])-1</f>
        <v>44200</v>
      </c>
      <c r="E12" s="164"/>
      <c r="F12" s="164"/>
      <c r="G12" s="165"/>
      <c r="H12" s="164"/>
      <c r="I12" s="164"/>
      <c r="J12" s="165"/>
      <c r="K12" s="63">
        <f>Tableau1[[#This Row],[Fin AM]]-Tableau1[[#This Row],[Début AM]]-Tableau1[[#This Row],[Pause AM]]+Tableau1[[#This Row],[Fin PM]]-Tableau1[[#This Row],[Début PM]]-Tableau1[[#This Row],[Pause PM]]</f>
        <v>0</v>
      </c>
      <c r="L12" s="48"/>
      <c r="M12" s="83"/>
      <c r="N12" s="170" t="str">
        <f ca="1">IF(COUNTIF('jours fériés'!C:C,Tableau1[[#This Row],[Date]]),"oui","")</f>
        <v/>
      </c>
      <c r="O12" s="176"/>
      <c r="P12" s="130">
        <f>IF(Tableau1[[#This Row],[Position]]="C.P.",1,0)</f>
        <v>0</v>
      </c>
      <c r="Q12" s="127">
        <f>IF(Tableau1[[#This Row],[Position]]="C.P.S.",1,0)</f>
        <v>0</v>
      </c>
      <c r="R12" s="131">
        <f>IF(Tableau1[[#This Row],[Position]]="P.M.",1,0)</f>
        <v>0</v>
      </c>
      <c r="S12" s="133">
        <f>IF(Tableau1[[#This Row],[Position]]="A.M.",1,0)</f>
        <v>0</v>
      </c>
      <c r="T12" s="135">
        <f>IF(Tableau1[[#This Row],[Position]]="ABS",1,0)</f>
        <v>0</v>
      </c>
      <c r="U12" s="128">
        <f>IF(Tableau1[[#This Row],[Position]]="R.T.T.",1,0)</f>
        <v>0</v>
      </c>
      <c r="V12" s="136">
        <f>IF(Tableau1[[#This Row],[Position]]="Autre",1,0)</f>
        <v>0</v>
      </c>
      <c r="W12" s="139">
        <f>IF(Tableau1[[#This Row],[Position]]="Ch.P. AM",Tableau1[[#This Row],[Fin AM]]-Tableau1[[#This Row],[Début AM]]-Tableau1[[#This Row],[Pause AM]],0)</f>
        <v>0</v>
      </c>
      <c r="X12" s="129">
        <f>IF(Tableau1[[#This Row],[Position]]="Ch.P. PM",Tableau1[[#This Row],[Fin PM]]-Tableau1[[#This Row],[Début PM]]-Tableau1[[#This Row],[Pause PM]],0)</f>
        <v>0</v>
      </c>
      <c r="Y12" s="140">
        <f>IF(Tableau1[[#This Row],[Position]]="Ch.P.",Tableau1[[#This Row],[Temps de travail]],0)+Tableau1[[#This Row],[Chômage Partiel AM]]+Tableau1[[#This Row],[Chômage Partiel PM]]</f>
        <v>0</v>
      </c>
      <c r="Z12" s="146">
        <f>(Tableau1[[#This Row],[Pont Mobile]]+Tableau1[[#This Row],[Congés ]]+Tableau1[[#This Row],[Autre]]+Tableau1[[#This Row],[Absence]]+Tableau1[[#This Row],[R.T.T.]]+Tableau1[[#This Row],[Arrêt Maladie]])*paramètres!B$14</f>
        <v>0</v>
      </c>
      <c r="AA12" s="87">
        <f ca="1">MAX(0,IF(WEEKDAY(Tableau1[[#This Row],[Date]],2)&lt;7,0,
SUM(OFFSET(Tableau1[[#This Row],[Temps de travail]],-6,,7))-
SUM(OFFSET(Tableau1[[#This Row],[Heures à récupérer]],-6,,7))+
SUM(OFFSET(Tableau1[[#This Row],[Récup avance]],-6,,7))
-paramètres!$B$15
)*24)</f>
        <v>0</v>
      </c>
      <c r="AB12" s="14"/>
      <c r="AC12" s="14"/>
      <c r="AE12" s="14"/>
    </row>
    <row r="13" spans="1:31" x14ac:dyDescent="0.3">
      <c r="B13" s="49" t="str">
        <f>IF(WEEKDAY(Tableau1[[#This Row],[Date]],2)=4,"semaine "&amp;_xlfn.ISOWEEKNUM(Tableau1[[#This Row],[Date]]),"")</f>
        <v/>
      </c>
      <c r="C13" s="44" t="str">
        <f>UPPER(TEXT(Tableau1[[#This Row],[Date]],"jjjj"))</f>
        <v>MARDI</v>
      </c>
      <c r="D13" s="60">
        <f>$C$3+ROW()-ROW(Tableau1[[#Headers],[Date]])-1</f>
        <v>44201</v>
      </c>
      <c r="E13" s="24"/>
      <c r="F13" s="24"/>
      <c r="G13" s="58"/>
      <c r="H13" s="24"/>
      <c r="I13" s="24"/>
      <c r="J13" s="58"/>
      <c r="K13" s="64">
        <f>Tableau1[[#This Row],[Fin AM]]-Tableau1[[#This Row],[Début AM]]-Tableau1[[#This Row],[Pause AM]]+Tableau1[[#This Row],[Fin PM]]-Tableau1[[#This Row],[Début PM]]-Tableau1[[#This Row],[Pause PM]]</f>
        <v>0</v>
      </c>
      <c r="L13" s="45"/>
      <c r="M13" s="84"/>
      <c r="N13" s="171" t="str">
        <f ca="1">IF(COUNTIF('jours fériés'!C:C,Tableau1[[#This Row],[Date]]),"oui","")</f>
        <v/>
      </c>
      <c r="O13" s="176"/>
      <c r="P13" s="112">
        <f>IF(Tableau1[[#This Row],[Position]]="C.P.",1,0)</f>
        <v>0</v>
      </c>
      <c r="Q13" s="126">
        <f>IF(Tableau1[[#This Row],[Position]]="C.P.S.",1,0)</f>
        <v>0</v>
      </c>
      <c r="R13" s="132">
        <f>IF(Tableau1[[#This Row],[Position]]="P.M.",1,0)</f>
        <v>0</v>
      </c>
      <c r="S13" s="134">
        <f>IF(Tableau1[[#This Row],[Position]]="A.M.",1,0)</f>
        <v>0</v>
      </c>
      <c r="T13" s="137">
        <f>IF(Tableau1[[#This Row],[Position]]="ABS",1,0)</f>
        <v>0</v>
      </c>
      <c r="U13" s="86">
        <f>IF(Tableau1[[#This Row],[Position]]="R.T.T.",1,0)</f>
        <v>0</v>
      </c>
      <c r="V13" s="138">
        <f>IF(Tableau1[[#This Row],[Position]]="Autre",1,0)</f>
        <v>0</v>
      </c>
      <c r="W13" s="141">
        <f>IF(Tableau1[[#This Row],[Position]]="Ch.P. AM",Tableau1[[#This Row],[Fin AM]]-Tableau1[[#This Row],[Début AM]]-Tableau1[[#This Row],[Pause AM]],0)</f>
        <v>0</v>
      </c>
      <c r="X13" s="81">
        <f>IF(Tableau1[[#This Row],[Position]]="Ch.P. PM",Tableau1[[#This Row],[Fin PM]]-Tableau1[[#This Row],[Début PM]]-Tableau1[[#This Row],[Pause PM]],0)</f>
        <v>0</v>
      </c>
      <c r="Y13" s="96">
        <f>IF(Tableau1[[#This Row],[Position]]="Ch.P.",Tableau1[[#This Row],[Temps de travail]],0)+Tableau1[[#This Row],[Chômage Partiel AM]]+Tableau1[[#This Row],[Chômage Partiel PM]]</f>
        <v>0</v>
      </c>
      <c r="Z13" s="147">
        <f>(Tableau1[[#This Row],[Pont Mobile]]+Tableau1[[#This Row],[Congés ]]+Tableau1[[#This Row],[Autre]]+Tableau1[[#This Row],[Absence]]+Tableau1[[#This Row],[R.T.T.]]+Tableau1[[#This Row],[Arrêt Maladie]])*paramètres!B$14</f>
        <v>0</v>
      </c>
      <c r="AA13" s="93">
        <f ca="1">MAX(0,IF(WEEKDAY(Tableau1[[#This Row],[Date]],2)&lt;7,0,
SUM(OFFSET(Tableau1[[#This Row],[Temps de travail]],-6,,7))-
SUM(OFFSET(Tableau1[[#This Row],[Heures à récupérer]],-6,,7))+
SUM(OFFSET(Tableau1[[#This Row],[Récup avance]],-6,,7))
-paramètres!$B$15
)*24)</f>
        <v>0</v>
      </c>
      <c r="AB13" s="14"/>
      <c r="AC13" s="14"/>
      <c r="AE13" s="14"/>
    </row>
    <row r="14" spans="1:31" x14ac:dyDescent="0.3">
      <c r="B14" s="49" t="str">
        <f>IF(WEEKDAY(Tableau1[[#This Row],[Date]],2)=4,"semaine "&amp;_xlfn.ISOWEEKNUM(Tableau1[[#This Row],[Date]]),"")</f>
        <v/>
      </c>
      <c r="C14" s="44" t="str">
        <f>UPPER(TEXT(Tableau1[[#This Row],[Date]],"jjjj"))</f>
        <v>MERCREDI</v>
      </c>
      <c r="D14" s="60">
        <f>$C$3+ROW()-ROW(Tableau1[[#Headers],[Date]])-1</f>
        <v>44202</v>
      </c>
      <c r="E14" s="24"/>
      <c r="F14" s="24"/>
      <c r="G14" s="58"/>
      <c r="H14" s="24"/>
      <c r="I14" s="24"/>
      <c r="J14" s="58"/>
      <c r="K14" s="64">
        <f>Tableau1[[#This Row],[Fin AM]]-Tableau1[[#This Row],[Début AM]]-Tableau1[[#This Row],[Pause AM]]+Tableau1[[#This Row],[Fin PM]]-Tableau1[[#This Row],[Début PM]]-Tableau1[[#This Row],[Pause PM]]</f>
        <v>0</v>
      </c>
      <c r="L14" s="45"/>
      <c r="M14" s="84"/>
      <c r="N14" s="171" t="str">
        <f ca="1">IF(COUNTIF('jours fériés'!C:C,Tableau1[[#This Row],[Date]]),"oui","")</f>
        <v/>
      </c>
      <c r="O14" s="176"/>
      <c r="P14" s="112">
        <f>IF(Tableau1[[#This Row],[Position]]="C.P.",1,0)</f>
        <v>0</v>
      </c>
      <c r="Q14" s="126">
        <f>IF(Tableau1[[#This Row],[Position]]="C.P.S.",1,0)</f>
        <v>0</v>
      </c>
      <c r="R14" s="132">
        <f>IF(Tableau1[[#This Row],[Position]]="P.M.",1,0)</f>
        <v>0</v>
      </c>
      <c r="S14" s="134">
        <f>IF(Tableau1[[#This Row],[Position]]="A.M.",1,0)</f>
        <v>0</v>
      </c>
      <c r="T14" s="137">
        <f>IF(Tableau1[[#This Row],[Position]]="ABS",1,0)</f>
        <v>0</v>
      </c>
      <c r="U14" s="86">
        <f>IF(Tableau1[[#This Row],[Position]]="R.T.T.",1,0)</f>
        <v>0</v>
      </c>
      <c r="V14" s="138">
        <f>IF(Tableau1[[#This Row],[Position]]="Autre",1,0)</f>
        <v>0</v>
      </c>
      <c r="W14" s="141">
        <f>IF(Tableau1[[#This Row],[Position]]="Ch.P. AM",Tableau1[[#This Row],[Fin AM]]-Tableau1[[#This Row],[Début AM]]-Tableau1[[#This Row],[Pause AM]],0)</f>
        <v>0</v>
      </c>
      <c r="X14" s="81">
        <f>IF(Tableau1[[#This Row],[Position]]="Ch.P. PM",Tableau1[[#This Row],[Fin PM]]-Tableau1[[#This Row],[Début PM]]-Tableau1[[#This Row],[Pause PM]],0)</f>
        <v>0</v>
      </c>
      <c r="Y14" s="96">
        <f>IF(Tableau1[[#This Row],[Position]]="Ch.P.",Tableau1[[#This Row],[Temps de travail]],0)+Tableau1[[#This Row],[Chômage Partiel AM]]+Tableau1[[#This Row],[Chômage Partiel PM]]</f>
        <v>0</v>
      </c>
      <c r="Z14" s="147">
        <f>(Tableau1[[#This Row],[Pont Mobile]]+Tableau1[[#This Row],[Congés ]]+Tableau1[[#This Row],[Autre]]+Tableau1[[#This Row],[Absence]]+Tableau1[[#This Row],[R.T.T.]]+Tableau1[[#This Row],[Arrêt Maladie]])*paramètres!B$14</f>
        <v>0</v>
      </c>
      <c r="AA14" s="93">
        <f ca="1">MAX(0,IF(WEEKDAY(Tableau1[[#This Row],[Date]],2)&lt;7,0,
SUM(OFFSET(Tableau1[[#This Row],[Temps de travail]],-6,,7))-
SUM(OFFSET(Tableau1[[#This Row],[Heures à récupérer]],-6,,7))+
SUM(OFFSET(Tableau1[[#This Row],[Récup avance]],-6,,7))
-paramètres!$B$15
)*24)</f>
        <v>0</v>
      </c>
      <c r="AB14" s="14"/>
      <c r="AC14" s="14"/>
      <c r="AE14" s="14"/>
    </row>
    <row r="15" spans="1:31" x14ac:dyDescent="0.3">
      <c r="B15" s="49" t="str">
        <f>IF(WEEKDAY(Tableau1[[#This Row],[Date]],2)=4,"semaine "&amp;_xlfn.ISOWEEKNUM(Tableau1[[#This Row],[Date]]),"")</f>
        <v>semaine 1</v>
      </c>
      <c r="C15" s="44" t="str">
        <f>UPPER(TEXT(Tableau1[[#This Row],[Date]],"jjjj"))</f>
        <v>JEUDI</v>
      </c>
      <c r="D15" s="60">
        <f>$C$3+ROW()-ROW(Tableau1[[#Headers],[Date]])-1</f>
        <v>44203</v>
      </c>
      <c r="E15" s="24"/>
      <c r="F15" s="24"/>
      <c r="G15" s="58"/>
      <c r="H15" s="24"/>
      <c r="I15" s="24"/>
      <c r="J15" s="58"/>
      <c r="K15" s="64">
        <f>Tableau1[[#This Row],[Fin AM]]-Tableau1[[#This Row],[Début AM]]-Tableau1[[#This Row],[Pause AM]]+Tableau1[[#This Row],[Fin PM]]-Tableau1[[#This Row],[Début PM]]-Tableau1[[#This Row],[Pause PM]]</f>
        <v>0</v>
      </c>
      <c r="L15" s="45"/>
      <c r="M15" s="84"/>
      <c r="N15" s="171" t="str">
        <f ca="1">IF(COUNTIF('jours fériés'!C:C,Tableau1[[#This Row],[Date]]),"oui","")</f>
        <v/>
      </c>
      <c r="O15" s="176"/>
      <c r="P15" s="112">
        <f>IF(Tableau1[[#This Row],[Position]]="C.P.",1,0)</f>
        <v>0</v>
      </c>
      <c r="Q15" s="126">
        <f>IF(Tableau1[[#This Row],[Position]]="C.P.S.",1,0)</f>
        <v>0</v>
      </c>
      <c r="R15" s="132">
        <f>IF(Tableau1[[#This Row],[Position]]="P.M.",1,0)</f>
        <v>0</v>
      </c>
      <c r="S15" s="134">
        <f>IF(Tableau1[[#This Row],[Position]]="A.M.",1,0)</f>
        <v>0</v>
      </c>
      <c r="T15" s="137">
        <f>IF(Tableau1[[#This Row],[Position]]="ABS",1,0)</f>
        <v>0</v>
      </c>
      <c r="U15" s="86">
        <f>IF(Tableau1[[#This Row],[Position]]="R.T.T.",1,0)</f>
        <v>0</v>
      </c>
      <c r="V15" s="138">
        <f>IF(Tableau1[[#This Row],[Position]]="Autre",1,0)</f>
        <v>0</v>
      </c>
      <c r="W15" s="141">
        <f>IF(Tableau1[[#This Row],[Position]]="Ch.P. AM",Tableau1[[#This Row],[Fin AM]]-Tableau1[[#This Row],[Début AM]]-Tableau1[[#This Row],[Pause AM]],0)</f>
        <v>0</v>
      </c>
      <c r="X15" s="81">
        <f>IF(Tableau1[[#This Row],[Position]]="Ch.P. PM",Tableau1[[#This Row],[Fin PM]]-Tableau1[[#This Row],[Début PM]]-Tableau1[[#This Row],[Pause PM]],0)</f>
        <v>0</v>
      </c>
      <c r="Y15" s="96">
        <f>IF(Tableau1[[#This Row],[Position]]="Ch.P.",Tableau1[[#This Row],[Temps de travail]],0)+Tableau1[[#This Row],[Chômage Partiel AM]]+Tableau1[[#This Row],[Chômage Partiel PM]]</f>
        <v>0</v>
      </c>
      <c r="Z15" s="147">
        <f>(Tableau1[[#This Row],[Pont Mobile]]+Tableau1[[#This Row],[Congés ]]+Tableau1[[#This Row],[Autre]]+Tableau1[[#This Row],[Absence]]+Tableau1[[#This Row],[R.T.T.]]+Tableau1[[#This Row],[Arrêt Maladie]])*paramètres!B$14</f>
        <v>0</v>
      </c>
      <c r="AA15" s="93">
        <f ca="1">MAX(0,IF(WEEKDAY(Tableau1[[#This Row],[Date]],2)&lt;7,0,
SUM(OFFSET(Tableau1[[#This Row],[Temps de travail]],-6,,7))-
SUM(OFFSET(Tableau1[[#This Row],[Heures à récupérer]],-6,,7))+
SUM(OFFSET(Tableau1[[#This Row],[Récup avance]],-6,,7))
-paramètres!$B$15
)*24)</f>
        <v>0</v>
      </c>
      <c r="AB15" s="14"/>
      <c r="AC15" s="14"/>
      <c r="AE15" s="14"/>
    </row>
    <row r="16" spans="1:31" x14ac:dyDescent="0.3">
      <c r="B16" s="49" t="str">
        <f>IF(WEEKDAY(Tableau1[[#This Row],[Date]],2)=4,"semaine "&amp;_xlfn.ISOWEEKNUM(Tableau1[[#This Row],[Date]]),"")</f>
        <v/>
      </c>
      <c r="C16" s="44" t="str">
        <f>UPPER(TEXT(Tableau1[[#This Row],[Date]],"jjjj"))</f>
        <v>VENDREDI</v>
      </c>
      <c r="D16" s="60">
        <f>$C$3+ROW()-ROW(Tableau1[[#Headers],[Date]])-1</f>
        <v>44204</v>
      </c>
      <c r="E16" s="24"/>
      <c r="F16" s="24"/>
      <c r="G16" s="58"/>
      <c r="H16" s="24"/>
      <c r="I16" s="24"/>
      <c r="J16" s="58"/>
      <c r="K16" s="64">
        <f>Tableau1[[#This Row],[Fin AM]]-Tableau1[[#This Row],[Début AM]]-Tableau1[[#This Row],[Pause AM]]+Tableau1[[#This Row],[Fin PM]]-Tableau1[[#This Row],[Début PM]]-Tableau1[[#This Row],[Pause PM]]</f>
        <v>0</v>
      </c>
      <c r="L16" s="45"/>
      <c r="M16" s="84"/>
      <c r="N16" s="171" t="str">
        <f ca="1">IF(COUNTIF('jours fériés'!C:C,Tableau1[[#This Row],[Date]]),"oui","")</f>
        <v/>
      </c>
      <c r="O16" s="176"/>
      <c r="P16" s="112">
        <f>IF(Tableau1[[#This Row],[Position]]="C.P.",1,0)</f>
        <v>0</v>
      </c>
      <c r="Q16" s="126">
        <f>IF(Tableau1[[#This Row],[Position]]="C.P.S.",1,0)</f>
        <v>0</v>
      </c>
      <c r="R16" s="132">
        <f>IF(Tableau1[[#This Row],[Position]]="P.M.",1,0)</f>
        <v>0</v>
      </c>
      <c r="S16" s="134">
        <f>IF(Tableau1[[#This Row],[Position]]="A.M.",1,0)</f>
        <v>0</v>
      </c>
      <c r="T16" s="137">
        <f>IF(Tableau1[[#This Row],[Position]]="ABS",1,0)</f>
        <v>0</v>
      </c>
      <c r="U16" s="86">
        <f>IF(Tableau1[[#This Row],[Position]]="R.T.T.",1,0)</f>
        <v>0</v>
      </c>
      <c r="V16" s="138">
        <f>IF(Tableau1[[#This Row],[Position]]="Autre",1,0)</f>
        <v>0</v>
      </c>
      <c r="W16" s="141">
        <f>IF(Tableau1[[#This Row],[Position]]="Ch.P. AM",Tableau1[[#This Row],[Fin AM]]-Tableau1[[#This Row],[Début AM]]-Tableau1[[#This Row],[Pause AM]],0)</f>
        <v>0</v>
      </c>
      <c r="X16" s="81">
        <f>IF(Tableau1[[#This Row],[Position]]="Ch.P. PM",Tableau1[[#This Row],[Fin PM]]-Tableau1[[#This Row],[Début PM]]-Tableau1[[#This Row],[Pause PM]],0)</f>
        <v>0</v>
      </c>
      <c r="Y16" s="96">
        <f>IF(Tableau1[[#This Row],[Position]]="Ch.P.",Tableau1[[#This Row],[Temps de travail]],0)+Tableau1[[#This Row],[Chômage Partiel AM]]+Tableau1[[#This Row],[Chômage Partiel PM]]</f>
        <v>0</v>
      </c>
      <c r="Z16" s="147">
        <f>(Tableau1[[#This Row],[Pont Mobile]]+Tableau1[[#This Row],[Congés ]]+Tableau1[[#This Row],[Autre]]+Tableau1[[#This Row],[Absence]]+Tableau1[[#This Row],[R.T.T.]]+Tableau1[[#This Row],[Arrêt Maladie]])*paramètres!B$14</f>
        <v>0</v>
      </c>
      <c r="AA16" s="93">
        <f ca="1">MAX(0,IF(WEEKDAY(Tableau1[[#This Row],[Date]],2)&lt;7,0,
SUM(OFFSET(Tableau1[[#This Row],[Temps de travail]],-6,,7))-
SUM(OFFSET(Tableau1[[#This Row],[Heures à récupérer]],-6,,7))+
SUM(OFFSET(Tableau1[[#This Row],[Récup avance]],-6,,7))
-paramètres!$B$15
)*24)</f>
        <v>0</v>
      </c>
      <c r="AB16" s="14"/>
      <c r="AC16" s="14"/>
      <c r="AE16" s="14"/>
    </row>
    <row r="17" spans="2:31" x14ac:dyDescent="0.3">
      <c r="B17" s="49" t="str">
        <f>IF(WEEKDAY(Tableau1[[#This Row],[Date]],2)=4,"semaine "&amp;_xlfn.ISOWEEKNUM(Tableau1[[#This Row],[Date]]),"")</f>
        <v/>
      </c>
      <c r="C17" s="44" t="str">
        <f>UPPER(TEXT(Tableau1[[#This Row],[Date]],"jjjj"))</f>
        <v>SAMEDI</v>
      </c>
      <c r="D17" s="60">
        <f>$C$3+ROW()-ROW(Tableau1[[#Headers],[Date]])-1</f>
        <v>44205</v>
      </c>
      <c r="E17" s="24"/>
      <c r="F17" s="24"/>
      <c r="G17" s="58"/>
      <c r="H17" s="24"/>
      <c r="I17" s="24"/>
      <c r="J17" s="58"/>
      <c r="K17" s="64">
        <f>Tableau1[[#This Row],[Fin AM]]-Tableau1[[#This Row],[Début AM]]-Tableau1[[#This Row],[Pause AM]]+Tableau1[[#This Row],[Fin PM]]-Tableau1[[#This Row],[Début PM]]-Tableau1[[#This Row],[Pause PM]]</f>
        <v>0</v>
      </c>
      <c r="L17" s="45"/>
      <c r="M17" s="84"/>
      <c r="N17" s="171" t="str">
        <f ca="1">IF(COUNTIF('jours fériés'!C:C,Tableau1[[#This Row],[Date]]),"oui","")</f>
        <v/>
      </c>
      <c r="O17" s="176"/>
      <c r="P17" s="112">
        <f>IF(Tableau1[[#This Row],[Position]]="C.P.",1,0)</f>
        <v>0</v>
      </c>
      <c r="Q17" s="126">
        <f>IF(Tableau1[[#This Row],[Position]]="C.P.S.",1,0)</f>
        <v>0</v>
      </c>
      <c r="R17" s="132">
        <f>IF(Tableau1[[#This Row],[Position]]="P.M.",1,0)</f>
        <v>0</v>
      </c>
      <c r="S17" s="134">
        <f>IF(Tableau1[[#This Row],[Position]]="A.M.",1,0)</f>
        <v>0</v>
      </c>
      <c r="T17" s="137">
        <f>IF(Tableau1[[#This Row],[Position]]="ABS",1,0)</f>
        <v>0</v>
      </c>
      <c r="U17" s="86">
        <f>IF(Tableau1[[#This Row],[Position]]="R.T.T.",1,0)</f>
        <v>0</v>
      </c>
      <c r="V17" s="138">
        <f>IF(Tableau1[[#This Row],[Position]]="Autre",1,0)</f>
        <v>0</v>
      </c>
      <c r="W17" s="141">
        <f>IF(Tableau1[[#This Row],[Position]]="Ch.P. AM",Tableau1[[#This Row],[Fin AM]]-Tableau1[[#This Row],[Début AM]]-Tableau1[[#This Row],[Pause AM]],0)</f>
        <v>0</v>
      </c>
      <c r="X17" s="81">
        <f>IF(Tableau1[[#This Row],[Position]]="Ch.P. PM",Tableau1[[#This Row],[Fin PM]]-Tableau1[[#This Row],[Début PM]]-Tableau1[[#This Row],[Pause PM]],0)</f>
        <v>0</v>
      </c>
      <c r="Y17" s="96">
        <f>IF(Tableau1[[#This Row],[Position]]="Ch.P.",Tableau1[[#This Row],[Temps de travail]],0)+Tableau1[[#This Row],[Chômage Partiel AM]]+Tableau1[[#This Row],[Chômage Partiel PM]]</f>
        <v>0</v>
      </c>
      <c r="Z17" s="147">
        <f>(Tableau1[[#This Row],[Pont Mobile]]+Tableau1[[#This Row],[Congés ]]+Tableau1[[#This Row],[Autre]]+Tableau1[[#This Row],[Absence]]+Tableau1[[#This Row],[R.T.T.]]+Tableau1[[#This Row],[Arrêt Maladie]])*paramètres!B$14</f>
        <v>0</v>
      </c>
      <c r="AA17" s="93">
        <f ca="1">MAX(0,IF(WEEKDAY(Tableau1[[#This Row],[Date]],2)&lt;7,0,
SUM(OFFSET(Tableau1[[#This Row],[Temps de travail]],-6,,7))-
SUM(OFFSET(Tableau1[[#This Row],[Heures à récupérer]],-6,,7))+
SUM(OFFSET(Tableau1[[#This Row],[Récup avance]],-6,,7))
-paramètres!$B$15
)*24)</f>
        <v>0</v>
      </c>
      <c r="AB17" s="14"/>
      <c r="AC17" s="14"/>
      <c r="AE17" s="14"/>
    </row>
    <row r="18" spans="2:31" ht="15" thickBot="1" x14ac:dyDescent="0.35">
      <c r="B18" s="92" t="str">
        <f>IF(WEEKDAY(Tableau1[[#This Row],[Date]],2)=4,"semaine "&amp;_xlfn.ISOWEEKNUM(Tableau1[[#This Row],[Date]]),"")</f>
        <v/>
      </c>
      <c r="C18" s="51" t="str">
        <f>UPPER(TEXT(Tableau1[[#This Row],[Date]],"jjjj"))</f>
        <v>DIMANCHE</v>
      </c>
      <c r="D18" s="61">
        <f>$C$3+ROW()-ROW(Tableau1[[#Headers],[Date]])-1</f>
        <v>44206</v>
      </c>
      <c r="E18" s="166"/>
      <c r="F18" s="166"/>
      <c r="G18" s="167"/>
      <c r="H18" s="166"/>
      <c r="I18" s="166"/>
      <c r="J18" s="167"/>
      <c r="K18" s="65">
        <f>Tableau1[[#This Row],[Fin AM]]-Tableau1[[#This Row],[Début AM]]-Tableau1[[#This Row],[Pause AM]]+Tableau1[[#This Row],[Fin PM]]-Tableau1[[#This Row],[Début PM]]-Tableau1[[#This Row],[Pause PM]]</f>
        <v>0</v>
      </c>
      <c r="L18" s="52"/>
      <c r="M18" s="85"/>
      <c r="N18" s="172" t="str">
        <f ca="1">IF(COUNTIF('jours fériés'!C:C,Tableau1[[#This Row],[Date]]),"oui","")</f>
        <v/>
      </c>
      <c r="O18" s="176"/>
      <c r="P18" s="178">
        <f>IF(Tableau1[[#This Row],[Position]]="C.P.",1,0)</f>
        <v>0</v>
      </c>
      <c r="Q18" s="180">
        <f>IF(Tableau1[[#This Row],[Position]]="C.P.S.",1,0)</f>
        <v>0</v>
      </c>
      <c r="R18" s="182">
        <f>IF(Tableau1[[#This Row],[Position]]="P.M.",1,0)</f>
        <v>0</v>
      </c>
      <c r="S18" s="168">
        <f>IF(Tableau1[[#This Row],[Position]]="A.M.",1,0)</f>
        <v>0</v>
      </c>
      <c r="T18" s="186">
        <f>IF(Tableau1[[#This Row],[Position]]="ABS",1,0)</f>
        <v>0</v>
      </c>
      <c r="U18" s="188">
        <f>IF(Tableau1[[#This Row],[Position]]="R.T.T.",1,0)</f>
        <v>0</v>
      </c>
      <c r="V18" s="184">
        <f>IF(Tableau1[[#This Row],[Position]]="Autre",1,0)</f>
        <v>0</v>
      </c>
      <c r="W18" s="144">
        <f>IF(Tableau1[[#This Row],[Position]]="Ch.P. AM",Tableau1[[#This Row],[Fin AM]]-Tableau1[[#This Row],[Début AM]]-Tableau1[[#This Row],[Pause AM]],0)</f>
        <v>0</v>
      </c>
      <c r="X18" s="118">
        <f>IF(Tableau1[[#This Row],[Position]]="Ch.P. PM",Tableau1[[#This Row],[Fin PM]]-Tableau1[[#This Row],[Début PM]]-Tableau1[[#This Row],[Pause PM]],0)</f>
        <v>0</v>
      </c>
      <c r="Y18" s="145">
        <f>IF(Tableau1[[#This Row],[Position]]="Ch.P.",Tableau1[[#This Row],[Temps de travail]],0)+Tableau1[[#This Row],[Chômage Partiel AM]]+Tableau1[[#This Row],[Chômage Partiel PM]]</f>
        <v>0</v>
      </c>
      <c r="Z18" s="149">
        <f>(Tableau1[[#This Row],[Pont Mobile]]+Tableau1[[#This Row],[Congés ]]+Tableau1[[#This Row],[Autre]]+Tableau1[[#This Row],[Absence]]+Tableau1[[#This Row],[R.T.T.]]+Tableau1[[#This Row],[Arrêt Maladie]])*paramètres!B$14</f>
        <v>0</v>
      </c>
      <c r="AA18" s="95">
        <f ca="1">MAX(0,IF(WEEKDAY(Tableau1[[#This Row],[Date]],2)&lt;7,0,
SUM(OFFSET(Tableau1[[#This Row],[Temps de travail]],-6,,7))-
SUM(OFFSET(Tableau1[[#This Row],[Heures à récupérer]],-6,,7))+
SUM(OFFSET(Tableau1[[#This Row],[Récup avance]],-6,,7))
-paramètres!$B$15
)*24)</f>
        <v>0</v>
      </c>
      <c r="AB18" s="14"/>
      <c r="AC18" s="14"/>
      <c r="AE18" s="14"/>
    </row>
    <row r="19" spans="2:31" x14ac:dyDescent="0.3">
      <c r="B19" s="46" t="str">
        <f>IF(WEEKDAY(Tableau1[[#This Row],[Date]],2)=4,"semaine "&amp;_xlfn.ISOWEEKNUM(Tableau1[[#This Row],[Date]]),"")</f>
        <v/>
      </c>
      <c r="C19" s="47" t="str">
        <f>UPPER(TEXT(Tableau1[[#This Row],[Date]],"jjjj"))</f>
        <v>LUNDI</v>
      </c>
      <c r="D19" s="59">
        <f>$C$3+ROW()-ROW(Tableau1[[#Headers],[Date]])-1</f>
        <v>44207</v>
      </c>
      <c r="E19" s="164"/>
      <c r="F19" s="164"/>
      <c r="G19" s="165"/>
      <c r="H19" s="164"/>
      <c r="I19" s="164"/>
      <c r="J19" s="165"/>
      <c r="K19" s="63">
        <f>Tableau1[[#This Row],[Fin AM]]-Tableau1[[#This Row],[Début AM]]-Tableau1[[#This Row],[Pause AM]]+Tableau1[[#This Row],[Fin PM]]-Tableau1[[#This Row],[Début PM]]-Tableau1[[#This Row],[Pause PM]]</f>
        <v>0</v>
      </c>
      <c r="L19" s="48"/>
      <c r="M19" s="83"/>
      <c r="N19" s="170" t="str">
        <f ca="1">IF(COUNTIF('jours fériés'!C:C,Tableau1[[#This Row],[Date]]),"oui","")</f>
        <v/>
      </c>
      <c r="O19" s="176"/>
      <c r="P19" s="130">
        <f>IF(Tableau1[[#This Row],[Position]]="C.P.",1,0)</f>
        <v>0</v>
      </c>
      <c r="Q19" s="127">
        <f>IF(Tableau1[[#This Row],[Position]]="C.P.S.",1,0)</f>
        <v>0</v>
      </c>
      <c r="R19" s="131">
        <f>IF(Tableau1[[#This Row],[Position]]="P.M.",1,0)</f>
        <v>0</v>
      </c>
      <c r="S19" s="133">
        <f>IF(Tableau1[[#This Row],[Position]]="A.M.",1,0)</f>
        <v>0</v>
      </c>
      <c r="T19" s="135">
        <f>IF(Tableau1[[#This Row],[Position]]="ABS",1,0)</f>
        <v>0</v>
      </c>
      <c r="U19" s="128">
        <f>IF(Tableau1[[#This Row],[Position]]="R.T.T.",1,0)</f>
        <v>0</v>
      </c>
      <c r="V19" s="136">
        <f>IF(Tableau1[[#This Row],[Position]]="Autre",1,0)</f>
        <v>0</v>
      </c>
      <c r="W19" s="139">
        <f>IF(Tableau1[[#This Row],[Position]]="Ch.P. AM",Tableau1[[#This Row],[Fin AM]]-Tableau1[[#This Row],[Début AM]]-Tableau1[[#This Row],[Pause AM]],0)</f>
        <v>0</v>
      </c>
      <c r="X19" s="129">
        <f>IF(Tableau1[[#This Row],[Position]]="Ch.P. PM",Tableau1[[#This Row],[Fin PM]]-Tableau1[[#This Row],[Début PM]]-Tableau1[[#This Row],[Pause PM]],0)</f>
        <v>0</v>
      </c>
      <c r="Y19" s="140">
        <f>IF(Tableau1[[#This Row],[Position]]="Ch.P.",Tableau1[[#This Row],[Temps de travail]],0)+Tableau1[[#This Row],[Chômage Partiel AM]]+Tableau1[[#This Row],[Chômage Partiel PM]]</f>
        <v>0</v>
      </c>
      <c r="Z19" s="146">
        <f>(Tableau1[[#This Row],[Pont Mobile]]+Tableau1[[#This Row],[Congés ]]+Tableau1[[#This Row],[Autre]]+Tableau1[[#This Row],[Absence]]+Tableau1[[#This Row],[R.T.T.]]+Tableau1[[#This Row],[Arrêt Maladie]])*paramètres!B$14</f>
        <v>0</v>
      </c>
      <c r="AA19" s="87">
        <f ca="1">MAX(0,IF(WEEKDAY(Tableau1[[#This Row],[Date]],2)&lt;7,0,
SUM(OFFSET(Tableau1[[#This Row],[Temps de travail]],-6,,7))-
SUM(OFFSET(Tableau1[[#This Row],[Heures à récupérer]],-6,,7))+
SUM(OFFSET(Tableau1[[#This Row],[Récup avance]],-6,,7))
-paramètres!$B$15
)*24)</f>
        <v>0</v>
      </c>
      <c r="AB19" s="14"/>
      <c r="AC19" s="14"/>
      <c r="AE19" s="14"/>
    </row>
    <row r="20" spans="2:31" x14ac:dyDescent="0.3">
      <c r="B20" s="49" t="str">
        <f>IF(WEEKDAY(Tableau1[[#This Row],[Date]],2)=4,"semaine "&amp;_xlfn.ISOWEEKNUM(Tableau1[[#This Row],[Date]]),"")</f>
        <v/>
      </c>
      <c r="C20" s="44" t="str">
        <f>UPPER(TEXT(Tableau1[[#This Row],[Date]],"jjjj"))</f>
        <v>MARDI</v>
      </c>
      <c r="D20" s="60">
        <f>$C$3+ROW()-ROW(Tableau1[[#Headers],[Date]])-1</f>
        <v>44208</v>
      </c>
      <c r="E20" s="24"/>
      <c r="F20" s="24"/>
      <c r="G20" s="58"/>
      <c r="H20" s="24"/>
      <c r="I20" s="24"/>
      <c r="J20" s="58"/>
      <c r="K20" s="64">
        <f>Tableau1[[#This Row],[Fin AM]]-Tableau1[[#This Row],[Début AM]]-Tableau1[[#This Row],[Pause AM]]+Tableau1[[#This Row],[Fin PM]]-Tableau1[[#This Row],[Début PM]]-Tableau1[[#This Row],[Pause PM]]</f>
        <v>0</v>
      </c>
      <c r="L20" s="45"/>
      <c r="M20" s="84"/>
      <c r="N20" s="171" t="str">
        <f ca="1">IF(COUNTIF('jours fériés'!C:C,Tableau1[[#This Row],[Date]]),"oui","")</f>
        <v/>
      </c>
      <c r="O20" s="176"/>
      <c r="P20" s="112">
        <f>IF(Tableau1[[#This Row],[Position]]="C.P.",1,0)</f>
        <v>0</v>
      </c>
      <c r="Q20" s="126">
        <f>IF(Tableau1[[#This Row],[Position]]="C.P.S.",1,0)</f>
        <v>0</v>
      </c>
      <c r="R20" s="132">
        <f>IF(Tableau1[[#This Row],[Position]]="P.M.",1,0)</f>
        <v>0</v>
      </c>
      <c r="S20" s="134">
        <f>IF(Tableau1[[#This Row],[Position]]="A.M.",1,0)</f>
        <v>0</v>
      </c>
      <c r="T20" s="137">
        <f>IF(Tableau1[[#This Row],[Position]]="ABS",1,0)</f>
        <v>0</v>
      </c>
      <c r="U20" s="86">
        <f>IF(Tableau1[[#This Row],[Position]]="R.T.T.",1,0)</f>
        <v>0</v>
      </c>
      <c r="V20" s="138">
        <f>IF(Tableau1[[#This Row],[Position]]="Autre",1,0)</f>
        <v>0</v>
      </c>
      <c r="W20" s="141">
        <f>IF(Tableau1[[#This Row],[Position]]="Ch.P. AM",Tableau1[[#This Row],[Fin AM]]-Tableau1[[#This Row],[Début AM]]-Tableau1[[#This Row],[Pause AM]],0)</f>
        <v>0</v>
      </c>
      <c r="X20" s="81">
        <f>IF(Tableau1[[#This Row],[Position]]="Ch.P. PM",Tableau1[[#This Row],[Fin PM]]-Tableau1[[#This Row],[Début PM]]-Tableau1[[#This Row],[Pause PM]],0)</f>
        <v>0</v>
      </c>
      <c r="Y20" s="96">
        <f>IF(Tableau1[[#This Row],[Position]]="Ch.P.",Tableau1[[#This Row],[Temps de travail]],0)+Tableau1[[#This Row],[Chômage Partiel AM]]+Tableau1[[#This Row],[Chômage Partiel PM]]</f>
        <v>0</v>
      </c>
      <c r="Z20" s="147">
        <f>(Tableau1[[#This Row],[Pont Mobile]]+Tableau1[[#This Row],[Congés ]]+Tableau1[[#This Row],[Autre]]+Tableau1[[#This Row],[Absence]]+Tableau1[[#This Row],[R.T.T.]]+Tableau1[[#This Row],[Arrêt Maladie]])*paramètres!B$14</f>
        <v>0</v>
      </c>
      <c r="AA20" s="93">
        <f ca="1">MAX(0,IF(WEEKDAY(Tableau1[[#This Row],[Date]],2)&lt;7,0,
SUM(OFFSET(Tableau1[[#This Row],[Temps de travail]],-6,,7))-
SUM(OFFSET(Tableau1[[#This Row],[Heures à récupérer]],-6,,7))+
SUM(OFFSET(Tableau1[[#This Row],[Récup avance]],-6,,7))
-paramètres!$B$15
)*24)</f>
        <v>0</v>
      </c>
      <c r="AB20" s="14"/>
      <c r="AC20" s="14"/>
      <c r="AE20" s="14"/>
    </row>
    <row r="21" spans="2:31" x14ac:dyDescent="0.3">
      <c r="B21" s="49" t="str">
        <f>IF(WEEKDAY(Tableau1[[#This Row],[Date]],2)=4,"semaine "&amp;_xlfn.ISOWEEKNUM(Tableau1[[#This Row],[Date]]),"")</f>
        <v/>
      </c>
      <c r="C21" s="44" t="str">
        <f>UPPER(TEXT(Tableau1[[#This Row],[Date]],"jjjj"))</f>
        <v>MERCREDI</v>
      </c>
      <c r="D21" s="60">
        <f>$C$3+ROW()-ROW(Tableau1[[#Headers],[Date]])-1</f>
        <v>44209</v>
      </c>
      <c r="E21" s="24"/>
      <c r="F21" s="24"/>
      <c r="G21" s="58"/>
      <c r="H21" s="24"/>
      <c r="I21" s="24"/>
      <c r="J21" s="58"/>
      <c r="K21" s="64">
        <f>Tableau1[[#This Row],[Fin AM]]-Tableau1[[#This Row],[Début AM]]-Tableau1[[#This Row],[Pause AM]]+Tableau1[[#This Row],[Fin PM]]-Tableau1[[#This Row],[Début PM]]-Tableau1[[#This Row],[Pause PM]]</f>
        <v>0</v>
      </c>
      <c r="L21" s="45"/>
      <c r="M21" s="84"/>
      <c r="N21" s="171" t="str">
        <f ca="1">IF(COUNTIF('jours fériés'!C:C,Tableau1[[#This Row],[Date]]),"oui","")</f>
        <v/>
      </c>
      <c r="O21" s="176"/>
      <c r="P21" s="112">
        <f>IF(Tableau1[[#This Row],[Position]]="C.P.",1,0)</f>
        <v>0</v>
      </c>
      <c r="Q21" s="126">
        <f>IF(Tableau1[[#This Row],[Position]]="C.P.S.",1,0)</f>
        <v>0</v>
      </c>
      <c r="R21" s="132">
        <f>IF(Tableau1[[#This Row],[Position]]="P.M.",1,0)</f>
        <v>0</v>
      </c>
      <c r="S21" s="134">
        <f>IF(Tableau1[[#This Row],[Position]]="A.M.",1,0)</f>
        <v>0</v>
      </c>
      <c r="T21" s="137">
        <f>IF(Tableau1[[#This Row],[Position]]="ABS",1,0)</f>
        <v>0</v>
      </c>
      <c r="U21" s="86">
        <f>IF(Tableau1[[#This Row],[Position]]="R.T.T.",1,0)</f>
        <v>0</v>
      </c>
      <c r="V21" s="138">
        <f>IF(Tableau1[[#This Row],[Position]]="Autre",1,0)</f>
        <v>0</v>
      </c>
      <c r="W21" s="141">
        <f>IF(Tableau1[[#This Row],[Position]]="Ch.P. AM",Tableau1[[#This Row],[Fin AM]]-Tableau1[[#This Row],[Début AM]]-Tableau1[[#This Row],[Pause AM]],0)</f>
        <v>0</v>
      </c>
      <c r="X21" s="81">
        <f>IF(Tableau1[[#This Row],[Position]]="Ch.P. PM",Tableau1[[#This Row],[Fin PM]]-Tableau1[[#This Row],[Début PM]]-Tableau1[[#This Row],[Pause PM]],0)</f>
        <v>0</v>
      </c>
      <c r="Y21" s="96">
        <f>IF(Tableau1[[#This Row],[Position]]="Ch.P.",Tableau1[[#This Row],[Temps de travail]],0)+Tableau1[[#This Row],[Chômage Partiel AM]]+Tableau1[[#This Row],[Chômage Partiel PM]]</f>
        <v>0</v>
      </c>
      <c r="Z21" s="147">
        <f>(Tableau1[[#This Row],[Pont Mobile]]+Tableau1[[#This Row],[Congés ]]+Tableau1[[#This Row],[Autre]]+Tableau1[[#This Row],[Absence]]+Tableau1[[#This Row],[R.T.T.]]+Tableau1[[#This Row],[Arrêt Maladie]])*paramètres!B$14</f>
        <v>0</v>
      </c>
      <c r="AA21" s="93">
        <f ca="1">MAX(0,IF(WEEKDAY(Tableau1[[#This Row],[Date]],2)&lt;7,0,
SUM(OFFSET(Tableau1[[#This Row],[Temps de travail]],-6,,7))-
SUM(OFFSET(Tableau1[[#This Row],[Heures à récupérer]],-6,,7))+
SUM(OFFSET(Tableau1[[#This Row],[Récup avance]],-6,,7))
-paramètres!$B$15
)*24)</f>
        <v>0</v>
      </c>
      <c r="AB21" s="14"/>
      <c r="AC21" s="14"/>
      <c r="AE21" s="14"/>
    </row>
    <row r="22" spans="2:31" x14ac:dyDescent="0.3">
      <c r="B22" s="49" t="str">
        <f>IF(WEEKDAY(Tableau1[[#This Row],[Date]],2)=4,"semaine "&amp;_xlfn.ISOWEEKNUM(Tableau1[[#This Row],[Date]]),"")</f>
        <v>semaine 2</v>
      </c>
      <c r="C22" s="44" t="str">
        <f>UPPER(TEXT(Tableau1[[#This Row],[Date]],"jjjj"))</f>
        <v>JEUDI</v>
      </c>
      <c r="D22" s="60">
        <f>$C$3+ROW()-ROW(Tableau1[[#Headers],[Date]])-1</f>
        <v>44210</v>
      </c>
      <c r="E22" s="24"/>
      <c r="F22" s="24"/>
      <c r="G22" s="58"/>
      <c r="H22" s="24"/>
      <c r="I22" s="24"/>
      <c r="J22" s="58"/>
      <c r="K22" s="64">
        <f>Tableau1[[#This Row],[Fin AM]]-Tableau1[[#This Row],[Début AM]]-Tableau1[[#This Row],[Pause AM]]+Tableau1[[#This Row],[Fin PM]]-Tableau1[[#This Row],[Début PM]]-Tableau1[[#This Row],[Pause PM]]</f>
        <v>0</v>
      </c>
      <c r="L22" s="45"/>
      <c r="M22" s="84"/>
      <c r="N22" s="171" t="str">
        <f ca="1">IF(COUNTIF('jours fériés'!C:C,Tableau1[[#This Row],[Date]]),"oui","")</f>
        <v/>
      </c>
      <c r="O22" s="176"/>
      <c r="P22" s="112">
        <f>IF(Tableau1[[#This Row],[Position]]="C.P.",1,0)</f>
        <v>0</v>
      </c>
      <c r="Q22" s="126">
        <f>IF(Tableau1[[#This Row],[Position]]="C.P.S.",1,0)</f>
        <v>0</v>
      </c>
      <c r="R22" s="132">
        <f>IF(Tableau1[[#This Row],[Position]]="P.M.",1,0)</f>
        <v>0</v>
      </c>
      <c r="S22" s="134">
        <f>IF(Tableau1[[#This Row],[Position]]="A.M.",1,0)</f>
        <v>0</v>
      </c>
      <c r="T22" s="137">
        <f>IF(Tableau1[[#This Row],[Position]]="ABS",1,0)</f>
        <v>0</v>
      </c>
      <c r="U22" s="86">
        <f>IF(Tableau1[[#This Row],[Position]]="R.T.T.",1,0)</f>
        <v>0</v>
      </c>
      <c r="V22" s="138">
        <f>IF(Tableau1[[#This Row],[Position]]="Autre",1,0)</f>
        <v>0</v>
      </c>
      <c r="W22" s="141">
        <f>IF(Tableau1[[#This Row],[Position]]="Ch.P. AM",Tableau1[[#This Row],[Fin AM]]-Tableau1[[#This Row],[Début AM]]-Tableau1[[#This Row],[Pause AM]],0)</f>
        <v>0</v>
      </c>
      <c r="X22" s="81">
        <f>IF(Tableau1[[#This Row],[Position]]="Ch.P. PM",Tableau1[[#This Row],[Fin PM]]-Tableau1[[#This Row],[Début PM]]-Tableau1[[#This Row],[Pause PM]],0)</f>
        <v>0</v>
      </c>
      <c r="Y22" s="96">
        <f>IF(Tableau1[[#This Row],[Position]]="Ch.P.",Tableau1[[#This Row],[Temps de travail]],0)+Tableau1[[#This Row],[Chômage Partiel AM]]+Tableau1[[#This Row],[Chômage Partiel PM]]</f>
        <v>0</v>
      </c>
      <c r="Z22" s="147">
        <f>(Tableau1[[#This Row],[Pont Mobile]]+Tableau1[[#This Row],[Congés ]]+Tableau1[[#This Row],[Autre]]+Tableau1[[#This Row],[Absence]]+Tableau1[[#This Row],[R.T.T.]]+Tableau1[[#This Row],[Arrêt Maladie]])*paramètres!B$14</f>
        <v>0</v>
      </c>
      <c r="AA22" s="93">
        <f ca="1">MAX(0,IF(WEEKDAY(Tableau1[[#This Row],[Date]],2)&lt;7,0,
SUM(OFFSET(Tableau1[[#This Row],[Temps de travail]],-6,,7))-
SUM(OFFSET(Tableau1[[#This Row],[Heures à récupérer]],-6,,7))+
SUM(OFFSET(Tableau1[[#This Row],[Récup avance]],-6,,7))
-paramètres!$B$15
)*24)</f>
        <v>0</v>
      </c>
      <c r="AB22" s="14"/>
      <c r="AC22" s="14"/>
      <c r="AE22" s="14"/>
    </row>
    <row r="23" spans="2:31" x14ac:dyDescent="0.3">
      <c r="B23" s="49" t="str">
        <f>IF(WEEKDAY(Tableau1[[#This Row],[Date]],2)=4,"semaine "&amp;_xlfn.ISOWEEKNUM(Tableau1[[#This Row],[Date]]),"")</f>
        <v/>
      </c>
      <c r="C23" s="44" t="str">
        <f>UPPER(TEXT(Tableau1[[#This Row],[Date]],"jjjj"))</f>
        <v>VENDREDI</v>
      </c>
      <c r="D23" s="60">
        <f>$C$3+ROW()-ROW(Tableau1[[#Headers],[Date]])-1</f>
        <v>44211</v>
      </c>
      <c r="E23" s="24"/>
      <c r="F23" s="24"/>
      <c r="G23" s="58"/>
      <c r="H23" s="24"/>
      <c r="I23" s="24"/>
      <c r="J23" s="58"/>
      <c r="K23" s="64">
        <f>Tableau1[[#This Row],[Fin AM]]-Tableau1[[#This Row],[Début AM]]-Tableau1[[#This Row],[Pause AM]]+Tableau1[[#This Row],[Fin PM]]-Tableau1[[#This Row],[Début PM]]-Tableau1[[#This Row],[Pause PM]]</f>
        <v>0</v>
      </c>
      <c r="L23" s="45"/>
      <c r="M23" s="84"/>
      <c r="N23" s="171" t="str">
        <f ca="1">IF(COUNTIF('jours fériés'!C:C,Tableau1[[#This Row],[Date]]),"oui","")</f>
        <v/>
      </c>
      <c r="O23" s="176"/>
      <c r="P23" s="112">
        <f>IF(Tableau1[[#This Row],[Position]]="C.P.",1,0)</f>
        <v>0</v>
      </c>
      <c r="Q23" s="126">
        <f>IF(Tableau1[[#This Row],[Position]]="C.P.S.",1,0)</f>
        <v>0</v>
      </c>
      <c r="R23" s="132">
        <f>IF(Tableau1[[#This Row],[Position]]="P.M.",1,0)</f>
        <v>0</v>
      </c>
      <c r="S23" s="134">
        <f>IF(Tableau1[[#This Row],[Position]]="A.M.",1,0)</f>
        <v>0</v>
      </c>
      <c r="T23" s="137">
        <f>IF(Tableau1[[#This Row],[Position]]="ABS",1,0)</f>
        <v>0</v>
      </c>
      <c r="U23" s="86">
        <f>IF(Tableau1[[#This Row],[Position]]="R.T.T.",1,0)</f>
        <v>0</v>
      </c>
      <c r="V23" s="138">
        <f>IF(Tableau1[[#This Row],[Position]]="Autre",1,0)</f>
        <v>0</v>
      </c>
      <c r="W23" s="141">
        <f>IF(Tableau1[[#This Row],[Position]]="Ch.P. AM",Tableau1[[#This Row],[Fin AM]]-Tableau1[[#This Row],[Début AM]]-Tableau1[[#This Row],[Pause AM]],0)</f>
        <v>0</v>
      </c>
      <c r="X23" s="81">
        <f>IF(Tableau1[[#This Row],[Position]]="Ch.P. PM",Tableau1[[#This Row],[Fin PM]]-Tableau1[[#This Row],[Début PM]]-Tableau1[[#This Row],[Pause PM]],0)</f>
        <v>0</v>
      </c>
      <c r="Y23" s="96">
        <f>IF(Tableau1[[#This Row],[Position]]="Ch.P.",Tableau1[[#This Row],[Temps de travail]],0)+Tableau1[[#This Row],[Chômage Partiel AM]]+Tableau1[[#This Row],[Chômage Partiel PM]]</f>
        <v>0</v>
      </c>
      <c r="Z23" s="147">
        <f>(Tableau1[[#This Row],[Pont Mobile]]+Tableau1[[#This Row],[Congés ]]+Tableau1[[#This Row],[Autre]]+Tableau1[[#This Row],[Absence]]+Tableau1[[#This Row],[R.T.T.]]+Tableau1[[#This Row],[Arrêt Maladie]])*paramètres!B$14</f>
        <v>0</v>
      </c>
      <c r="AA23" s="93">
        <f ca="1">MAX(0,IF(WEEKDAY(Tableau1[[#This Row],[Date]],2)&lt;7,0,
SUM(OFFSET(Tableau1[[#This Row],[Temps de travail]],-6,,7))-
SUM(OFFSET(Tableau1[[#This Row],[Heures à récupérer]],-6,,7))+
SUM(OFFSET(Tableau1[[#This Row],[Récup avance]],-6,,7))
-paramètres!$B$15
)*24)</f>
        <v>0</v>
      </c>
      <c r="AB23" s="14"/>
      <c r="AC23" s="14"/>
      <c r="AE23" s="14"/>
    </row>
    <row r="24" spans="2:31" x14ac:dyDescent="0.3">
      <c r="B24" s="49" t="str">
        <f>IF(WEEKDAY(Tableau1[[#This Row],[Date]],2)=4,"semaine "&amp;_xlfn.ISOWEEKNUM(Tableau1[[#This Row],[Date]]),"")</f>
        <v/>
      </c>
      <c r="C24" s="44" t="str">
        <f>UPPER(TEXT(Tableau1[[#This Row],[Date]],"jjjj"))</f>
        <v>SAMEDI</v>
      </c>
      <c r="D24" s="60">
        <f>$C$3+ROW()-ROW(Tableau1[[#Headers],[Date]])-1</f>
        <v>44212</v>
      </c>
      <c r="E24" s="24"/>
      <c r="F24" s="24"/>
      <c r="G24" s="58"/>
      <c r="H24" s="24"/>
      <c r="I24" s="24"/>
      <c r="J24" s="58"/>
      <c r="K24" s="64">
        <f>Tableau1[[#This Row],[Fin AM]]-Tableau1[[#This Row],[Début AM]]-Tableau1[[#This Row],[Pause AM]]+Tableau1[[#This Row],[Fin PM]]-Tableau1[[#This Row],[Début PM]]-Tableau1[[#This Row],[Pause PM]]</f>
        <v>0</v>
      </c>
      <c r="L24" s="45"/>
      <c r="M24" s="84"/>
      <c r="N24" s="171" t="str">
        <f ca="1">IF(COUNTIF('jours fériés'!C:C,Tableau1[[#This Row],[Date]]),"oui","")</f>
        <v/>
      </c>
      <c r="O24" s="176"/>
      <c r="P24" s="112">
        <f>IF(Tableau1[[#This Row],[Position]]="C.P.",1,0)</f>
        <v>0</v>
      </c>
      <c r="Q24" s="126">
        <f>IF(Tableau1[[#This Row],[Position]]="C.P.S.",1,0)</f>
        <v>0</v>
      </c>
      <c r="R24" s="132">
        <f>IF(Tableau1[[#This Row],[Position]]="P.M.",1,0)</f>
        <v>0</v>
      </c>
      <c r="S24" s="134">
        <f>IF(Tableau1[[#This Row],[Position]]="A.M.",1,0)</f>
        <v>0</v>
      </c>
      <c r="T24" s="137">
        <f>IF(Tableau1[[#This Row],[Position]]="ABS",1,0)</f>
        <v>0</v>
      </c>
      <c r="U24" s="86">
        <f>IF(Tableau1[[#This Row],[Position]]="R.T.T.",1,0)</f>
        <v>0</v>
      </c>
      <c r="V24" s="138">
        <f>IF(Tableau1[[#This Row],[Position]]="Autre",1,0)</f>
        <v>0</v>
      </c>
      <c r="W24" s="141">
        <f>IF(Tableau1[[#This Row],[Position]]="Ch.P. AM",Tableau1[[#This Row],[Fin AM]]-Tableau1[[#This Row],[Début AM]]-Tableau1[[#This Row],[Pause AM]],0)</f>
        <v>0</v>
      </c>
      <c r="X24" s="81">
        <f>IF(Tableau1[[#This Row],[Position]]="Ch.P. PM",Tableau1[[#This Row],[Fin PM]]-Tableau1[[#This Row],[Début PM]]-Tableau1[[#This Row],[Pause PM]],0)</f>
        <v>0</v>
      </c>
      <c r="Y24" s="96">
        <f>IF(Tableau1[[#This Row],[Position]]="Ch.P.",Tableau1[[#This Row],[Temps de travail]],0)+Tableau1[[#This Row],[Chômage Partiel AM]]+Tableau1[[#This Row],[Chômage Partiel PM]]</f>
        <v>0</v>
      </c>
      <c r="Z24" s="147">
        <f>(Tableau1[[#This Row],[Pont Mobile]]+Tableau1[[#This Row],[Congés ]]+Tableau1[[#This Row],[Autre]]+Tableau1[[#This Row],[Absence]]+Tableau1[[#This Row],[R.T.T.]]+Tableau1[[#This Row],[Arrêt Maladie]])*paramètres!B$14</f>
        <v>0</v>
      </c>
      <c r="AA24" s="93">
        <f ca="1">MAX(0,IF(WEEKDAY(Tableau1[[#This Row],[Date]],2)&lt;7,0,
SUM(OFFSET(Tableau1[[#This Row],[Temps de travail]],-6,,7))-
SUM(OFFSET(Tableau1[[#This Row],[Heures à récupérer]],-6,,7))+
SUM(OFFSET(Tableau1[[#This Row],[Récup avance]],-6,,7))
-paramètres!$B$15
)*24)</f>
        <v>0</v>
      </c>
      <c r="AB24" s="14"/>
      <c r="AC24" s="14"/>
      <c r="AE24" s="14"/>
    </row>
    <row r="25" spans="2:31" ht="15" thickBot="1" x14ac:dyDescent="0.35">
      <c r="B25" s="50" t="str">
        <f>IF(WEEKDAY(Tableau1[[#This Row],[Date]],2)=4,"semaine "&amp;_xlfn.ISOWEEKNUM(Tableau1[[#This Row],[Date]]),"")</f>
        <v/>
      </c>
      <c r="C25" s="51" t="str">
        <f>UPPER(TEXT(Tableau1[[#This Row],[Date]],"jjjj"))</f>
        <v>DIMANCHE</v>
      </c>
      <c r="D25" s="61">
        <f>$C$3+ROW()-ROW(Tableau1[[#Headers],[Date]])-1</f>
        <v>44213</v>
      </c>
      <c r="E25" s="166"/>
      <c r="F25" s="166"/>
      <c r="G25" s="167"/>
      <c r="H25" s="166"/>
      <c r="I25" s="166"/>
      <c r="J25" s="167"/>
      <c r="K25" s="65">
        <f>Tableau1[[#This Row],[Fin AM]]-Tableau1[[#This Row],[Début AM]]-Tableau1[[#This Row],[Pause AM]]+Tableau1[[#This Row],[Fin PM]]-Tableau1[[#This Row],[Début PM]]-Tableau1[[#This Row],[Pause PM]]</f>
        <v>0</v>
      </c>
      <c r="L25" s="52"/>
      <c r="M25" s="85"/>
      <c r="N25" s="172" t="str">
        <f ca="1">IF(COUNTIF('jours fériés'!C:C,Tableau1[[#This Row],[Date]]),"oui","")</f>
        <v/>
      </c>
      <c r="O25" s="176"/>
      <c r="P25" s="178">
        <f>IF(Tableau1[[#This Row],[Position]]="C.P.",1,0)</f>
        <v>0</v>
      </c>
      <c r="Q25" s="180">
        <f>IF(Tableau1[[#This Row],[Position]]="C.P.S.",1,0)</f>
        <v>0</v>
      </c>
      <c r="R25" s="182">
        <f>IF(Tableau1[[#This Row],[Position]]="P.M.",1,0)</f>
        <v>0</v>
      </c>
      <c r="S25" s="168">
        <f>IF(Tableau1[[#This Row],[Position]]="A.M.",1,0)</f>
        <v>0</v>
      </c>
      <c r="T25" s="186">
        <f>IF(Tableau1[[#This Row],[Position]]="ABS",1,0)</f>
        <v>0</v>
      </c>
      <c r="U25" s="188">
        <f>IF(Tableau1[[#This Row],[Position]]="R.T.T.",1,0)</f>
        <v>0</v>
      </c>
      <c r="V25" s="184">
        <f>IF(Tableau1[[#This Row],[Position]]="Autre",1,0)</f>
        <v>0</v>
      </c>
      <c r="W25" s="144">
        <f>IF(Tableau1[[#This Row],[Position]]="Ch.P. AM",Tableau1[[#This Row],[Fin AM]]-Tableau1[[#This Row],[Début AM]]-Tableau1[[#This Row],[Pause AM]],0)</f>
        <v>0</v>
      </c>
      <c r="X25" s="118">
        <f>IF(Tableau1[[#This Row],[Position]]="Ch.P. PM",Tableau1[[#This Row],[Fin PM]]-Tableau1[[#This Row],[Début PM]]-Tableau1[[#This Row],[Pause PM]],0)</f>
        <v>0</v>
      </c>
      <c r="Y25" s="145">
        <f>IF(Tableau1[[#This Row],[Position]]="Ch.P.",Tableau1[[#This Row],[Temps de travail]],0)+Tableau1[[#This Row],[Chômage Partiel AM]]+Tableau1[[#This Row],[Chômage Partiel PM]]</f>
        <v>0</v>
      </c>
      <c r="Z25" s="149">
        <f>(Tableau1[[#This Row],[Pont Mobile]]+Tableau1[[#This Row],[Congés ]]+Tableau1[[#This Row],[Autre]]+Tableau1[[#This Row],[Absence]]+Tableau1[[#This Row],[R.T.T.]]+Tableau1[[#This Row],[Arrêt Maladie]])*paramètres!B$14</f>
        <v>0</v>
      </c>
      <c r="AA25" s="95">
        <f ca="1">MAX(0,IF(WEEKDAY(Tableau1[[#This Row],[Date]],2)&lt;7,0,
SUM(OFFSET(Tableau1[[#This Row],[Temps de travail]],-6,,7))-
SUM(OFFSET(Tableau1[[#This Row],[Heures à récupérer]],-6,,7))+
SUM(OFFSET(Tableau1[[#This Row],[Récup avance]],-6,,7))
-paramètres!$B$15
)*24)</f>
        <v>0</v>
      </c>
      <c r="AB25" s="14"/>
      <c r="AC25" s="14"/>
      <c r="AE25" s="14"/>
    </row>
    <row r="26" spans="2:31" x14ac:dyDescent="0.3">
      <c r="B26" s="46" t="str">
        <f>IF(WEEKDAY(Tableau1[[#This Row],[Date]],2)=4,"semaine "&amp;_xlfn.ISOWEEKNUM(Tableau1[[#This Row],[Date]]),"")</f>
        <v/>
      </c>
      <c r="C26" s="47" t="str">
        <f>UPPER(TEXT(Tableau1[[#This Row],[Date]],"jjjj"))</f>
        <v>LUNDI</v>
      </c>
      <c r="D26" s="59">
        <f>$C$3+ROW()-ROW(Tableau1[[#Headers],[Date]])-1</f>
        <v>44214</v>
      </c>
      <c r="E26" s="164"/>
      <c r="F26" s="164"/>
      <c r="G26" s="165"/>
      <c r="H26" s="164"/>
      <c r="I26" s="164"/>
      <c r="J26" s="165"/>
      <c r="K26" s="63">
        <f>Tableau1[[#This Row],[Fin AM]]-Tableau1[[#This Row],[Début AM]]-Tableau1[[#This Row],[Pause AM]]+Tableau1[[#This Row],[Fin PM]]-Tableau1[[#This Row],[Début PM]]-Tableau1[[#This Row],[Pause PM]]</f>
        <v>0</v>
      </c>
      <c r="L26" s="48"/>
      <c r="M26" s="83"/>
      <c r="N26" s="170" t="str">
        <f ca="1">IF(COUNTIF('jours fériés'!C:C,Tableau1[[#This Row],[Date]]),"oui","")</f>
        <v/>
      </c>
      <c r="O26" s="176"/>
      <c r="P26" s="130">
        <f>IF(Tableau1[[#This Row],[Position]]="C.P.",1,0)</f>
        <v>0</v>
      </c>
      <c r="Q26" s="127">
        <f>IF(Tableau1[[#This Row],[Position]]="C.P.S.",1,0)</f>
        <v>0</v>
      </c>
      <c r="R26" s="131">
        <f>IF(Tableau1[[#This Row],[Position]]="P.M.",1,0)</f>
        <v>0</v>
      </c>
      <c r="S26" s="133">
        <f>IF(Tableau1[[#This Row],[Position]]="A.M.",1,0)</f>
        <v>0</v>
      </c>
      <c r="T26" s="135">
        <f>IF(Tableau1[[#This Row],[Position]]="ABS",1,0)</f>
        <v>0</v>
      </c>
      <c r="U26" s="128">
        <f>IF(Tableau1[[#This Row],[Position]]="R.T.T.",1,0)</f>
        <v>0</v>
      </c>
      <c r="V26" s="136">
        <f>IF(Tableau1[[#This Row],[Position]]="Autre",1,0)</f>
        <v>0</v>
      </c>
      <c r="W26" s="139">
        <f>IF(Tableau1[[#This Row],[Position]]="Ch.P. AM",Tableau1[[#This Row],[Fin AM]]-Tableau1[[#This Row],[Début AM]]-Tableau1[[#This Row],[Pause AM]],0)</f>
        <v>0</v>
      </c>
      <c r="X26" s="129">
        <f>IF(Tableau1[[#This Row],[Position]]="Ch.P. PM",Tableau1[[#This Row],[Fin PM]]-Tableau1[[#This Row],[Début PM]]-Tableau1[[#This Row],[Pause PM]],0)</f>
        <v>0</v>
      </c>
      <c r="Y26" s="140">
        <f>IF(Tableau1[[#This Row],[Position]]="Ch.P.",Tableau1[[#This Row],[Temps de travail]],0)+Tableau1[[#This Row],[Chômage Partiel AM]]+Tableau1[[#This Row],[Chômage Partiel PM]]</f>
        <v>0</v>
      </c>
      <c r="Z26" s="146">
        <f>(Tableau1[[#This Row],[Pont Mobile]]+Tableau1[[#This Row],[Congés ]]+Tableau1[[#This Row],[Autre]]+Tableau1[[#This Row],[Absence]]+Tableau1[[#This Row],[R.T.T.]]+Tableau1[[#This Row],[Arrêt Maladie]])*paramètres!B$14</f>
        <v>0</v>
      </c>
      <c r="AA26" s="87">
        <f ca="1">MAX(0,IF(WEEKDAY(Tableau1[[#This Row],[Date]],2)&lt;7,0,
SUM(OFFSET(Tableau1[[#This Row],[Temps de travail]],-6,,7))-
SUM(OFFSET(Tableau1[[#This Row],[Heures à récupérer]],-6,,7))+
SUM(OFFSET(Tableau1[[#This Row],[Récup avance]],-6,,7))
-paramètres!$B$15
)*24)</f>
        <v>0</v>
      </c>
      <c r="AB26" s="14"/>
      <c r="AC26" s="14"/>
      <c r="AE26" s="14"/>
    </row>
    <row r="27" spans="2:31" x14ac:dyDescent="0.3">
      <c r="B27" s="49" t="str">
        <f>IF(WEEKDAY(Tableau1[[#This Row],[Date]],2)=4,"semaine "&amp;_xlfn.ISOWEEKNUM(Tableau1[[#This Row],[Date]]),"")</f>
        <v/>
      </c>
      <c r="C27" s="44" t="str">
        <f>UPPER(TEXT(Tableau1[[#This Row],[Date]],"jjjj"))</f>
        <v>MARDI</v>
      </c>
      <c r="D27" s="60">
        <f>$C$3+ROW()-ROW(Tableau1[[#Headers],[Date]])-1</f>
        <v>44215</v>
      </c>
      <c r="E27" s="24"/>
      <c r="F27" s="24"/>
      <c r="G27" s="58"/>
      <c r="H27" s="24"/>
      <c r="I27" s="24"/>
      <c r="J27" s="58"/>
      <c r="K27" s="64">
        <f>Tableau1[[#This Row],[Fin AM]]-Tableau1[[#This Row],[Début AM]]-Tableau1[[#This Row],[Pause AM]]+Tableau1[[#This Row],[Fin PM]]-Tableau1[[#This Row],[Début PM]]-Tableau1[[#This Row],[Pause PM]]</f>
        <v>0</v>
      </c>
      <c r="L27" s="45"/>
      <c r="M27" s="84"/>
      <c r="N27" s="171" t="str">
        <f ca="1">IF(COUNTIF('jours fériés'!C:C,Tableau1[[#This Row],[Date]]),"oui","")</f>
        <v/>
      </c>
      <c r="O27" s="176"/>
      <c r="P27" s="112">
        <f>IF(Tableau1[[#This Row],[Position]]="C.P.",1,0)</f>
        <v>0</v>
      </c>
      <c r="Q27" s="126">
        <f>IF(Tableau1[[#This Row],[Position]]="C.P.S.",1,0)</f>
        <v>0</v>
      </c>
      <c r="R27" s="132">
        <f>IF(Tableau1[[#This Row],[Position]]="P.M.",1,0)</f>
        <v>0</v>
      </c>
      <c r="S27" s="134">
        <f>IF(Tableau1[[#This Row],[Position]]="A.M.",1,0)</f>
        <v>0</v>
      </c>
      <c r="T27" s="137">
        <f>IF(Tableau1[[#This Row],[Position]]="ABS",1,0)</f>
        <v>0</v>
      </c>
      <c r="U27" s="86">
        <f>IF(Tableau1[[#This Row],[Position]]="R.T.T.",1,0)</f>
        <v>0</v>
      </c>
      <c r="V27" s="138">
        <f>IF(Tableau1[[#This Row],[Position]]="Autre",1,0)</f>
        <v>0</v>
      </c>
      <c r="W27" s="141">
        <f>IF(Tableau1[[#This Row],[Position]]="Ch.P. AM",Tableau1[[#This Row],[Fin AM]]-Tableau1[[#This Row],[Début AM]]-Tableau1[[#This Row],[Pause AM]],0)</f>
        <v>0</v>
      </c>
      <c r="X27" s="81">
        <f>IF(Tableau1[[#This Row],[Position]]="Ch.P. PM",Tableau1[[#This Row],[Fin PM]]-Tableau1[[#This Row],[Début PM]]-Tableau1[[#This Row],[Pause PM]],0)</f>
        <v>0</v>
      </c>
      <c r="Y27" s="96">
        <f>IF(Tableau1[[#This Row],[Position]]="Ch.P.",Tableau1[[#This Row],[Temps de travail]],0)+Tableau1[[#This Row],[Chômage Partiel AM]]+Tableau1[[#This Row],[Chômage Partiel PM]]</f>
        <v>0</v>
      </c>
      <c r="Z27" s="147">
        <f>(Tableau1[[#This Row],[Pont Mobile]]+Tableau1[[#This Row],[Congés ]]+Tableau1[[#This Row],[Autre]]+Tableau1[[#This Row],[Absence]]+Tableau1[[#This Row],[R.T.T.]]+Tableau1[[#This Row],[Arrêt Maladie]])*paramètres!B$14</f>
        <v>0</v>
      </c>
      <c r="AA27" s="93">
        <f ca="1">MAX(0,IF(WEEKDAY(Tableau1[[#This Row],[Date]],2)&lt;7,0,
SUM(OFFSET(Tableau1[[#This Row],[Temps de travail]],-6,,7))-
SUM(OFFSET(Tableau1[[#This Row],[Heures à récupérer]],-6,,7))+
SUM(OFFSET(Tableau1[[#This Row],[Récup avance]],-6,,7))
-paramètres!$B$15
)*24)</f>
        <v>0</v>
      </c>
      <c r="AB27" s="14"/>
      <c r="AC27" s="14"/>
      <c r="AE27" s="14"/>
    </row>
    <row r="28" spans="2:31" x14ac:dyDescent="0.3">
      <c r="B28" s="49" t="str">
        <f>IF(WEEKDAY(Tableau1[[#This Row],[Date]],2)=4,"semaine "&amp;_xlfn.ISOWEEKNUM(Tableau1[[#This Row],[Date]]),"")</f>
        <v/>
      </c>
      <c r="C28" s="44" t="str">
        <f>UPPER(TEXT(Tableau1[[#This Row],[Date]],"jjjj"))</f>
        <v>MERCREDI</v>
      </c>
      <c r="D28" s="60">
        <f>$C$3+ROW()-ROW(Tableau1[[#Headers],[Date]])-1</f>
        <v>44216</v>
      </c>
      <c r="E28" s="24"/>
      <c r="F28" s="24"/>
      <c r="G28" s="58"/>
      <c r="H28" s="24"/>
      <c r="I28" s="24"/>
      <c r="J28" s="58"/>
      <c r="K28" s="64">
        <f>Tableau1[[#This Row],[Fin AM]]-Tableau1[[#This Row],[Début AM]]-Tableau1[[#This Row],[Pause AM]]+Tableau1[[#This Row],[Fin PM]]-Tableau1[[#This Row],[Début PM]]-Tableau1[[#This Row],[Pause PM]]</f>
        <v>0</v>
      </c>
      <c r="L28" s="45"/>
      <c r="M28" s="84"/>
      <c r="N28" s="171" t="str">
        <f ca="1">IF(COUNTIF('jours fériés'!C:C,Tableau1[[#This Row],[Date]]),"oui","")</f>
        <v/>
      </c>
      <c r="O28" s="176"/>
      <c r="P28" s="112">
        <f>IF(Tableau1[[#This Row],[Position]]="C.P.",1,0)</f>
        <v>0</v>
      </c>
      <c r="Q28" s="126">
        <f>IF(Tableau1[[#This Row],[Position]]="C.P.S.",1,0)</f>
        <v>0</v>
      </c>
      <c r="R28" s="132">
        <f>IF(Tableau1[[#This Row],[Position]]="P.M.",1,0)</f>
        <v>0</v>
      </c>
      <c r="S28" s="134">
        <f>IF(Tableau1[[#This Row],[Position]]="A.M.",1,0)</f>
        <v>0</v>
      </c>
      <c r="T28" s="137">
        <f>IF(Tableau1[[#This Row],[Position]]="ABS",1,0)</f>
        <v>0</v>
      </c>
      <c r="U28" s="86">
        <f>IF(Tableau1[[#This Row],[Position]]="R.T.T.",1,0)</f>
        <v>0</v>
      </c>
      <c r="V28" s="138">
        <f>IF(Tableau1[[#This Row],[Position]]="Autre",1,0)</f>
        <v>0</v>
      </c>
      <c r="W28" s="141">
        <f>IF(Tableau1[[#This Row],[Position]]="Ch.P. AM",Tableau1[[#This Row],[Fin AM]]-Tableau1[[#This Row],[Début AM]]-Tableau1[[#This Row],[Pause AM]],0)</f>
        <v>0</v>
      </c>
      <c r="X28" s="81">
        <f>IF(Tableau1[[#This Row],[Position]]="Ch.P. PM",Tableau1[[#This Row],[Fin PM]]-Tableau1[[#This Row],[Début PM]]-Tableau1[[#This Row],[Pause PM]],0)</f>
        <v>0</v>
      </c>
      <c r="Y28" s="96">
        <f>IF(Tableau1[[#This Row],[Position]]="Ch.P.",Tableau1[[#This Row],[Temps de travail]],0)+Tableau1[[#This Row],[Chômage Partiel AM]]+Tableau1[[#This Row],[Chômage Partiel PM]]</f>
        <v>0</v>
      </c>
      <c r="Z28" s="147">
        <f>(Tableau1[[#This Row],[Pont Mobile]]+Tableau1[[#This Row],[Congés ]]+Tableau1[[#This Row],[Autre]]+Tableau1[[#This Row],[Absence]]+Tableau1[[#This Row],[R.T.T.]]+Tableau1[[#This Row],[Arrêt Maladie]])*paramètres!B$14</f>
        <v>0</v>
      </c>
      <c r="AA28" s="93">
        <f ca="1">MAX(0,IF(WEEKDAY(Tableau1[[#This Row],[Date]],2)&lt;7,0,
SUM(OFFSET(Tableau1[[#This Row],[Temps de travail]],-6,,7))-
SUM(OFFSET(Tableau1[[#This Row],[Heures à récupérer]],-6,,7))+
SUM(OFFSET(Tableau1[[#This Row],[Récup avance]],-6,,7))
-paramètres!$B$15
)*24)</f>
        <v>0</v>
      </c>
      <c r="AB28" s="14"/>
      <c r="AC28" s="14"/>
      <c r="AE28" s="14"/>
    </row>
    <row r="29" spans="2:31" x14ac:dyDescent="0.3">
      <c r="B29" s="49" t="str">
        <f>IF(WEEKDAY(Tableau1[[#This Row],[Date]],2)=4,"semaine "&amp;_xlfn.ISOWEEKNUM(Tableau1[[#This Row],[Date]]),"")</f>
        <v>semaine 3</v>
      </c>
      <c r="C29" s="44" t="str">
        <f>UPPER(TEXT(Tableau1[[#This Row],[Date]],"jjjj"))</f>
        <v>JEUDI</v>
      </c>
      <c r="D29" s="60">
        <f>$C$3+ROW()-ROW(Tableau1[[#Headers],[Date]])-1</f>
        <v>44217</v>
      </c>
      <c r="E29" s="24"/>
      <c r="F29" s="24"/>
      <c r="G29" s="58"/>
      <c r="H29" s="24"/>
      <c r="I29" s="24"/>
      <c r="J29" s="58"/>
      <c r="K29" s="64">
        <f>Tableau1[[#This Row],[Fin AM]]-Tableau1[[#This Row],[Début AM]]-Tableau1[[#This Row],[Pause AM]]+Tableau1[[#This Row],[Fin PM]]-Tableau1[[#This Row],[Début PM]]-Tableau1[[#This Row],[Pause PM]]</f>
        <v>0</v>
      </c>
      <c r="L29" s="45"/>
      <c r="M29" s="84"/>
      <c r="N29" s="171" t="str">
        <f ca="1">IF(COUNTIF('jours fériés'!C:C,Tableau1[[#This Row],[Date]]),"oui","")</f>
        <v/>
      </c>
      <c r="O29" s="176"/>
      <c r="P29" s="112">
        <f>IF(Tableau1[[#This Row],[Position]]="C.P.",1,0)</f>
        <v>0</v>
      </c>
      <c r="Q29" s="126">
        <f>IF(Tableau1[[#This Row],[Position]]="C.P.S.",1,0)</f>
        <v>0</v>
      </c>
      <c r="R29" s="132">
        <f>IF(Tableau1[[#This Row],[Position]]="P.M.",1,0)</f>
        <v>0</v>
      </c>
      <c r="S29" s="134">
        <f>IF(Tableau1[[#This Row],[Position]]="A.M.",1,0)</f>
        <v>0</v>
      </c>
      <c r="T29" s="137">
        <f>IF(Tableau1[[#This Row],[Position]]="ABS",1,0)</f>
        <v>0</v>
      </c>
      <c r="U29" s="86">
        <f>IF(Tableau1[[#This Row],[Position]]="R.T.T.",1,0)</f>
        <v>0</v>
      </c>
      <c r="V29" s="138">
        <f>IF(Tableau1[[#This Row],[Position]]="Autre",1,0)</f>
        <v>0</v>
      </c>
      <c r="W29" s="141">
        <f>IF(Tableau1[[#This Row],[Position]]="Ch.P. AM",Tableau1[[#This Row],[Fin AM]]-Tableau1[[#This Row],[Début AM]]-Tableau1[[#This Row],[Pause AM]],0)</f>
        <v>0</v>
      </c>
      <c r="X29" s="81">
        <f>IF(Tableau1[[#This Row],[Position]]="Ch.P. PM",Tableau1[[#This Row],[Fin PM]]-Tableau1[[#This Row],[Début PM]]-Tableau1[[#This Row],[Pause PM]],0)</f>
        <v>0</v>
      </c>
      <c r="Y29" s="96">
        <f>IF(Tableau1[[#This Row],[Position]]="Ch.P.",Tableau1[[#This Row],[Temps de travail]],0)+Tableau1[[#This Row],[Chômage Partiel AM]]+Tableau1[[#This Row],[Chômage Partiel PM]]</f>
        <v>0</v>
      </c>
      <c r="Z29" s="147">
        <f>(Tableau1[[#This Row],[Pont Mobile]]+Tableau1[[#This Row],[Congés ]]+Tableau1[[#This Row],[Autre]]+Tableau1[[#This Row],[Absence]]+Tableau1[[#This Row],[R.T.T.]]+Tableau1[[#This Row],[Arrêt Maladie]])*paramètres!B$14</f>
        <v>0</v>
      </c>
      <c r="AA29" s="93">
        <f ca="1">MAX(0,IF(WEEKDAY(Tableau1[[#This Row],[Date]],2)&lt;7,0,
SUM(OFFSET(Tableau1[[#This Row],[Temps de travail]],-6,,7))-
SUM(OFFSET(Tableau1[[#This Row],[Heures à récupérer]],-6,,7))+
SUM(OFFSET(Tableau1[[#This Row],[Récup avance]],-6,,7))
-paramètres!$B$15
)*24)</f>
        <v>0</v>
      </c>
      <c r="AB29" s="14"/>
      <c r="AC29" s="14"/>
      <c r="AE29" s="14"/>
    </row>
    <row r="30" spans="2:31" x14ac:dyDescent="0.3">
      <c r="B30" s="49" t="str">
        <f>IF(WEEKDAY(Tableau1[[#This Row],[Date]],2)=4,"semaine "&amp;_xlfn.ISOWEEKNUM(Tableau1[[#This Row],[Date]]),"")</f>
        <v/>
      </c>
      <c r="C30" s="44" t="str">
        <f>UPPER(TEXT(Tableau1[[#This Row],[Date]],"jjjj"))</f>
        <v>VENDREDI</v>
      </c>
      <c r="D30" s="60">
        <f>$C$3+ROW()-ROW(Tableau1[[#Headers],[Date]])-1</f>
        <v>44218</v>
      </c>
      <c r="E30" s="24"/>
      <c r="F30" s="24"/>
      <c r="G30" s="58"/>
      <c r="H30" s="24"/>
      <c r="I30" s="24"/>
      <c r="J30" s="58"/>
      <c r="K30" s="64">
        <f>Tableau1[[#This Row],[Fin AM]]-Tableau1[[#This Row],[Début AM]]-Tableau1[[#This Row],[Pause AM]]+Tableau1[[#This Row],[Fin PM]]-Tableau1[[#This Row],[Début PM]]-Tableau1[[#This Row],[Pause PM]]</f>
        <v>0</v>
      </c>
      <c r="L30" s="45"/>
      <c r="M30" s="84"/>
      <c r="N30" s="171" t="str">
        <f ca="1">IF(COUNTIF('jours fériés'!C:C,Tableau1[[#This Row],[Date]]),"oui","")</f>
        <v/>
      </c>
      <c r="O30" s="176"/>
      <c r="P30" s="112">
        <f>IF(Tableau1[[#This Row],[Position]]="C.P.",1,0)</f>
        <v>0</v>
      </c>
      <c r="Q30" s="126">
        <f>IF(Tableau1[[#This Row],[Position]]="C.P.S.",1,0)</f>
        <v>0</v>
      </c>
      <c r="R30" s="132">
        <f>IF(Tableau1[[#This Row],[Position]]="P.M.",1,0)</f>
        <v>0</v>
      </c>
      <c r="S30" s="134">
        <f>IF(Tableau1[[#This Row],[Position]]="A.M.",1,0)</f>
        <v>0</v>
      </c>
      <c r="T30" s="137">
        <f>IF(Tableau1[[#This Row],[Position]]="ABS",1,0)</f>
        <v>0</v>
      </c>
      <c r="U30" s="86">
        <f>IF(Tableau1[[#This Row],[Position]]="R.T.T.",1,0)</f>
        <v>0</v>
      </c>
      <c r="V30" s="138">
        <f>IF(Tableau1[[#This Row],[Position]]="Autre",1,0)</f>
        <v>0</v>
      </c>
      <c r="W30" s="141">
        <f>IF(Tableau1[[#This Row],[Position]]="Ch.P. AM",Tableau1[[#This Row],[Fin AM]]-Tableau1[[#This Row],[Début AM]]-Tableau1[[#This Row],[Pause AM]],0)</f>
        <v>0</v>
      </c>
      <c r="X30" s="81">
        <f>IF(Tableau1[[#This Row],[Position]]="Ch.P. PM",Tableau1[[#This Row],[Fin PM]]-Tableau1[[#This Row],[Début PM]]-Tableau1[[#This Row],[Pause PM]],0)</f>
        <v>0</v>
      </c>
      <c r="Y30" s="96">
        <f>IF(Tableau1[[#This Row],[Position]]="Ch.P.",Tableau1[[#This Row],[Temps de travail]],0)+Tableau1[[#This Row],[Chômage Partiel AM]]+Tableau1[[#This Row],[Chômage Partiel PM]]</f>
        <v>0</v>
      </c>
      <c r="Z30" s="147">
        <f>(Tableau1[[#This Row],[Pont Mobile]]+Tableau1[[#This Row],[Congés ]]+Tableau1[[#This Row],[Autre]]+Tableau1[[#This Row],[Absence]]+Tableau1[[#This Row],[R.T.T.]]+Tableau1[[#This Row],[Arrêt Maladie]])*paramètres!B$14</f>
        <v>0</v>
      </c>
      <c r="AA30" s="93">
        <f ca="1">MAX(0,IF(WEEKDAY(Tableau1[[#This Row],[Date]],2)&lt;7,0,
SUM(OFFSET(Tableau1[[#This Row],[Temps de travail]],-6,,7))-
SUM(OFFSET(Tableau1[[#This Row],[Heures à récupérer]],-6,,7))+
SUM(OFFSET(Tableau1[[#This Row],[Récup avance]],-6,,7))
-paramètres!$B$15
)*24)</f>
        <v>0</v>
      </c>
      <c r="AB30" s="14"/>
      <c r="AC30" s="14"/>
      <c r="AE30" s="14"/>
    </row>
    <row r="31" spans="2:31" x14ac:dyDescent="0.3">
      <c r="B31" s="49" t="str">
        <f>IF(WEEKDAY(Tableau1[[#This Row],[Date]],2)=4,"semaine "&amp;_xlfn.ISOWEEKNUM(Tableau1[[#This Row],[Date]]),"")</f>
        <v/>
      </c>
      <c r="C31" s="44" t="str">
        <f>UPPER(TEXT(Tableau1[[#This Row],[Date]],"jjjj"))</f>
        <v>SAMEDI</v>
      </c>
      <c r="D31" s="60">
        <f>$C$3+ROW()-ROW(Tableau1[[#Headers],[Date]])-1</f>
        <v>44219</v>
      </c>
      <c r="E31" s="24"/>
      <c r="F31" s="24"/>
      <c r="G31" s="58"/>
      <c r="H31" s="24"/>
      <c r="I31" s="24"/>
      <c r="J31" s="58"/>
      <c r="K31" s="64">
        <f>Tableau1[[#This Row],[Fin AM]]-Tableau1[[#This Row],[Début AM]]-Tableau1[[#This Row],[Pause AM]]+Tableau1[[#This Row],[Fin PM]]-Tableau1[[#This Row],[Début PM]]-Tableau1[[#This Row],[Pause PM]]</f>
        <v>0</v>
      </c>
      <c r="L31" s="45"/>
      <c r="M31" s="84"/>
      <c r="N31" s="171" t="str">
        <f ca="1">IF(COUNTIF('jours fériés'!C:C,Tableau1[[#This Row],[Date]]),"oui","")</f>
        <v/>
      </c>
      <c r="O31" s="176"/>
      <c r="P31" s="112">
        <f>IF(Tableau1[[#This Row],[Position]]="C.P.",1,0)</f>
        <v>0</v>
      </c>
      <c r="Q31" s="126">
        <f>IF(Tableau1[[#This Row],[Position]]="C.P.S.",1,0)</f>
        <v>0</v>
      </c>
      <c r="R31" s="132">
        <f>IF(Tableau1[[#This Row],[Position]]="P.M.",1,0)</f>
        <v>0</v>
      </c>
      <c r="S31" s="134">
        <f>IF(Tableau1[[#This Row],[Position]]="A.M.",1,0)</f>
        <v>0</v>
      </c>
      <c r="T31" s="137">
        <f>IF(Tableau1[[#This Row],[Position]]="ABS",1,0)</f>
        <v>0</v>
      </c>
      <c r="U31" s="86">
        <f>IF(Tableau1[[#This Row],[Position]]="R.T.T.",1,0)</f>
        <v>0</v>
      </c>
      <c r="V31" s="138">
        <f>IF(Tableau1[[#This Row],[Position]]="Autre",1,0)</f>
        <v>0</v>
      </c>
      <c r="W31" s="141">
        <f>IF(Tableau1[[#This Row],[Position]]="Ch.P. AM",Tableau1[[#This Row],[Fin AM]]-Tableau1[[#This Row],[Début AM]]-Tableau1[[#This Row],[Pause AM]],0)</f>
        <v>0</v>
      </c>
      <c r="X31" s="81">
        <f>IF(Tableau1[[#This Row],[Position]]="Ch.P. PM",Tableau1[[#This Row],[Fin PM]]-Tableau1[[#This Row],[Début PM]]-Tableau1[[#This Row],[Pause PM]],0)</f>
        <v>0</v>
      </c>
      <c r="Y31" s="96">
        <f>IF(Tableau1[[#This Row],[Position]]="Ch.P.",Tableau1[[#This Row],[Temps de travail]],0)+Tableau1[[#This Row],[Chômage Partiel AM]]+Tableau1[[#This Row],[Chômage Partiel PM]]</f>
        <v>0</v>
      </c>
      <c r="Z31" s="147">
        <f>(Tableau1[[#This Row],[Pont Mobile]]+Tableau1[[#This Row],[Congés ]]+Tableau1[[#This Row],[Autre]]+Tableau1[[#This Row],[Absence]]+Tableau1[[#This Row],[R.T.T.]]+Tableau1[[#This Row],[Arrêt Maladie]])*paramètres!B$14</f>
        <v>0</v>
      </c>
      <c r="AA31" s="93">
        <f ca="1">MAX(0,IF(WEEKDAY(Tableau1[[#This Row],[Date]],2)&lt;7,0,
SUM(OFFSET(Tableau1[[#This Row],[Temps de travail]],-6,,7))-
SUM(OFFSET(Tableau1[[#This Row],[Heures à récupérer]],-6,,7))+
SUM(OFFSET(Tableau1[[#This Row],[Récup avance]],-6,,7))
-paramètres!$B$15
)*24)</f>
        <v>0</v>
      </c>
      <c r="AB31" s="14"/>
      <c r="AC31" s="14"/>
      <c r="AE31" s="14"/>
    </row>
    <row r="32" spans="2:31" ht="15" thickBot="1" x14ac:dyDescent="0.35">
      <c r="B32" s="50" t="str">
        <f>IF(WEEKDAY(Tableau1[[#This Row],[Date]],2)=4,"semaine "&amp;_xlfn.ISOWEEKNUM(Tableau1[[#This Row],[Date]]),"")</f>
        <v/>
      </c>
      <c r="C32" s="51" t="str">
        <f>UPPER(TEXT(Tableau1[[#This Row],[Date]],"jjjj"))</f>
        <v>DIMANCHE</v>
      </c>
      <c r="D32" s="61">
        <f>$C$3+ROW()-ROW(Tableau1[[#Headers],[Date]])-1</f>
        <v>44220</v>
      </c>
      <c r="E32" s="166"/>
      <c r="F32" s="166"/>
      <c r="G32" s="167"/>
      <c r="H32" s="166"/>
      <c r="I32" s="166"/>
      <c r="J32" s="167"/>
      <c r="K32" s="65">
        <f>Tableau1[[#This Row],[Fin AM]]-Tableau1[[#This Row],[Début AM]]-Tableau1[[#This Row],[Pause AM]]+Tableau1[[#This Row],[Fin PM]]-Tableau1[[#This Row],[Début PM]]-Tableau1[[#This Row],[Pause PM]]</f>
        <v>0</v>
      </c>
      <c r="L32" s="52"/>
      <c r="M32" s="85"/>
      <c r="N32" s="172" t="str">
        <f ca="1">IF(COUNTIF('jours fériés'!C:C,Tableau1[[#This Row],[Date]]),"oui","")</f>
        <v/>
      </c>
      <c r="O32" s="176"/>
      <c r="P32" s="178">
        <f>IF(Tableau1[[#This Row],[Position]]="C.P.",1,0)</f>
        <v>0</v>
      </c>
      <c r="Q32" s="180">
        <f>IF(Tableau1[[#This Row],[Position]]="C.P.S.",1,0)</f>
        <v>0</v>
      </c>
      <c r="R32" s="182">
        <f>IF(Tableau1[[#This Row],[Position]]="P.M.",1,0)</f>
        <v>0</v>
      </c>
      <c r="S32" s="168">
        <f>IF(Tableau1[[#This Row],[Position]]="A.M.",1,0)</f>
        <v>0</v>
      </c>
      <c r="T32" s="186">
        <f>IF(Tableau1[[#This Row],[Position]]="ABS",1,0)</f>
        <v>0</v>
      </c>
      <c r="U32" s="188">
        <f>IF(Tableau1[[#This Row],[Position]]="R.T.T.",1,0)</f>
        <v>0</v>
      </c>
      <c r="V32" s="184">
        <f>IF(Tableau1[[#This Row],[Position]]="Autre",1,0)</f>
        <v>0</v>
      </c>
      <c r="W32" s="144">
        <f>IF(Tableau1[[#This Row],[Position]]="Ch.P. AM",Tableau1[[#This Row],[Fin AM]]-Tableau1[[#This Row],[Début AM]]-Tableau1[[#This Row],[Pause AM]],0)</f>
        <v>0</v>
      </c>
      <c r="X32" s="118">
        <f>IF(Tableau1[[#This Row],[Position]]="Ch.P. PM",Tableau1[[#This Row],[Fin PM]]-Tableau1[[#This Row],[Début PM]]-Tableau1[[#This Row],[Pause PM]],0)</f>
        <v>0</v>
      </c>
      <c r="Y32" s="145">
        <f>IF(Tableau1[[#This Row],[Position]]="Ch.P.",Tableau1[[#This Row],[Temps de travail]],0)+Tableau1[[#This Row],[Chômage Partiel AM]]+Tableau1[[#This Row],[Chômage Partiel PM]]</f>
        <v>0</v>
      </c>
      <c r="Z32" s="149">
        <f>(Tableau1[[#This Row],[Pont Mobile]]+Tableau1[[#This Row],[Congés ]]+Tableau1[[#This Row],[Autre]]+Tableau1[[#This Row],[Absence]]+Tableau1[[#This Row],[R.T.T.]]+Tableau1[[#This Row],[Arrêt Maladie]])*paramètres!B$14</f>
        <v>0</v>
      </c>
      <c r="AA32" s="95">
        <f ca="1">MAX(0,IF(WEEKDAY(Tableau1[[#This Row],[Date]],2)&lt;7,0,
SUM(OFFSET(Tableau1[[#This Row],[Temps de travail]],-6,,7))-
SUM(OFFSET(Tableau1[[#This Row],[Heures à récupérer]],-6,,7))+
SUM(OFFSET(Tableau1[[#This Row],[Récup avance]],-6,,7))
-paramètres!$B$15
)*24)</f>
        <v>0</v>
      </c>
      <c r="AB32" s="14"/>
      <c r="AC32" s="14"/>
      <c r="AE32" s="14"/>
    </row>
    <row r="33" spans="2:31" x14ac:dyDescent="0.3">
      <c r="B33" s="46" t="str">
        <f>IF(WEEKDAY(Tableau1[[#This Row],[Date]],2)=4,"semaine "&amp;_xlfn.ISOWEEKNUM(Tableau1[[#This Row],[Date]]),"")</f>
        <v/>
      </c>
      <c r="C33" s="47" t="str">
        <f>UPPER(TEXT(Tableau1[[#This Row],[Date]],"jjjj"))</f>
        <v>LUNDI</v>
      </c>
      <c r="D33" s="59">
        <f>$C$3+ROW()-ROW(Tableau1[[#Headers],[Date]])-1</f>
        <v>44221</v>
      </c>
      <c r="E33" s="164"/>
      <c r="F33" s="164"/>
      <c r="G33" s="165"/>
      <c r="H33" s="164"/>
      <c r="I33" s="164"/>
      <c r="J33" s="165"/>
      <c r="K33" s="63">
        <f>Tableau1[[#This Row],[Fin AM]]-Tableau1[[#This Row],[Début AM]]-Tableau1[[#This Row],[Pause AM]]+Tableau1[[#This Row],[Fin PM]]-Tableau1[[#This Row],[Début PM]]-Tableau1[[#This Row],[Pause PM]]</f>
        <v>0</v>
      </c>
      <c r="L33" s="48"/>
      <c r="M33" s="83"/>
      <c r="N33" s="170" t="str">
        <f ca="1">IF(COUNTIF('jours fériés'!C:C,Tableau1[[#This Row],[Date]]),"oui","")</f>
        <v/>
      </c>
      <c r="O33" s="176"/>
      <c r="P33" s="130">
        <f>IF(Tableau1[[#This Row],[Position]]="C.P.",1,0)</f>
        <v>0</v>
      </c>
      <c r="Q33" s="127">
        <f>IF(Tableau1[[#This Row],[Position]]="C.P.S.",1,0)</f>
        <v>0</v>
      </c>
      <c r="R33" s="131">
        <f>IF(Tableau1[[#This Row],[Position]]="P.M.",1,0)</f>
        <v>0</v>
      </c>
      <c r="S33" s="133">
        <f>IF(Tableau1[[#This Row],[Position]]="A.M.",1,0)</f>
        <v>0</v>
      </c>
      <c r="T33" s="135">
        <f>IF(Tableau1[[#This Row],[Position]]="ABS",1,0)</f>
        <v>0</v>
      </c>
      <c r="U33" s="128">
        <f>IF(Tableau1[[#This Row],[Position]]="R.T.T.",1,0)</f>
        <v>0</v>
      </c>
      <c r="V33" s="136">
        <f>IF(Tableau1[[#This Row],[Position]]="Autre",1,0)</f>
        <v>0</v>
      </c>
      <c r="W33" s="139">
        <f>IF(Tableau1[[#This Row],[Position]]="Ch.P. AM",Tableau1[[#This Row],[Fin AM]]-Tableau1[[#This Row],[Début AM]]-Tableau1[[#This Row],[Pause AM]],0)</f>
        <v>0</v>
      </c>
      <c r="X33" s="129">
        <f>IF(Tableau1[[#This Row],[Position]]="Ch.P. PM",Tableau1[[#This Row],[Fin PM]]-Tableau1[[#This Row],[Début PM]]-Tableau1[[#This Row],[Pause PM]],0)</f>
        <v>0</v>
      </c>
      <c r="Y33" s="140">
        <f>IF(Tableau1[[#This Row],[Position]]="Ch.P.",Tableau1[[#This Row],[Temps de travail]],0)+Tableau1[[#This Row],[Chômage Partiel AM]]+Tableau1[[#This Row],[Chômage Partiel PM]]</f>
        <v>0</v>
      </c>
      <c r="Z33" s="146">
        <f>(Tableau1[[#This Row],[Pont Mobile]]+Tableau1[[#This Row],[Congés ]]+Tableau1[[#This Row],[Autre]]+Tableau1[[#This Row],[Absence]]+Tableau1[[#This Row],[R.T.T.]]+Tableau1[[#This Row],[Arrêt Maladie]])*paramètres!B$14</f>
        <v>0</v>
      </c>
      <c r="AA33" s="87">
        <f ca="1">MAX(0,IF(WEEKDAY(Tableau1[[#This Row],[Date]],2)&lt;7,0,
SUM(OFFSET(Tableau1[[#This Row],[Temps de travail]],-6,,7))-
SUM(OFFSET(Tableau1[[#This Row],[Heures à récupérer]],-6,,7))+
SUM(OFFSET(Tableau1[[#This Row],[Récup avance]],-6,,7))
-paramètres!$B$15
)*24)</f>
        <v>0</v>
      </c>
      <c r="AB33" s="14"/>
      <c r="AC33" s="14"/>
      <c r="AE33" s="14"/>
    </row>
    <row r="34" spans="2:31" x14ac:dyDescent="0.3">
      <c r="B34" s="49" t="str">
        <f>IF(WEEKDAY(Tableau1[[#This Row],[Date]],2)=4,"semaine "&amp;_xlfn.ISOWEEKNUM(Tableau1[[#This Row],[Date]]),"")</f>
        <v/>
      </c>
      <c r="C34" s="44" t="str">
        <f>UPPER(TEXT(Tableau1[[#This Row],[Date]],"jjjj"))</f>
        <v>MARDI</v>
      </c>
      <c r="D34" s="60">
        <f>$C$3+ROW()-ROW(Tableau1[[#Headers],[Date]])-1</f>
        <v>44222</v>
      </c>
      <c r="E34" s="24"/>
      <c r="F34" s="24"/>
      <c r="G34" s="58"/>
      <c r="H34" s="24"/>
      <c r="I34" s="24"/>
      <c r="J34" s="58"/>
      <c r="K34" s="64">
        <f>Tableau1[[#This Row],[Fin AM]]-Tableau1[[#This Row],[Début AM]]-Tableau1[[#This Row],[Pause AM]]+Tableau1[[#This Row],[Fin PM]]-Tableau1[[#This Row],[Début PM]]-Tableau1[[#This Row],[Pause PM]]</f>
        <v>0</v>
      </c>
      <c r="L34" s="45"/>
      <c r="M34" s="84"/>
      <c r="N34" s="171" t="str">
        <f ca="1">IF(COUNTIF('jours fériés'!C:C,Tableau1[[#This Row],[Date]]),"oui","")</f>
        <v/>
      </c>
      <c r="O34" s="176"/>
      <c r="P34" s="112">
        <f>IF(Tableau1[[#This Row],[Position]]="C.P.",1,0)</f>
        <v>0</v>
      </c>
      <c r="Q34" s="126">
        <f>IF(Tableau1[[#This Row],[Position]]="C.P.S.",1,0)</f>
        <v>0</v>
      </c>
      <c r="R34" s="132">
        <f>IF(Tableau1[[#This Row],[Position]]="P.M.",1,0)</f>
        <v>0</v>
      </c>
      <c r="S34" s="134">
        <f>IF(Tableau1[[#This Row],[Position]]="A.M.",1,0)</f>
        <v>0</v>
      </c>
      <c r="T34" s="137">
        <f>IF(Tableau1[[#This Row],[Position]]="ABS",1,0)</f>
        <v>0</v>
      </c>
      <c r="U34" s="86">
        <f>IF(Tableau1[[#This Row],[Position]]="R.T.T.",1,0)</f>
        <v>0</v>
      </c>
      <c r="V34" s="138">
        <f>IF(Tableau1[[#This Row],[Position]]="Autre",1,0)</f>
        <v>0</v>
      </c>
      <c r="W34" s="141">
        <f>IF(Tableau1[[#This Row],[Position]]="Ch.P. AM",Tableau1[[#This Row],[Fin AM]]-Tableau1[[#This Row],[Début AM]]-Tableau1[[#This Row],[Pause AM]],0)</f>
        <v>0</v>
      </c>
      <c r="X34" s="81">
        <f>IF(Tableau1[[#This Row],[Position]]="Ch.P. PM",Tableau1[[#This Row],[Fin PM]]-Tableau1[[#This Row],[Début PM]]-Tableau1[[#This Row],[Pause PM]],0)</f>
        <v>0</v>
      </c>
      <c r="Y34" s="96">
        <f>IF(Tableau1[[#This Row],[Position]]="Ch.P.",Tableau1[[#This Row],[Temps de travail]],0)+Tableau1[[#This Row],[Chômage Partiel AM]]+Tableau1[[#This Row],[Chômage Partiel PM]]</f>
        <v>0</v>
      </c>
      <c r="Z34" s="147">
        <f>(Tableau1[[#This Row],[Pont Mobile]]+Tableau1[[#This Row],[Congés ]]+Tableau1[[#This Row],[Autre]]+Tableau1[[#This Row],[Absence]]+Tableau1[[#This Row],[R.T.T.]]+Tableau1[[#This Row],[Arrêt Maladie]])*paramètres!B$14</f>
        <v>0</v>
      </c>
      <c r="AA34" s="93">
        <f ca="1">MAX(0,IF(WEEKDAY(Tableau1[[#This Row],[Date]],2)&lt;7,0,
SUM(OFFSET(Tableau1[[#This Row],[Temps de travail]],-6,,7))-
SUM(OFFSET(Tableau1[[#This Row],[Heures à récupérer]],-6,,7))+
SUM(OFFSET(Tableau1[[#This Row],[Récup avance]],-6,,7))
-paramètres!$B$15
)*24)</f>
        <v>0</v>
      </c>
      <c r="AB34" s="14"/>
      <c r="AC34" s="14"/>
      <c r="AE34" s="14"/>
    </row>
    <row r="35" spans="2:31" x14ac:dyDescent="0.3">
      <c r="B35" s="49" t="str">
        <f>IF(WEEKDAY(Tableau1[[#This Row],[Date]],2)=4,"semaine "&amp;_xlfn.ISOWEEKNUM(Tableau1[[#This Row],[Date]]),"")</f>
        <v/>
      </c>
      <c r="C35" s="44" t="str">
        <f>UPPER(TEXT(Tableau1[[#This Row],[Date]],"jjjj"))</f>
        <v>MERCREDI</v>
      </c>
      <c r="D35" s="60">
        <f>$C$3+ROW()-ROW(Tableau1[[#Headers],[Date]])-1</f>
        <v>44223</v>
      </c>
      <c r="E35" s="24"/>
      <c r="F35" s="24"/>
      <c r="G35" s="58"/>
      <c r="H35" s="24"/>
      <c r="I35" s="24"/>
      <c r="J35" s="58"/>
      <c r="K35" s="64">
        <f>Tableau1[[#This Row],[Fin AM]]-Tableau1[[#This Row],[Début AM]]-Tableau1[[#This Row],[Pause AM]]+Tableau1[[#This Row],[Fin PM]]-Tableau1[[#This Row],[Début PM]]-Tableau1[[#This Row],[Pause PM]]</f>
        <v>0</v>
      </c>
      <c r="L35" s="45"/>
      <c r="M35" s="84"/>
      <c r="N35" s="171" t="str">
        <f ca="1">IF(COUNTIF('jours fériés'!C:C,Tableau1[[#This Row],[Date]]),"oui","")</f>
        <v/>
      </c>
      <c r="O35" s="176"/>
      <c r="P35" s="112">
        <f>IF(Tableau1[[#This Row],[Position]]="C.P.",1,0)</f>
        <v>0</v>
      </c>
      <c r="Q35" s="126">
        <f>IF(Tableau1[[#This Row],[Position]]="C.P.S.",1,0)</f>
        <v>0</v>
      </c>
      <c r="R35" s="132">
        <f>IF(Tableau1[[#This Row],[Position]]="P.M.",1,0)</f>
        <v>0</v>
      </c>
      <c r="S35" s="134">
        <f>IF(Tableau1[[#This Row],[Position]]="A.M.",1,0)</f>
        <v>0</v>
      </c>
      <c r="T35" s="137">
        <f>IF(Tableau1[[#This Row],[Position]]="ABS",1,0)</f>
        <v>0</v>
      </c>
      <c r="U35" s="86">
        <f>IF(Tableau1[[#This Row],[Position]]="R.T.T.",1,0)</f>
        <v>0</v>
      </c>
      <c r="V35" s="138">
        <f>IF(Tableau1[[#This Row],[Position]]="Autre",1,0)</f>
        <v>0</v>
      </c>
      <c r="W35" s="141">
        <f>IF(Tableau1[[#This Row],[Position]]="Ch.P. AM",Tableau1[[#This Row],[Fin AM]]-Tableau1[[#This Row],[Début AM]]-Tableau1[[#This Row],[Pause AM]],0)</f>
        <v>0</v>
      </c>
      <c r="X35" s="81">
        <f>IF(Tableau1[[#This Row],[Position]]="Ch.P. PM",Tableau1[[#This Row],[Fin PM]]-Tableau1[[#This Row],[Début PM]]-Tableau1[[#This Row],[Pause PM]],0)</f>
        <v>0</v>
      </c>
      <c r="Y35" s="96">
        <f>IF(Tableau1[[#This Row],[Position]]="Ch.P.",Tableau1[[#This Row],[Temps de travail]],0)+Tableau1[[#This Row],[Chômage Partiel AM]]+Tableau1[[#This Row],[Chômage Partiel PM]]</f>
        <v>0</v>
      </c>
      <c r="Z35" s="147">
        <f>(Tableau1[[#This Row],[Pont Mobile]]+Tableau1[[#This Row],[Congés ]]+Tableau1[[#This Row],[Autre]]+Tableau1[[#This Row],[Absence]]+Tableau1[[#This Row],[R.T.T.]]+Tableau1[[#This Row],[Arrêt Maladie]])*paramètres!B$14</f>
        <v>0</v>
      </c>
      <c r="AA35" s="93">
        <f ca="1">MAX(0,IF(WEEKDAY(Tableau1[[#This Row],[Date]],2)&lt;7,0,
SUM(OFFSET(Tableau1[[#This Row],[Temps de travail]],-6,,7))-
SUM(OFFSET(Tableau1[[#This Row],[Heures à récupérer]],-6,,7))+
SUM(OFFSET(Tableau1[[#This Row],[Récup avance]],-6,,7))
-paramètres!$B$15
)*24)</f>
        <v>0</v>
      </c>
      <c r="AB35" s="14"/>
      <c r="AC35" s="14"/>
      <c r="AE35" s="14"/>
    </row>
    <row r="36" spans="2:31" x14ac:dyDescent="0.3">
      <c r="B36" s="49" t="str">
        <f>IF(WEEKDAY(Tableau1[[#This Row],[Date]],2)=4,"semaine "&amp;_xlfn.ISOWEEKNUM(Tableau1[[#This Row],[Date]]),"")</f>
        <v>semaine 4</v>
      </c>
      <c r="C36" s="44" t="str">
        <f>UPPER(TEXT(Tableau1[[#This Row],[Date]],"jjjj"))</f>
        <v>JEUDI</v>
      </c>
      <c r="D36" s="60">
        <f>$C$3+ROW()-ROW(Tableau1[[#Headers],[Date]])-1</f>
        <v>44224</v>
      </c>
      <c r="E36" s="24"/>
      <c r="F36" s="24"/>
      <c r="G36" s="58"/>
      <c r="H36" s="24"/>
      <c r="I36" s="24"/>
      <c r="J36" s="58"/>
      <c r="K36" s="64">
        <f>Tableau1[[#This Row],[Fin AM]]-Tableau1[[#This Row],[Début AM]]-Tableau1[[#This Row],[Pause AM]]+Tableau1[[#This Row],[Fin PM]]-Tableau1[[#This Row],[Début PM]]-Tableau1[[#This Row],[Pause PM]]</f>
        <v>0</v>
      </c>
      <c r="L36" s="45"/>
      <c r="M36" s="84"/>
      <c r="N36" s="171" t="str">
        <f ca="1">IF(COUNTIF('jours fériés'!C:C,Tableau1[[#This Row],[Date]]),"oui","")</f>
        <v/>
      </c>
      <c r="O36" s="176"/>
      <c r="P36" s="112">
        <f>IF(Tableau1[[#This Row],[Position]]="C.P.",1,0)</f>
        <v>0</v>
      </c>
      <c r="Q36" s="126">
        <f>IF(Tableau1[[#This Row],[Position]]="C.P.S.",1,0)</f>
        <v>0</v>
      </c>
      <c r="R36" s="132">
        <f>IF(Tableau1[[#This Row],[Position]]="P.M.",1,0)</f>
        <v>0</v>
      </c>
      <c r="S36" s="134">
        <f>IF(Tableau1[[#This Row],[Position]]="A.M.",1,0)</f>
        <v>0</v>
      </c>
      <c r="T36" s="137">
        <f>IF(Tableau1[[#This Row],[Position]]="ABS",1,0)</f>
        <v>0</v>
      </c>
      <c r="U36" s="86">
        <f>IF(Tableau1[[#This Row],[Position]]="R.T.T.",1,0)</f>
        <v>0</v>
      </c>
      <c r="V36" s="138">
        <f>IF(Tableau1[[#This Row],[Position]]="Autre",1,0)</f>
        <v>0</v>
      </c>
      <c r="W36" s="141">
        <f>IF(Tableau1[[#This Row],[Position]]="Ch.P. AM",Tableau1[[#This Row],[Fin AM]]-Tableau1[[#This Row],[Début AM]]-Tableau1[[#This Row],[Pause AM]],0)</f>
        <v>0</v>
      </c>
      <c r="X36" s="81">
        <f>IF(Tableau1[[#This Row],[Position]]="Ch.P. PM",Tableau1[[#This Row],[Fin PM]]-Tableau1[[#This Row],[Début PM]]-Tableau1[[#This Row],[Pause PM]],0)</f>
        <v>0</v>
      </c>
      <c r="Y36" s="96">
        <f>IF(Tableau1[[#This Row],[Position]]="Ch.P.",Tableau1[[#This Row],[Temps de travail]],0)+Tableau1[[#This Row],[Chômage Partiel AM]]+Tableau1[[#This Row],[Chômage Partiel PM]]</f>
        <v>0</v>
      </c>
      <c r="Z36" s="147">
        <f>(Tableau1[[#This Row],[Pont Mobile]]+Tableau1[[#This Row],[Congés ]]+Tableau1[[#This Row],[Autre]]+Tableau1[[#This Row],[Absence]]+Tableau1[[#This Row],[R.T.T.]]+Tableau1[[#This Row],[Arrêt Maladie]])*paramètres!B$14</f>
        <v>0</v>
      </c>
      <c r="AA36" s="93">
        <f ca="1">MAX(0,IF(WEEKDAY(Tableau1[[#This Row],[Date]],2)&lt;7,0,
SUM(OFFSET(Tableau1[[#This Row],[Temps de travail]],-6,,7))-
SUM(OFFSET(Tableau1[[#This Row],[Heures à récupérer]],-6,,7))+
SUM(OFFSET(Tableau1[[#This Row],[Récup avance]],-6,,7))
-paramètres!$B$15
)*24)</f>
        <v>0</v>
      </c>
      <c r="AB36" s="14"/>
      <c r="AC36" s="14"/>
      <c r="AE36" s="14"/>
    </row>
    <row r="37" spans="2:31" x14ac:dyDescent="0.3">
      <c r="B37" s="49" t="str">
        <f>IF(WEEKDAY(Tableau1[[#This Row],[Date]],2)=4,"semaine "&amp;_xlfn.ISOWEEKNUM(Tableau1[[#This Row],[Date]]),"")</f>
        <v/>
      </c>
      <c r="C37" s="44" t="str">
        <f>UPPER(TEXT(Tableau1[[#This Row],[Date]],"jjjj"))</f>
        <v>VENDREDI</v>
      </c>
      <c r="D37" s="60">
        <f>$C$3+ROW()-ROW(Tableau1[[#Headers],[Date]])-1</f>
        <v>44225</v>
      </c>
      <c r="E37" s="24"/>
      <c r="F37" s="24"/>
      <c r="G37" s="58"/>
      <c r="H37" s="24"/>
      <c r="I37" s="24"/>
      <c r="J37" s="58"/>
      <c r="K37" s="64">
        <f>Tableau1[[#This Row],[Fin AM]]-Tableau1[[#This Row],[Début AM]]-Tableau1[[#This Row],[Pause AM]]+Tableau1[[#This Row],[Fin PM]]-Tableau1[[#This Row],[Début PM]]-Tableau1[[#This Row],[Pause PM]]</f>
        <v>0</v>
      </c>
      <c r="L37" s="45"/>
      <c r="M37" s="84"/>
      <c r="N37" s="171" t="str">
        <f ca="1">IF(COUNTIF('jours fériés'!C:C,Tableau1[[#This Row],[Date]]),"oui","")</f>
        <v/>
      </c>
      <c r="O37" s="176"/>
      <c r="P37" s="112">
        <f>IF(Tableau1[[#This Row],[Position]]="C.P.",1,0)</f>
        <v>0</v>
      </c>
      <c r="Q37" s="126">
        <f>IF(Tableau1[[#This Row],[Position]]="C.P.S.",1,0)</f>
        <v>0</v>
      </c>
      <c r="R37" s="132">
        <f>IF(Tableau1[[#This Row],[Position]]="P.M.",1,0)</f>
        <v>0</v>
      </c>
      <c r="S37" s="134">
        <f>IF(Tableau1[[#This Row],[Position]]="A.M.",1,0)</f>
        <v>0</v>
      </c>
      <c r="T37" s="137">
        <f>IF(Tableau1[[#This Row],[Position]]="ABS",1,0)</f>
        <v>0</v>
      </c>
      <c r="U37" s="86">
        <f>IF(Tableau1[[#This Row],[Position]]="R.T.T.",1,0)</f>
        <v>0</v>
      </c>
      <c r="V37" s="138">
        <f>IF(Tableau1[[#This Row],[Position]]="Autre",1,0)</f>
        <v>0</v>
      </c>
      <c r="W37" s="141">
        <f>IF(Tableau1[[#This Row],[Position]]="Ch.P. AM",Tableau1[[#This Row],[Fin AM]]-Tableau1[[#This Row],[Début AM]]-Tableau1[[#This Row],[Pause AM]],0)</f>
        <v>0</v>
      </c>
      <c r="X37" s="81">
        <f>IF(Tableau1[[#This Row],[Position]]="Ch.P. PM",Tableau1[[#This Row],[Fin PM]]-Tableau1[[#This Row],[Début PM]]-Tableau1[[#This Row],[Pause PM]],0)</f>
        <v>0</v>
      </c>
      <c r="Y37" s="96">
        <f>IF(Tableau1[[#This Row],[Position]]="Ch.P.",Tableau1[[#This Row],[Temps de travail]],0)+Tableau1[[#This Row],[Chômage Partiel AM]]+Tableau1[[#This Row],[Chômage Partiel PM]]</f>
        <v>0</v>
      </c>
      <c r="Z37" s="147">
        <f>(Tableau1[[#This Row],[Pont Mobile]]+Tableau1[[#This Row],[Congés ]]+Tableau1[[#This Row],[Autre]]+Tableau1[[#This Row],[Absence]]+Tableau1[[#This Row],[R.T.T.]]+Tableau1[[#This Row],[Arrêt Maladie]])*paramètres!B$14</f>
        <v>0</v>
      </c>
      <c r="AA37" s="93">
        <f ca="1">MAX(0,IF(WEEKDAY(Tableau1[[#This Row],[Date]],2)&lt;7,0,
SUM(OFFSET(Tableau1[[#This Row],[Temps de travail]],-6,,7))-
SUM(OFFSET(Tableau1[[#This Row],[Heures à récupérer]],-6,,7))+
SUM(OFFSET(Tableau1[[#This Row],[Récup avance]],-6,,7))
-paramètres!$B$15
)*24)</f>
        <v>0</v>
      </c>
      <c r="AB37" s="14"/>
      <c r="AC37" s="14"/>
      <c r="AE37" s="14"/>
    </row>
    <row r="38" spans="2:31" x14ac:dyDescent="0.3">
      <c r="B38" s="49" t="str">
        <f>IF(WEEKDAY(Tableau1[[#This Row],[Date]],2)=4,"semaine "&amp;_xlfn.ISOWEEKNUM(Tableau1[[#This Row],[Date]]),"")</f>
        <v/>
      </c>
      <c r="C38" s="44" t="str">
        <f>UPPER(TEXT(Tableau1[[#This Row],[Date]],"jjjj"))</f>
        <v>SAMEDI</v>
      </c>
      <c r="D38" s="60">
        <f>$C$3+ROW()-ROW(Tableau1[[#Headers],[Date]])-1</f>
        <v>44226</v>
      </c>
      <c r="E38" s="24"/>
      <c r="F38" s="24"/>
      <c r="G38" s="58"/>
      <c r="H38" s="24"/>
      <c r="I38" s="24"/>
      <c r="J38" s="58"/>
      <c r="K38" s="64">
        <f>Tableau1[[#This Row],[Fin AM]]-Tableau1[[#This Row],[Début AM]]-Tableau1[[#This Row],[Pause AM]]+Tableau1[[#This Row],[Fin PM]]-Tableau1[[#This Row],[Début PM]]-Tableau1[[#This Row],[Pause PM]]</f>
        <v>0</v>
      </c>
      <c r="L38" s="45"/>
      <c r="M38" s="84"/>
      <c r="N38" s="171" t="str">
        <f ca="1">IF(COUNTIF('jours fériés'!C:C,Tableau1[[#This Row],[Date]]),"oui","")</f>
        <v/>
      </c>
      <c r="O38" s="176"/>
      <c r="P38" s="112">
        <f>IF(Tableau1[[#This Row],[Position]]="C.P.",1,0)</f>
        <v>0</v>
      </c>
      <c r="Q38" s="126">
        <f>IF(Tableau1[[#This Row],[Position]]="C.P.S.",1,0)</f>
        <v>0</v>
      </c>
      <c r="R38" s="132">
        <f>IF(Tableau1[[#This Row],[Position]]="P.M.",1,0)</f>
        <v>0</v>
      </c>
      <c r="S38" s="134">
        <f>IF(Tableau1[[#This Row],[Position]]="A.M.",1,0)</f>
        <v>0</v>
      </c>
      <c r="T38" s="137">
        <f>IF(Tableau1[[#This Row],[Position]]="ABS",1,0)</f>
        <v>0</v>
      </c>
      <c r="U38" s="86">
        <f>IF(Tableau1[[#This Row],[Position]]="R.T.T.",1,0)</f>
        <v>0</v>
      </c>
      <c r="V38" s="138">
        <f>IF(Tableau1[[#This Row],[Position]]="Autre",1,0)</f>
        <v>0</v>
      </c>
      <c r="W38" s="141">
        <f>IF(Tableau1[[#This Row],[Position]]="Ch.P. AM",Tableau1[[#This Row],[Fin AM]]-Tableau1[[#This Row],[Début AM]]-Tableau1[[#This Row],[Pause AM]],0)</f>
        <v>0</v>
      </c>
      <c r="X38" s="81">
        <f>IF(Tableau1[[#This Row],[Position]]="Ch.P. PM",Tableau1[[#This Row],[Fin PM]]-Tableau1[[#This Row],[Début PM]]-Tableau1[[#This Row],[Pause PM]],0)</f>
        <v>0</v>
      </c>
      <c r="Y38" s="96">
        <f>IF(Tableau1[[#This Row],[Position]]="Ch.P.",Tableau1[[#This Row],[Temps de travail]],0)+Tableau1[[#This Row],[Chômage Partiel AM]]+Tableau1[[#This Row],[Chômage Partiel PM]]</f>
        <v>0</v>
      </c>
      <c r="Z38" s="147">
        <f>(Tableau1[[#This Row],[Pont Mobile]]+Tableau1[[#This Row],[Congés ]]+Tableau1[[#This Row],[Autre]]+Tableau1[[#This Row],[Absence]]+Tableau1[[#This Row],[R.T.T.]]+Tableau1[[#This Row],[Arrêt Maladie]])*paramètres!B$14</f>
        <v>0</v>
      </c>
      <c r="AA38" s="93">
        <f ca="1">MAX(0,IF(WEEKDAY(Tableau1[[#This Row],[Date]],2)&lt;7,0,
SUM(OFFSET(Tableau1[[#This Row],[Temps de travail]],-6,,7))-
SUM(OFFSET(Tableau1[[#This Row],[Heures à récupérer]],-6,,7))+
SUM(OFFSET(Tableau1[[#This Row],[Récup avance]],-6,,7))
-paramètres!$B$15
)*24)</f>
        <v>0</v>
      </c>
      <c r="AB38" s="14"/>
      <c r="AC38" s="14"/>
      <c r="AE38" s="14"/>
    </row>
    <row r="39" spans="2:31" ht="15" thickBot="1" x14ac:dyDescent="0.35">
      <c r="B39" s="50" t="str">
        <f>IF(WEEKDAY(Tableau1[[#This Row],[Date]],2)=4,"semaine "&amp;_xlfn.ISOWEEKNUM(Tableau1[[#This Row],[Date]]),"")</f>
        <v/>
      </c>
      <c r="C39" s="51" t="str">
        <f>UPPER(TEXT(Tableau1[[#This Row],[Date]],"jjjj"))</f>
        <v>DIMANCHE</v>
      </c>
      <c r="D39" s="61">
        <f>$C$3+ROW()-ROW(Tableau1[[#Headers],[Date]])-1</f>
        <v>44227</v>
      </c>
      <c r="E39" s="166"/>
      <c r="F39" s="166"/>
      <c r="G39" s="167"/>
      <c r="H39" s="166"/>
      <c r="I39" s="166"/>
      <c r="J39" s="167"/>
      <c r="K39" s="65">
        <f>Tableau1[[#This Row],[Fin AM]]-Tableau1[[#This Row],[Début AM]]-Tableau1[[#This Row],[Pause AM]]+Tableau1[[#This Row],[Fin PM]]-Tableau1[[#This Row],[Début PM]]-Tableau1[[#This Row],[Pause PM]]</f>
        <v>0</v>
      </c>
      <c r="L39" s="52"/>
      <c r="M39" s="85"/>
      <c r="N39" s="172" t="str">
        <f ca="1">IF(COUNTIF('jours fériés'!C:C,Tableau1[[#This Row],[Date]]),"oui","")</f>
        <v/>
      </c>
      <c r="O39" s="176"/>
      <c r="P39" s="178">
        <f>IF(Tableau1[[#This Row],[Position]]="C.P.",1,0)</f>
        <v>0</v>
      </c>
      <c r="Q39" s="180">
        <f>IF(Tableau1[[#This Row],[Position]]="C.P.S.",1,0)</f>
        <v>0</v>
      </c>
      <c r="R39" s="182">
        <f>IF(Tableau1[[#This Row],[Position]]="P.M.",1,0)</f>
        <v>0</v>
      </c>
      <c r="S39" s="168">
        <f>IF(Tableau1[[#This Row],[Position]]="A.M.",1,0)</f>
        <v>0</v>
      </c>
      <c r="T39" s="186">
        <f>IF(Tableau1[[#This Row],[Position]]="ABS",1,0)</f>
        <v>0</v>
      </c>
      <c r="U39" s="188">
        <f>IF(Tableau1[[#This Row],[Position]]="R.T.T.",1,0)</f>
        <v>0</v>
      </c>
      <c r="V39" s="184">
        <f>IF(Tableau1[[#This Row],[Position]]="Autre",1,0)</f>
        <v>0</v>
      </c>
      <c r="W39" s="144">
        <f>IF(Tableau1[[#This Row],[Position]]="Ch.P. AM",Tableau1[[#This Row],[Fin AM]]-Tableau1[[#This Row],[Début AM]]-Tableau1[[#This Row],[Pause AM]],0)</f>
        <v>0</v>
      </c>
      <c r="X39" s="118">
        <f>IF(Tableau1[[#This Row],[Position]]="Ch.P. PM",Tableau1[[#This Row],[Fin PM]]-Tableau1[[#This Row],[Début PM]]-Tableau1[[#This Row],[Pause PM]],0)</f>
        <v>0</v>
      </c>
      <c r="Y39" s="145">
        <f>IF(Tableau1[[#This Row],[Position]]="Ch.P.",Tableau1[[#This Row],[Temps de travail]],0)+Tableau1[[#This Row],[Chômage Partiel AM]]+Tableau1[[#This Row],[Chômage Partiel PM]]</f>
        <v>0</v>
      </c>
      <c r="Z39" s="149">
        <f>(Tableau1[[#This Row],[Pont Mobile]]+Tableau1[[#This Row],[Congés ]]+Tableau1[[#This Row],[Autre]]+Tableau1[[#This Row],[Absence]]+Tableau1[[#This Row],[R.T.T.]]+Tableau1[[#This Row],[Arrêt Maladie]])*paramètres!B$14</f>
        <v>0</v>
      </c>
      <c r="AA39" s="95">
        <f ca="1">MAX(0,IF(WEEKDAY(Tableau1[[#This Row],[Date]],2)&lt;7,0,
SUM(OFFSET(Tableau1[[#This Row],[Temps de travail]],-6,,7))-
SUM(OFFSET(Tableau1[[#This Row],[Heures à récupérer]],-6,,7))+
SUM(OFFSET(Tableau1[[#This Row],[Récup avance]],-6,,7))
-paramètres!$B$15
)*24)</f>
        <v>0</v>
      </c>
      <c r="AB39" s="14"/>
      <c r="AC39" s="14"/>
      <c r="AE39" s="14"/>
    </row>
    <row r="40" spans="2:31" x14ac:dyDescent="0.3">
      <c r="B40" s="56" t="str">
        <f>IF(WEEKDAY(Tableau1[[#This Row],[Date]],2)=4,"semaine "&amp;_xlfn.ISOWEEKNUM(Tableau1[[#This Row],[Date]]),"")</f>
        <v/>
      </c>
      <c r="C40" s="57" t="str">
        <f>UPPER(TEXT(Tableau1[[#This Row],[Date]],"jjjj"))</f>
        <v>LUNDI</v>
      </c>
      <c r="D40" s="62">
        <f>$C$3+ROW()-ROW(Tableau1[[#Headers],[Date]])-1</f>
        <v>44228</v>
      </c>
      <c r="E40" s="24"/>
      <c r="F40" s="24"/>
      <c r="G40" s="58"/>
      <c r="H40" s="24"/>
      <c r="I40" s="24"/>
      <c r="J40" s="58"/>
      <c r="K40" s="66">
        <f>Tableau1[[#This Row],[Fin AM]]-Tableau1[[#This Row],[Début AM]]-Tableau1[[#This Row],[Pause AM]]+Tableau1[[#This Row],[Fin PM]]-Tableau1[[#This Row],[Début PM]]-Tableau1[[#This Row],[Pause PM]]</f>
        <v>0</v>
      </c>
      <c r="L40" s="155"/>
      <c r="M40" s="156"/>
      <c r="N40" s="173" t="str">
        <f ca="1">IF(COUNTIF('jours fériés'!C:C,Tableau1[[#This Row],[Date]]),"oui","")</f>
        <v/>
      </c>
      <c r="O40" s="176"/>
      <c r="P40" s="111">
        <f>IF(Tableau1[[#This Row],[Position]]="C.P.",1,0)</f>
        <v>0</v>
      </c>
      <c r="Q40" s="157">
        <f>IF(Tableau1[[#This Row],[Position]]="C.P.S.",1,0)</f>
        <v>0</v>
      </c>
      <c r="R40" s="158">
        <f>IF(Tableau1[[#This Row],[Position]]="P.M.",1,0)</f>
        <v>0</v>
      </c>
      <c r="S40" s="159">
        <f>IF(Tableau1[[#This Row],[Position]]="A.M.",1,0)</f>
        <v>0</v>
      </c>
      <c r="T40" s="160">
        <f>IF(Tableau1[[#This Row],[Position]]="ABS",1,0)</f>
        <v>0</v>
      </c>
      <c r="U40" s="98">
        <f>IF(Tableau1[[#This Row],[Position]]="R.T.T.",1,0)</f>
        <v>0</v>
      </c>
      <c r="V40" s="161">
        <f>IF(Tableau1[[#This Row],[Position]]="Autre",1,0)</f>
        <v>0</v>
      </c>
      <c r="W40" s="162">
        <f>IF(Tableau1[[#This Row],[Position]]="Ch.P. AM",Tableau1[[#This Row],[Fin AM]]-Tableau1[[#This Row],[Début AM]]-Tableau1[[#This Row],[Pause AM]],0)</f>
        <v>0</v>
      </c>
      <c r="X40" s="99">
        <f>IF(Tableau1[[#This Row],[Position]]="Ch.P. PM",Tableau1[[#This Row],[Fin PM]]-Tableau1[[#This Row],[Début PM]]-Tableau1[[#This Row],[Pause PM]],0)</f>
        <v>0</v>
      </c>
      <c r="Y40" s="100">
        <f>IF(Tableau1[[#This Row],[Position]]="Ch.P.",Tableau1[[#This Row],[Temps de travail]],0)+Tableau1[[#This Row],[Chômage Partiel AM]]+Tableau1[[#This Row],[Chômage Partiel PM]]</f>
        <v>0</v>
      </c>
      <c r="Z40" s="163">
        <f>(Tableau1[[#This Row],[Pont Mobile]]+Tableau1[[#This Row],[Congés ]]+Tableau1[[#This Row],[Autre]]+Tableau1[[#This Row],[Absence]]+Tableau1[[#This Row],[R.T.T.]]+Tableau1[[#This Row],[Arrêt Maladie]])*paramètres!B$14</f>
        <v>0</v>
      </c>
      <c r="AA40" s="101">
        <f ca="1">MAX(0,IF(WEEKDAY(Tableau1[[#This Row],[Date]],2)&lt;7,0,
SUM(OFFSET(Tableau1[[#This Row],[Temps de travail]],-6,,7))-
SUM(OFFSET(Tableau1[[#This Row],[Heures à récupérer]],-6,,7))+
SUM(OFFSET(Tableau1[[#This Row],[Récup avance]],-6,,7))
-paramètres!$B$15
)*24)</f>
        <v>0</v>
      </c>
      <c r="AB40" s="14"/>
      <c r="AC40" s="14"/>
      <c r="AE40" s="14"/>
    </row>
    <row r="41" spans="2:31" x14ac:dyDescent="0.3">
      <c r="B41" s="49" t="str">
        <f>IF(WEEKDAY(Tableau1[[#This Row],[Date]],2)=4,"semaine "&amp;_xlfn.ISOWEEKNUM(Tableau1[[#This Row],[Date]]),"")</f>
        <v/>
      </c>
      <c r="C41" s="44" t="str">
        <f>UPPER(TEXT(Tableau1[[#This Row],[Date]],"jjjj"))</f>
        <v>MARDI</v>
      </c>
      <c r="D41" s="60">
        <f>$C$3+ROW()-ROW(Tableau1[[#Headers],[Date]])-1</f>
        <v>44229</v>
      </c>
      <c r="E41" s="24"/>
      <c r="F41" s="24"/>
      <c r="G41" s="58"/>
      <c r="H41" s="24"/>
      <c r="I41" s="24"/>
      <c r="J41" s="58"/>
      <c r="K41" s="64">
        <f>Tableau1[[#This Row],[Fin AM]]-Tableau1[[#This Row],[Début AM]]-Tableau1[[#This Row],[Pause AM]]+Tableau1[[#This Row],[Fin PM]]-Tableau1[[#This Row],[Début PM]]-Tableau1[[#This Row],[Pause PM]]</f>
        <v>0</v>
      </c>
      <c r="L41" s="45"/>
      <c r="M41" s="84"/>
      <c r="N41" s="171" t="str">
        <f ca="1">IF(COUNTIF('jours fériés'!C:C,Tableau1[[#This Row],[Date]]),"oui","")</f>
        <v/>
      </c>
      <c r="O41" s="176"/>
      <c r="P41" s="112">
        <f>IF(Tableau1[[#This Row],[Position]]="C.P.",1,0)</f>
        <v>0</v>
      </c>
      <c r="Q41" s="126">
        <f>IF(Tableau1[[#This Row],[Position]]="C.P.S.",1,0)</f>
        <v>0</v>
      </c>
      <c r="R41" s="132">
        <f>IF(Tableau1[[#This Row],[Position]]="P.M.",1,0)</f>
        <v>0</v>
      </c>
      <c r="S41" s="134">
        <f>IF(Tableau1[[#This Row],[Position]]="A.M.",1,0)</f>
        <v>0</v>
      </c>
      <c r="T41" s="137">
        <f>IF(Tableau1[[#This Row],[Position]]="ABS",1,0)</f>
        <v>0</v>
      </c>
      <c r="U41" s="86">
        <f>IF(Tableau1[[#This Row],[Position]]="R.T.T.",1,0)</f>
        <v>0</v>
      </c>
      <c r="V41" s="138">
        <f>IF(Tableau1[[#This Row],[Position]]="Autre",1,0)</f>
        <v>0</v>
      </c>
      <c r="W41" s="141">
        <f>IF(Tableau1[[#This Row],[Position]]="Ch.P. AM",Tableau1[[#This Row],[Fin AM]]-Tableau1[[#This Row],[Début AM]]-Tableau1[[#This Row],[Pause AM]],0)</f>
        <v>0</v>
      </c>
      <c r="X41" s="81">
        <f>IF(Tableau1[[#This Row],[Position]]="Ch.P. PM",Tableau1[[#This Row],[Fin PM]]-Tableau1[[#This Row],[Début PM]]-Tableau1[[#This Row],[Pause PM]],0)</f>
        <v>0</v>
      </c>
      <c r="Y41" s="96">
        <f>IF(Tableau1[[#This Row],[Position]]="Ch.P.",Tableau1[[#This Row],[Temps de travail]],0)+Tableau1[[#This Row],[Chômage Partiel AM]]+Tableau1[[#This Row],[Chômage Partiel PM]]</f>
        <v>0</v>
      </c>
      <c r="Z41" s="147">
        <f>(Tableau1[[#This Row],[Pont Mobile]]+Tableau1[[#This Row],[Congés ]]+Tableau1[[#This Row],[Autre]]+Tableau1[[#This Row],[Absence]]+Tableau1[[#This Row],[R.T.T.]]+Tableau1[[#This Row],[Arrêt Maladie]])*paramètres!B$14</f>
        <v>0</v>
      </c>
      <c r="AA41" s="93">
        <f ca="1">MAX(0,IF(WEEKDAY(Tableau1[[#This Row],[Date]],2)&lt;7,0,
SUM(OFFSET(Tableau1[[#This Row],[Temps de travail]],-6,,7))-
SUM(OFFSET(Tableau1[[#This Row],[Heures à récupérer]],-6,,7))+
SUM(OFFSET(Tableau1[[#This Row],[Récup avance]],-6,,7))
-paramètres!$B$15
)*24)</f>
        <v>0</v>
      </c>
      <c r="AB41" s="14"/>
      <c r="AC41" s="14"/>
      <c r="AE41" s="14"/>
    </row>
    <row r="42" spans="2:31" x14ac:dyDescent="0.3">
      <c r="B42" s="49" t="str">
        <f>IF(WEEKDAY(Tableau1[[#This Row],[Date]],2)=4,"semaine "&amp;_xlfn.ISOWEEKNUM(Tableau1[[#This Row],[Date]]),"")</f>
        <v/>
      </c>
      <c r="C42" s="44" t="str">
        <f>UPPER(TEXT(Tableau1[[#This Row],[Date]],"jjjj"))</f>
        <v>MERCREDI</v>
      </c>
      <c r="D42" s="60">
        <f>$C$3+ROW()-ROW(Tableau1[[#Headers],[Date]])-1</f>
        <v>44230</v>
      </c>
      <c r="E42" s="24"/>
      <c r="F42" s="24"/>
      <c r="G42" s="58"/>
      <c r="H42" s="24"/>
      <c r="I42" s="24"/>
      <c r="J42" s="58"/>
      <c r="K42" s="64">
        <f>Tableau1[[#This Row],[Fin AM]]-Tableau1[[#This Row],[Début AM]]-Tableau1[[#This Row],[Pause AM]]+Tableau1[[#This Row],[Fin PM]]-Tableau1[[#This Row],[Début PM]]-Tableau1[[#This Row],[Pause PM]]</f>
        <v>0</v>
      </c>
      <c r="L42" s="45"/>
      <c r="M42" s="84"/>
      <c r="N42" s="171" t="str">
        <f ca="1">IF(COUNTIF('jours fériés'!C:C,Tableau1[[#This Row],[Date]]),"oui","")</f>
        <v/>
      </c>
      <c r="O42" s="176"/>
      <c r="P42" s="112">
        <f>IF(Tableau1[[#This Row],[Position]]="C.P.",1,0)</f>
        <v>0</v>
      </c>
      <c r="Q42" s="126">
        <f>IF(Tableau1[[#This Row],[Position]]="C.P.S.",1,0)</f>
        <v>0</v>
      </c>
      <c r="R42" s="132">
        <f>IF(Tableau1[[#This Row],[Position]]="P.M.",1,0)</f>
        <v>0</v>
      </c>
      <c r="S42" s="134">
        <f>IF(Tableau1[[#This Row],[Position]]="A.M.",1,0)</f>
        <v>0</v>
      </c>
      <c r="T42" s="137">
        <f>IF(Tableau1[[#This Row],[Position]]="ABS",1,0)</f>
        <v>0</v>
      </c>
      <c r="U42" s="86">
        <f>IF(Tableau1[[#This Row],[Position]]="R.T.T.",1,0)</f>
        <v>0</v>
      </c>
      <c r="V42" s="138">
        <f>IF(Tableau1[[#This Row],[Position]]="Autre",1,0)</f>
        <v>0</v>
      </c>
      <c r="W42" s="141">
        <f>IF(Tableau1[[#This Row],[Position]]="Ch.P. AM",Tableau1[[#This Row],[Fin AM]]-Tableau1[[#This Row],[Début AM]]-Tableau1[[#This Row],[Pause AM]],0)</f>
        <v>0</v>
      </c>
      <c r="X42" s="81">
        <f>IF(Tableau1[[#This Row],[Position]]="Ch.P. PM",Tableau1[[#This Row],[Fin PM]]-Tableau1[[#This Row],[Début PM]]-Tableau1[[#This Row],[Pause PM]],0)</f>
        <v>0</v>
      </c>
      <c r="Y42" s="96">
        <f>IF(Tableau1[[#This Row],[Position]]="Ch.P.",Tableau1[[#This Row],[Temps de travail]],0)+Tableau1[[#This Row],[Chômage Partiel AM]]+Tableau1[[#This Row],[Chômage Partiel PM]]</f>
        <v>0</v>
      </c>
      <c r="Z42" s="147">
        <f>(Tableau1[[#This Row],[Pont Mobile]]+Tableau1[[#This Row],[Congés ]]+Tableau1[[#This Row],[Autre]]+Tableau1[[#This Row],[Absence]]+Tableau1[[#This Row],[R.T.T.]]+Tableau1[[#This Row],[Arrêt Maladie]])*paramètres!B$14</f>
        <v>0</v>
      </c>
      <c r="AA42" s="93">
        <f ca="1">MAX(0,IF(WEEKDAY(Tableau1[[#This Row],[Date]],2)&lt;7,0,
SUM(OFFSET(Tableau1[[#This Row],[Temps de travail]],-6,,7))-
SUM(OFFSET(Tableau1[[#This Row],[Heures à récupérer]],-6,,7))+
SUM(OFFSET(Tableau1[[#This Row],[Récup avance]],-6,,7))
-paramètres!$B$15
)*24)</f>
        <v>0</v>
      </c>
      <c r="AB42" s="14"/>
      <c r="AC42" s="14"/>
      <c r="AE42" s="14"/>
    </row>
    <row r="43" spans="2:31" x14ac:dyDescent="0.3">
      <c r="B43" s="49" t="str">
        <f>IF(WEEKDAY(Tableau1[[#This Row],[Date]],2)=4,"semaine "&amp;_xlfn.ISOWEEKNUM(Tableau1[[#This Row],[Date]]),"")</f>
        <v>semaine 5</v>
      </c>
      <c r="C43" s="44" t="str">
        <f>UPPER(TEXT(Tableau1[[#This Row],[Date]],"jjjj"))</f>
        <v>JEUDI</v>
      </c>
      <c r="D43" s="60">
        <f>$C$3+ROW()-ROW(Tableau1[[#Headers],[Date]])-1</f>
        <v>44231</v>
      </c>
      <c r="E43" s="24"/>
      <c r="F43" s="24"/>
      <c r="G43" s="58"/>
      <c r="H43" s="24"/>
      <c r="I43" s="24"/>
      <c r="J43" s="58"/>
      <c r="K43" s="64">
        <f>Tableau1[[#This Row],[Fin AM]]-Tableau1[[#This Row],[Début AM]]-Tableau1[[#This Row],[Pause AM]]+Tableau1[[#This Row],[Fin PM]]-Tableau1[[#This Row],[Début PM]]-Tableau1[[#This Row],[Pause PM]]</f>
        <v>0</v>
      </c>
      <c r="L43" s="45"/>
      <c r="M43" s="84"/>
      <c r="N43" s="171" t="str">
        <f ca="1">IF(COUNTIF('jours fériés'!C:C,Tableau1[[#This Row],[Date]]),"oui","")</f>
        <v/>
      </c>
      <c r="O43" s="176"/>
      <c r="P43" s="112">
        <f>IF(Tableau1[[#This Row],[Position]]="C.P.",1,0)</f>
        <v>0</v>
      </c>
      <c r="Q43" s="126">
        <f>IF(Tableau1[[#This Row],[Position]]="C.P.S.",1,0)</f>
        <v>0</v>
      </c>
      <c r="R43" s="132">
        <f>IF(Tableau1[[#This Row],[Position]]="P.M.",1,0)</f>
        <v>0</v>
      </c>
      <c r="S43" s="134">
        <f>IF(Tableau1[[#This Row],[Position]]="A.M.",1,0)</f>
        <v>0</v>
      </c>
      <c r="T43" s="137">
        <f>IF(Tableau1[[#This Row],[Position]]="ABS",1,0)</f>
        <v>0</v>
      </c>
      <c r="U43" s="86">
        <f>IF(Tableau1[[#This Row],[Position]]="R.T.T.",1,0)</f>
        <v>0</v>
      </c>
      <c r="V43" s="138">
        <f>IF(Tableau1[[#This Row],[Position]]="Autre",1,0)</f>
        <v>0</v>
      </c>
      <c r="W43" s="141">
        <f>IF(Tableau1[[#This Row],[Position]]="Ch.P. AM",Tableau1[[#This Row],[Fin AM]]-Tableau1[[#This Row],[Début AM]]-Tableau1[[#This Row],[Pause AM]],0)</f>
        <v>0</v>
      </c>
      <c r="X43" s="81">
        <f>IF(Tableau1[[#This Row],[Position]]="Ch.P. PM",Tableau1[[#This Row],[Fin PM]]-Tableau1[[#This Row],[Début PM]]-Tableau1[[#This Row],[Pause PM]],0)</f>
        <v>0</v>
      </c>
      <c r="Y43" s="96">
        <f>IF(Tableau1[[#This Row],[Position]]="Ch.P.",Tableau1[[#This Row],[Temps de travail]],0)+Tableau1[[#This Row],[Chômage Partiel AM]]+Tableau1[[#This Row],[Chômage Partiel PM]]</f>
        <v>0</v>
      </c>
      <c r="Z43" s="147">
        <f>(Tableau1[[#This Row],[Pont Mobile]]+Tableau1[[#This Row],[Congés ]]+Tableau1[[#This Row],[Autre]]+Tableau1[[#This Row],[Absence]]+Tableau1[[#This Row],[R.T.T.]]+Tableau1[[#This Row],[Arrêt Maladie]])*paramètres!B$14</f>
        <v>0</v>
      </c>
      <c r="AA43" s="93">
        <f ca="1">MAX(0,IF(WEEKDAY(Tableau1[[#This Row],[Date]],2)&lt;7,0,
SUM(OFFSET(Tableau1[[#This Row],[Temps de travail]],-6,,7))-
SUM(OFFSET(Tableau1[[#This Row],[Heures à récupérer]],-6,,7))+
SUM(OFFSET(Tableau1[[#This Row],[Récup avance]],-6,,7))
-paramètres!$B$15
)*24)</f>
        <v>0</v>
      </c>
      <c r="AB43" s="14"/>
      <c r="AC43" s="14"/>
      <c r="AE43" s="14"/>
    </row>
    <row r="44" spans="2:31" x14ac:dyDescent="0.3">
      <c r="B44" s="49" t="str">
        <f>IF(WEEKDAY(Tableau1[[#This Row],[Date]],2)=4,"semaine "&amp;_xlfn.ISOWEEKNUM(Tableau1[[#This Row],[Date]]),"")</f>
        <v/>
      </c>
      <c r="C44" s="44" t="str">
        <f>UPPER(TEXT(Tableau1[[#This Row],[Date]],"jjjj"))</f>
        <v>VENDREDI</v>
      </c>
      <c r="D44" s="60">
        <f>$C$3+ROW()-ROW(Tableau1[[#Headers],[Date]])-1</f>
        <v>44232</v>
      </c>
      <c r="E44" s="24"/>
      <c r="F44" s="24"/>
      <c r="G44" s="58"/>
      <c r="H44" s="24"/>
      <c r="I44" s="24"/>
      <c r="J44" s="58"/>
      <c r="K44" s="64">
        <f>Tableau1[[#This Row],[Fin AM]]-Tableau1[[#This Row],[Début AM]]-Tableau1[[#This Row],[Pause AM]]+Tableau1[[#This Row],[Fin PM]]-Tableau1[[#This Row],[Début PM]]-Tableau1[[#This Row],[Pause PM]]</f>
        <v>0</v>
      </c>
      <c r="L44" s="45"/>
      <c r="M44" s="84"/>
      <c r="N44" s="171" t="str">
        <f ca="1">IF(COUNTIF('jours fériés'!C:C,Tableau1[[#This Row],[Date]]),"oui","")</f>
        <v/>
      </c>
      <c r="O44" s="176"/>
      <c r="P44" s="112">
        <f>IF(Tableau1[[#This Row],[Position]]="C.P.",1,0)</f>
        <v>0</v>
      </c>
      <c r="Q44" s="126">
        <f>IF(Tableau1[[#This Row],[Position]]="C.P.S.",1,0)</f>
        <v>0</v>
      </c>
      <c r="R44" s="132">
        <f>IF(Tableau1[[#This Row],[Position]]="P.M.",1,0)</f>
        <v>0</v>
      </c>
      <c r="S44" s="134">
        <f>IF(Tableau1[[#This Row],[Position]]="A.M.",1,0)</f>
        <v>0</v>
      </c>
      <c r="T44" s="137">
        <f>IF(Tableau1[[#This Row],[Position]]="ABS",1,0)</f>
        <v>0</v>
      </c>
      <c r="U44" s="86">
        <f>IF(Tableau1[[#This Row],[Position]]="R.T.T.",1,0)</f>
        <v>0</v>
      </c>
      <c r="V44" s="138">
        <f>IF(Tableau1[[#This Row],[Position]]="Autre",1,0)</f>
        <v>0</v>
      </c>
      <c r="W44" s="141">
        <f>IF(Tableau1[[#This Row],[Position]]="Ch.P. AM",Tableau1[[#This Row],[Fin AM]]-Tableau1[[#This Row],[Début AM]]-Tableau1[[#This Row],[Pause AM]],0)</f>
        <v>0</v>
      </c>
      <c r="X44" s="81">
        <f>IF(Tableau1[[#This Row],[Position]]="Ch.P. PM",Tableau1[[#This Row],[Fin PM]]-Tableau1[[#This Row],[Début PM]]-Tableau1[[#This Row],[Pause PM]],0)</f>
        <v>0</v>
      </c>
      <c r="Y44" s="96">
        <f>IF(Tableau1[[#This Row],[Position]]="Ch.P.",Tableau1[[#This Row],[Temps de travail]],0)+Tableau1[[#This Row],[Chômage Partiel AM]]+Tableau1[[#This Row],[Chômage Partiel PM]]</f>
        <v>0</v>
      </c>
      <c r="Z44" s="147">
        <f>(Tableau1[[#This Row],[Pont Mobile]]+Tableau1[[#This Row],[Congés ]]+Tableau1[[#This Row],[Autre]]+Tableau1[[#This Row],[Absence]]+Tableau1[[#This Row],[R.T.T.]]+Tableau1[[#This Row],[Arrêt Maladie]])*paramètres!B$14</f>
        <v>0</v>
      </c>
      <c r="AA44" s="93">
        <f ca="1">MAX(0,IF(WEEKDAY(Tableau1[[#This Row],[Date]],2)&lt;7,0,
SUM(OFFSET(Tableau1[[#This Row],[Temps de travail]],-6,,7))-
SUM(OFFSET(Tableau1[[#This Row],[Heures à récupérer]],-6,,7))+
SUM(OFFSET(Tableau1[[#This Row],[Récup avance]],-6,,7))
-paramètres!$B$15
)*24)</f>
        <v>0</v>
      </c>
      <c r="AB44" s="14"/>
      <c r="AC44" s="14"/>
      <c r="AE44" s="14"/>
    </row>
    <row r="45" spans="2:31" x14ac:dyDescent="0.3">
      <c r="B45" s="49" t="str">
        <f>IF(WEEKDAY(Tableau1[[#This Row],[Date]],2)=4,"semaine "&amp;_xlfn.ISOWEEKNUM(Tableau1[[#This Row],[Date]]),"")</f>
        <v/>
      </c>
      <c r="C45" s="44" t="str">
        <f>UPPER(TEXT(Tableau1[[#This Row],[Date]],"jjjj"))</f>
        <v>SAMEDI</v>
      </c>
      <c r="D45" s="60">
        <f>$C$3+ROW()-ROW(Tableau1[[#Headers],[Date]])-1</f>
        <v>44233</v>
      </c>
      <c r="E45" s="24"/>
      <c r="F45" s="24"/>
      <c r="G45" s="58"/>
      <c r="H45" s="24"/>
      <c r="I45" s="24"/>
      <c r="J45" s="58"/>
      <c r="K45" s="64">
        <f>Tableau1[[#This Row],[Fin AM]]-Tableau1[[#This Row],[Début AM]]-Tableau1[[#This Row],[Pause AM]]+Tableau1[[#This Row],[Fin PM]]-Tableau1[[#This Row],[Début PM]]-Tableau1[[#This Row],[Pause PM]]</f>
        <v>0</v>
      </c>
      <c r="L45" s="45"/>
      <c r="M45" s="84"/>
      <c r="N45" s="171" t="str">
        <f ca="1">IF(COUNTIF('jours fériés'!C:C,Tableau1[[#This Row],[Date]]),"oui","")</f>
        <v/>
      </c>
      <c r="O45" s="176"/>
      <c r="P45" s="112">
        <f>IF(Tableau1[[#This Row],[Position]]="C.P.",1,0)</f>
        <v>0</v>
      </c>
      <c r="Q45" s="126">
        <f>IF(Tableau1[[#This Row],[Position]]="C.P.S.",1,0)</f>
        <v>0</v>
      </c>
      <c r="R45" s="132">
        <f>IF(Tableau1[[#This Row],[Position]]="P.M.",1,0)</f>
        <v>0</v>
      </c>
      <c r="S45" s="134">
        <f>IF(Tableau1[[#This Row],[Position]]="A.M.",1,0)</f>
        <v>0</v>
      </c>
      <c r="T45" s="137">
        <f>IF(Tableau1[[#This Row],[Position]]="ABS",1,0)</f>
        <v>0</v>
      </c>
      <c r="U45" s="86">
        <f>IF(Tableau1[[#This Row],[Position]]="R.T.T.",1,0)</f>
        <v>0</v>
      </c>
      <c r="V45" s="138">
        <f>IF(Tableau1[[#This Row],[Position]]="Autre",1,0)</f>
        <v>0</v>
      </c>
      <c r="W45" s="141">
        <f>IF(Tableau1[[#This Row],[Position]]="Ch.P. AM",Tableau1[[#This Row],[Fin AM]]-Tableau1[[#This Row],[Début AM]]-Tableau1[[#This Row],[Pause AM]],0)</f>
        <v>0</v>
      </c>
      <c r="X45" s="81">
        <f>IF(Tableau1[[#This Row],[Position]]="Ch.P. PM",Tableau1[[#This Row],[Fin PM]]-Tableau1[[#This Row],[Début PM]]-Tableau1[[#This Row],[Pause PM]],0)</f>
        <v>0</v>
      </c>
      <c r="Y45" s="96">
        <f>IF(Tableau1[[#This Row],[Position]]="Ch.P.",Tableau1[[#This Row],[Temps de travail]],0)+Tableau1[[#This Row],[Chômage Partiel AM]]+Tableau1[[#This Row],[Chômage Partiel PM]]</f>
        <v>0</v>
      </c>
      <c r="Z45" s="147">
        <f>(Tableau1[[#This Row],[Pont Mobile]]+Tableau1[[#This Row],[Congés ]]+Tableau1[[#This Row],[Autre]]+Tableau1[[#This Row],[Absence]]+Tableau1[[#This Row],[R.T.T.]]+Tableau1[[#This Row],[Arrêt Maladie]])*paramètres!B$14</f>
        <v>0</v>
      </c>
      <c r="AA45" s="93">
        <f ca="1">MAX(0,IF(WEEKDAY(Tableau1[[#This Row],[Date]],2)&lt;7,0,
SUM(OFFSET(Tableau1[[#This Row],[Temps de travail]],-6,,7))-
SUM(OFFSET(Tableau1[[#This Row],[Heures à récupérer]],-6,,7))+
SUM(OFFSET(Tableau1[[#This Row],[Récup avance]],-6,,7))
-paramètres!$B$15
)*24)</f>
        <v>0</v>
      </c>
      <c r="AB45" s="14"/>
      <c r="AC45" s="14"/>
      <c r="AE45" s="14"/>
    </row>
    <row r="46" spans="2:31" ht="15" thickBot="1" x14ac:dyDescent="0.35">
      <c r="B46" s="49" t="str">
        <f>IF(WEEKDAY(Tableau1[[#This Row],[Date]],2)=4,"semaine "&amp;_xlfn.ISOWEEKNUM(Tableau1[[#This Row],[Date]]),"")</f>
        <v/>
      </c>
      <c r="C46" s="44" t="str">
        <f>UPPER(TEXT(Tableau1[[#This Row],[Date]],"jjjj"))</f>
        <v>DIMANCHE</v>
      </c>
      <c r="D46" s="60">
        <f>$C$3+ROW()-ROW(Tableau1[[#Headers],[Date]])-1</f>
        <v>44234</v>
      </c>
      <c r="E46" s="24"/>
      <c r="F46" s="24"/>
      <c r="G46" s="58"/>
      <c r="H46" s="24"/>
      <c r="I46" s="24"/>
      <c r="J46" s="58"/>
      <c r="K46" s="64">
        <f>Tableau1[[#This Row],[Fin AM]]-Tableau1[[#This Row],[Début AM]]-Tableau1[[#This Row],[Pause AM]]+Tableau1[[#This Row],[Fin PM]]-Tableau1[[#This Row],[Début PM]]-Tableau1[[#This Row],[Pause PM]]</f>
        <v>0</v>
      </c>
      <c r="L46" s="52"/>
      <c r="M46" s="85"/>
      <c r="N46" s="174" t="str">
        <f ca="1">IF(COUNTIF('jours fériés'!C:C,Tableau1[[#This Row],[Date]]),"oui","")</f>
        <v/>
      </c>
      <c r="O46" s="176"/>
      <c r="P46" s="179">
        <f>IF(Tableau1[[#This Row],[Position]]="C.P.",1,0)</f>
        <v>0</v>
      </c>
      <c r="Q46" s="181">
        <f>IF(Tableau1[[#This Row],[Position]]="C.P.S.",1,0)</f>
        <v>0</v>
      </c>
      <c r="R46" s="183">
        <f>IF(Tableau1[[#This Row],[Position]]="P.M.",1,0)</f>
        <v>0</v>
      </c>
      <c r="S46" s="169">
        <f>IF(Tableau1[[#This Row],[Position]]="A.M.",1,0)</f>
        <v>0</v>
      </c>
      <c r="T46" s="187">
        <f>IF(Tableau1[[#This Row],[Position]]="ABS",1,0)</f>
        <v>0</v>
      </c>
      <c r="U46" s="189">
        <f>IF(Tableau1[[#This Row],[Position]]="R.T.T.",1,0)</f>
        <v>0</v>
      </c>
      <c r="V46" s="185">
        <f>IF(Tableau1[[#This Row],[Position]]="Autre",1,0)</f>
        <v>0</v>
      </c>
      <c r="W46" s="142">
        <f>IF(Tableau1[[#This Row],[Position]]="Ch.P. AM",Tableau1[[#This Row],[Fin AM]]-Tableau1[[#This Row],[Début AM]]-Tableau1[[#This Row],[Pause AM]],0)</f>
        <v>0</v>
      </c>
      <c r="X46" s="117">
        <f>IF(Tableau1[[#This Row],[Position]]="Ch.P. PM",Tableau1[[#This Row],[Fin PM]]-Tableau1[[#This Row],[Début PM]]-Tableau1[[#This Row],[Pause PM]],0)</f>
        <v>0</v>
      </c>
      <c r="Y46" s="143">
        <f>IF(Tableau1[[#This Row],[Position]]="Ch.P.",Tableau1[[#This Row],[Temps de travail]],0)+Tableau1[[#This Row],[Chômage Partiel AM]]+Tableau1[[#This Row],[Chômage Partiel PM]]</f>
        <v>0</v>
      </c>
      <c r="Z46" s="148">
        <f>(Tableau1[[#This Row],[Pont Mobile]]+Tableau1[[#This Row],[Congés ]]+Tableau1[[#This Row],[Autre]]+Tableau1[[#This Row],[Absence]]+Tableau1[[#This Row],[R.T.T.]]+Tableau1[[#This Row],[Arrêt Maladie]])*paramètres!B$14</f>
        <v>0</v>
      </c>
      <c r="AA46" s="94">
        <f ca="1">MAX(0,IF(WEEKDAY(Tableau1[[#This Row],[Date]],2)&lt;7,0,
SUM(OFFSET(Tableau1[[#This Row],[Temps de travail]],-6,,7))-
SUM(OFFSET(Tableau1[[#This Row],[Heures à récupérer]],-6,,7))+
SUM(OFFSET(Tableau1[[#This Row],[Récup avance]],-6,,7))
-paramètres!$B$15
)*24)</f>
        <v>0</v>
      </c>
      <c r="AB46" s="14"/>
      <c r="AC46" s="14"/>
      <c r="AE46" s="14"/>
    </row>
    <row r="47" spans="2:31" x14ac:dyDescent="0.3">
      <c r="B47" s="49" t="str">
        <f>IF(WEEKDAY(Tableau1[[#This Row],[Date]],2)=4,"semaine "&amp;_xlfn.ISOWEEKNUM(Tableau1[[#This Row],[Date]]),"")</f>
        <v/>
      </c>
      <c r="C47" s="44" t="str">
        <f>UPPER(TEXT(Tableau1[[#This Row],[Date]],"jjjj"))</f>
        <v>LUNDI</v>
      </c>
      <c r="D47" s="60">
        <f>$C$3+ROW()-ROW(Tableau1[[#Headers],[Date]])-1</f>
        <v>44235</v>
      </c>
      <c r="E47" s="24"/>
      <c r="F47" s="24"/>
      <c r="G47" s="58"/>
      <c r="H47" s="24"/>
      <c r="I47" s="24"/>
      <c r="J47" s="58"/>
      <c r="K47" s="64">
        <f>Tableau1[[#This Row],[Fin AM]]-Tableau1[[#This Row],[Début AM]]-Tableau1[[#This Row],[Pause AM]]+Tableau1[[#This Row],[Fin PM]]-Tableau1[[#This Row],[Début PM]]-Tableau1[[#This Row],[Pause PM]]</f>
        <v>0</v>
      </c>
      <c r="L47" s="48"/>
      <c r="M47" s="83"/>
      <c r="N47" s="171" t="str">
        <f ca="1">IF(COUNTIF('jours fériés'!C:C,Tableau1[[#This Row],[Date]]),"oui","")</f>
        <v/>
      </c>
      <c r="O47" s="176"/>
      <c r="P47" s="112">
        <f>IF(Tableau1[[#This Row],[Position]]="C.P.",1,0)</f>
        <v>0</v>
      </c>
      <c r="Q47" s="126">
        <f>IF(Tableau1[[#This Row],[Position]]="C.P.S.",1,0)</f>
        <v>0</v>
      </c>
      <c r="R47" s="132">
        <f>IF(Tableau1[[#This Row],[Position]]="P.M.",1,0)</f>
        <v>0</v>
      </c>
      <c r="S47" s="134">
        <f>IF(Tableau1[[#This Row],[Position]]="A.M.",1,0)</f>
        <v>0</v>
      </c>
      <c r="T47" s="137">
        <f>IF(Tableau1[[#This Row],[Position]]="ABS",1,0)</f>
        <v>0</v>
      </c>
      <c r="U47" s="86">
        <f>IF(Tableau1[[#This Row],[Position]]="R.T.T.",1,0)</f>
        <v>0</v>
      </c>
      <c r="V47" s="138">
        <f>IF(Tableau1[[#This Row],[Position]]="Autre",1,0)</f>
        <v>0</v>
      </c>
      <c r="W47" s="141">
        <f>IF(Tableau1[[#This Row],[Position]]="Ch.P. AM",Tableau1[[#This Row],[Fin AM]]-Tableau1[[#This Row],[Début AM]]-Tableau1[[#This Row],[Pause AM]],0)</f>
        <v>0</v>
      </c>
      <c r="X47" s="81">
        <f>IF(Tableau1[[#This Row],[Position]]="Ch.P. PM",Tableau1[[#This Row],[Fin PM]]-Tableau1[[#This Row],[Début PM]]-Tableau1[[#This Row],[Pause PM]],0)</f>
        <v>0</v>
      </c>
      <c r="Y47" s="96">
        <f>IF(Tableau1[[#This Row],[Position]]="Ch.P.",Tableau1[[#This Row],[Temps de travail]],0)+Tableau1[[#This Row],[Chômage Partiel AM]]+Tableau1[[#This Row],[Chômage Partiel PM]]</f>
        <v>0</v>
      </c>
      <c r="Z47" s="147">
        <f>(Tableau1[[#This Row],[Pont Mobile]]+Tableau1[[#This Row],[Congés ]]+Tableau1[[#This Row],[Autre]]+Tableau1[[#This Row],[Absence]]+Tableau1[[#This Row],[R.T.T.]]+Tableau1[[#This Row],[Arrêt Maladie]])*paramètres!B$14</f>
        <v>0</v>
      </c>
      <c r="AA47" s="93">
        <f ca="1">MAX(0,IF(WEEKDAY(Tableau1[[#This Row],[Date]],2)&lt;7,0,
SUM(OFFSET(Tableau1[[#This Row],[Temps de travail]],-6,,7))-
SUM(OFFSET(Tableau1[[#This Row],[Heures à récupérer]],-6,,7))+
SUM(OFFSET(Tableau1[[#This Row],[Récup avance]],-6,,7))
-paramètres!$B$15
)*24)</f>
        <v>0</v>
      </c>
      <c r="AB47" s="14"/>
      <c r="AC47" s="14"/>
      <c r="AE47" s="14"/>
    </row>
    <row r="48" spans="2:31" x14ac:dyDescent="0.3">
      <c r="B48" s="49" t="str">
        <f>IF(WEEKDAY(Tableau1[[#This Row],[Date]],2)=4,"semaine "&amp;_xlfn.ISOWEEKNUM(Tableau1[[#This Row],[Date]]),"")</f>
        <v/>
      </c>
      <c r="C48" s="44" t="str">
        <f>UPPER(TEXT(Tableau1[[#This Row],[Date]],"jjjj"))</f>
        <v>MARDI</v>
      </c>
      <c r="D48" s="60">
        <f>$C$3+ROW()-ROW(Tableau1[[#Headers],[Date]])-1</f>
        <v>44236</v>
      </c>
      <c r="E48" s="24"/>
      <c r="F48" s="24"/>
      <c r="G48" s="58"/>
      <c r="H48" s="24"/>
      <c r="I48" s="24"/>
      <c r="J48" s="58"/>
      <c r="K48" s="64">
        <f>Tableau1[[#This Row],[Fin AM]]-Tableau1[[#This Row],[Début AM]]-Tableau1[[#This Row],[Pause AM]]+Tableau1[[#This Row],[Fin PM]]-Tableau1[[#This Row],[Début PM]]-Tableau1[[#This Row],[Pause PM]]</f>
        <v>0</v>
      </c>
      <c r="L48" s="45"/>
      <c r="M48" s="84"/>
      <c r="N48" s="171" t="str">
        <f ca="1">IF(COUNTIF('jours fériés'!C:C,Tableau1[[#This Row],[Date]]),"oui","")</f>
        <v/>
      </c>
      <c r="O48" s="176"/>
      <c r="P48" s="112">
        <f>IF(Tableau1[[#This Row],[Position]]="C.P.",1,0)</f>
        <v>0</v>
      </c>
      <c r="Q48" s="126">
        <f>IF(Tableau1[[#This Row],[Position]]="C.P.S.",1,0)</f>
        <v>0</v>
      </c>
      <c r="R48" s="132">
        <f>IF(Tableau1[[#This Row],[Position]]="P.M.",1,0)</f>
        <v>0</v>
      </c>
      <c r="S48" s="134">
        <f>IF(Tableau1[[#This Row],[Position]]="A.M.",1,0)</f>
        <v>0</v>
      </c>
      <c r="T48" s="137">
        <f>IF(Tableau1[[#This Row],[Position]]="ABS",1,0)</f>
        <v>0</v>
      </c>
      <c r="U48" s="86">
        <f>IF(Tableau1[[#This Row],[Position]]="R.T.T.",1,0)</f>
        <v>0</v>
      </c>
      <c r="V48" s="138">
        <f>IF(Tableau1[[#This Row],[Position]]="Autre",1,0)</f>
        <v>0</v>
      </c>
      <c r="W48" s="141">
        <f>IF(Tableau1[[#This Row],[Position]]="Ch.P. AM",Tableau1[[#This Row],[Fin AM]]-Tableau1[[#This Row],[Début AM]]-Tableau1[[#This Row],[Pause AM]],0)</f>
        <v>0</v>
      </c>
      <c r="X48" s="81">
        <f>IF(Tableau1[[#This Row],[Position]]="Ch.P. PM",Tableau1[[#This Row],[Fin PM]]-Tableau1[[#This Row],[Début PM]]-Tableau1[[#This Row],[Pause PM]],0)</f>
        <v>0</v>
      </c>
      <c r="Y48" s="96">
        <f>IF(Tableau1[[#This Row],[Position]]="Ch.P.",Tableau1[[#This Row],[Temps de travail]],0)+Tableau1[[#This Row],[Chômage Partiel AM]]+Tableau1[[#This Row],[Chômage Partiel PM]]</f>
        <v>0</v>
      </c>
      <c r="Z48" s="147">
        <f>(Tableau1[[#This Row],[Pont Mobile]]+Tableau1[[#This Row],[Congés ]]+Tableau1[[#This Row],[Autre]]+Tableau1[[#This Row],[Absence]]+Tableau1[[#This Row],[R.T.T.]]+Tableau1[[#This Row],[Arrêt Maladie]])*paramètres!B$14</f>
        <v>0</v>
      </c>
      <c r="AA48" s="93">
        <f ca="1">MAX(0,IF(WEEKDAY(Tableau1[[#This Row],[Date]],2)&lt;7,0,
SUM(OFFSET(Tableau1[[#This Row],[Temps de travail]],-6,,7))-
SUM(OFFSET(Tableau1[[#This Row],[Heures à récupérer]],-6,,7))+
SUM(OFFSET(Tableau1[[#This Row],[Récup avance]],-6,,7))
-paramètres!$B$15
)*24)</f>
        <v>0</v>
      </c>
      <c r="AB48" s="14"/>
      <c r="AC48" s="14"/>
      <c r="AE48" s="14"/>
    </row>
    <row r="49" spans="2:31" x14ac:dyDescent="0.3">
      <c r="B49" s="49" t="str">
        <f>IF(WEEKDAY(Tableau1[[#This Row],[Date]],2)=4,"semaine "&amp;_xlfn.ISOWEEKNUM(Tableau1[[#This Row],[Date]]),"")</f>
        <v/>
      </c>
      <c r="C49" s="44" t="str">
        <f>UPPER(TEXT(Tableau1[[#This Row],[Date]],"jjjj"))</f>
        <v>MERCREDI</v>
      </c>
      <c r="D49" s="60">
        <f>$C$3+ROW()-ROW(Tableau1[[#Headers],[Date]])-1</f>
        <v>44237</v>
      </c>
      <c r="E49" s="24"/>
      <c r="F49" s="24"/>
      <c r="G49" s="58"/>
      <c r="H49" s="24"/>
      <c r="I49" s="24"/>
      <c r="J49" s="58"/>
      <c r="K49" s="64">
        <f>Tableau1[[#This Row],[Fin AM]]-Tableau1[[#This Row],[Début AM]]-Tableau1[[#This Row],[Pause AM]]+Tableau1[[#This Row],[Fin PM]]-Tableau1[[#This Row],[Début PM]]-Tableau1[[#This Row],[Pause PM]]</f>
        <v>0</v>
      </c>
      <c r="L49" s="45"/>
      <c r="M49" s="84"/>
      <c r="N49" s="171" t="str">
        <f ca="1">IF(COUNTIF('jours fériés'!C:C,Tableau1[[#This Row],[Date]]),"oui","")</f>
        <v/>
      </c>
      <c r="O49" s="176"/>
      <c r="P49" s="112">
        <f>IF(Tableau1[[#This Row],[Position]]="C.P.",1,0)</f>
        <v>0</v>
      </c>
      <c r="Q49" s="126">
        <f>IF(Tableau1[[#This Row],[Position]]="C.P.S.",1,0)</f>
        <v>0</v>
      </c>
      <c r="R49" s="132">
        <f>IF(Tableau1[[#This Row],[Position]]="P.M.",1,0)</f>
        <v>0</v>
      </c>
      <c r="S49" s="134">
        <f>IF(Tableau1[[#This Row],[Position]]="A.M.",1,0)</f>
        <v>0</v>
      </c>
      <c r="T49" s="137">
        <f>IF(Tableau1[[#This Row],[Position]]="ABS",1,0)</f>
        <v>0</v>
      </c>
      <c r="U49" s="86">
        <f>IF(Tableau1[[#This Row],[Position]]="R.T.T.",1,0)</f>
        <v>0</v>
      </c>
      <c r="V49" s="138">
        <f>IF(Tableau1[[#This Row],[Position]]="Autre",1,0)</f>
        <v>0</v>
      </c>
      <c r="W49" s="141">
        <f>IF(Tableau1[[#This Row],[Position]]="Ch.P. AM",Tableau1[[#This Row],[Fin AM]]-Tableau1[[#This Row],[Début AM]]-Tableau1[[#This Row],[Pause AM]],0)</f>
        <v>0</v>
      </c>
      <c r="X49" s="81">
        <f>IF(Tableau1[[#This Row],[Position]]="Ch.P. PM",Tableau1[[#This Row],[Fin PM]]-Tableau1[[#This Row],[Début PM]]-Tableau1[[#This Row],[Pause PM]],0)</f>
        <v>0</v>
      </c>
      <c r="Y49" s="96">
        <f>IF(Tableau1[[#This Row],[Position]]="Ch.P.",Tableau1[[#This Row],[Temps de travail]],0)+Tableau1[[#This Row],[Chômage Partiel AM]]+Tableau1[[#This Row],[Chômage Partiel PM]]</f>
        <v>0</v>
      </c>
      <c r="Z49" s="147">
        <f>(Tableau1[[#This Row],[Pont Mobile]]+Tableau1[[#This Row],[Congés ]]+Tableau1[[#This Row],[Autre]]+Tableau1[[#This Row],[Absence]]+Tableau1[[#This Row],[R.T.T.]]+Tableau1[[#This Row],[Arrêt Maladie]])*paramètres!B$14</f>
        <v>0</v>
      </c>
      <c r="AA49" s="93">
        <f ca="1">MAX(0,IF(WEEKDAY(Tableau1[[#This Row],[Date]],2)&lt;7,0,
SUM(OFFSET(Tableau1[[#This Row],[Temps de travail]],-6,,7))-
SUM(OFFSET(Tableau1[[#This Row],[Heures à récupérer]],-6,,7))+
SUM(OFFSET(Tableau1[[#This Row],[Récup avance]],-6,,7))
-paramètres!$B$15
)*24)</f>
        <v>0</v>
      </c>
      <c r="AB49" s="14"/>
      <c r="AC49" s="14"/>
      <c r="AE49" s="14"/>
    </row>
    <row r="50" spans="2:31" x14ac:dyDescent="0.3">
      <c r="B50" s="49" t="str">
        <f>IF(WEEKDAY(Tableau1[[#This Row],[Date]],2)=4,"semaine "&amp;_xlfn.ISOWEEKNUM(Tableau1[[#This Row],[Date]]),"")</f>
        <v>semaine 6</v>
      </c>
      <c r="C50" s="44" t="str">
        <f>UPPER(TEXT(Tableau1[[#This Row],[Date]],"jjjj"))</f>
        <v>JEUDI</v>
      </c>
      <c r="D50" s="60">
        <f>$C$3+ROW()-ROW(Tableau1[[#Headers],[Date]])-1</f>
        <v>44238</v>
      </c>
      <c r="E50" s="24"/>
      <c r="F50" s="24"/>
      <c r="G50" s="58"/>
      <c r="H50" s="24"/>
      <c r="I50" s="24"/>
      <c r="J50" s="58"/>
      <c r="K50" s="64">
        <f>Tableau1[[#This Row],[Fin AM]]-Tableau1[[#This Row],[Début AM]]-Tableau1[[#This Row],[Pause AM]]+Tableau1[[#This Row],[Fin PM]]-Tableau1[[#This Row],[Début PM]]-Tableau1[[#This Row],[Pause PM]]</f>
        <v>0</v>
      </c>
      <c r="L50" s="45"/>
      <c r="M50" s="84"/>
      <c r="N50" s="171" t="str">
        <f ca="1">IF(COUNTIF('jours fériés'!C:C,Tableau1[[#This Row],[Date]]),"oui","")</f>
        <v/>
      </c>
      <c r="O50" s="176"/>
      <c r="P50" s="112">
        <f>IF(Tableau1[[#This Row],[Position]]="C.P.",1,0)</f>
        <v>0</v>
      </c>
      <c r="Q50" s="126">
        <f>IF(Tableau1[[#This Row],[Position]]="C.P.S.",1,0)</f>
        <v>0</v>
      </c>
      <c r="R50" s="132">
        <f>IF(Tableau1[[#This Row],[Position]]="P.M.",1,0)</f>
        <v>0</v>
      </c>
      <c r="S50" s="134">
        <f>IF(Tableau1[[#This Row],[Position]]="A.M.",1,0)</f>
        <v>0</v>
      </c>
      <c r="T50" s="137">
        <f>IF(Tableau1[[#This Row],[Position]]="ABS",1,0)</f>
        <v>0</v>
      </c>
      <c r="U50" s="86">
        <f>IF(Tableau1[[#This Row],[Position]]="R.T.T.",1,0)</f>
        <v>0</v>
      </c>
      <c r="V50" s="138">
        <f>IF(Tableau1[[#This Row],[Position]]="Autre",1,0)</f>
        <v>0</v>
      </c>
      <c r="W50" s="141">
        <f>IF(Tableau1[[#This Row],[Position]]="Ch.P. AM",Tableau1[[#This Row],[Fin AM]]-Tableau1[[#This Row],[Début AM]]-Tableau1[[#This Row],[Pause AM]],0)</f>
        <v>0</v>
      </c>
      <c r="X50" s="81">
        <f>IF(Tableau1[[#This Row],[Position]]="Ch.P. PM",Tableau1[[#This Row],[Fin PM]]-Tableau1[[#This Row],[Début PM]]-Tableau1[[#This Row],[Pause PM]],0)</f>
        <v>0</v>
      </c>
      <c r="Y50" s="96">
        <f>IF(Tableau1[[#This Row],[Position]]="Ch.P.",Tableau1[[#This Row],[Temps de travail]],0)+Tableau1[[#This Row],[Chômage Partiel AM]]+Tableau1[[#This Row],[Chômage Partiel PM]]</f>
        <v>0</v>
      </c>
      <c r="Z50" s="147">
        <f>(Tableau1[[#This Row],[Pont Mobile]]+Tableau1[[#This Row],[Congés ]]+Tableau1[[#This Row],[Autre]]+Tableau1[[#This Row],[Absence]]+Tableau1[[#This Row],[R.T.T.]]+Tableau1[[#This Row],[Arrêt Maladie]])*paramètres!B$14</f>
        <v>0</v>
      </c>
      <c r="AA50" s="93">
        <f ca="1">MAX(0,IF(WEEKDAY(Tableau1[[#This Row],[Date]],2)&lt;7,0,
SUM(OFFSET(Tableau1[[#This Row],[Temps de travail]],-6,,7))-
SUM(OFFSET(Tableau1[[#This Row],[Heures à récupérer]],-6,,7))+
SUM(OFFSET(Tableau1[[#This Row],[Récup avance]],-6,,7))
-paramètres!$B$15
)*24)</f>
        <v>0</v>
      </c>
      <c r="AB50" s="14"/>
      <c r="AC50" s="14"/>
      <c r="AE50" s="14"/>
    </row>
    <row r="51" spans="2:31" x14ac:dyDescent="0.3">
      <c r="B51" s="49" t="str">
        <f>IF(WEEKDAY(Tableau1[[#This Row],[Date]],2)=4,"semaine "&amp;_xlfn.ISOWEEKNUM(Tableau1[[#This Row],[Date]]),"")</f>
        <v/>
      </c>
      <c r="C51" s="44" t="str">
        <f>UPPER(TEXT(Tableau1[[#This Row],[Date]],"jjjj"))</f>
        <v>VENDREDI</v>
      </c>
      <c r="D51" s="60">
        <f>$C$3+ROW()-ROW(Tableau1[[#Headers],[Date]])-1</f>
        <v>44239</v>
      </c>
      <c r="E51" s="24"/>
      <c r="F51" s="24"/>
      <c r="G51" s="58"/>
      <c r="H51" s="24"/>
      <c r="I51" s="24"/>
      <c r="J51" s="58"/>
      <c r="K51" s="64">
        <f>Tableau1[[#This Row],[Fin AM]]-Tableau1[[#This Row],[Début AM]]-Tableau1[[#This Row],[Pause AM]]+Tableau1[[#This Row],[Fin PM]]-Tableau1[[#This Row],[Début PM]]-Tableau1[[#This Row],[Pause PM]]</f>
        <v>0</v>
      </c>
      <c r="L51" s="45"/>
      <c r="M51" s="84"/>
      <c r="N51" s="171" t="str">
        <f ca="1">IF(COUNTIF('jours fériés'!C:C,Tableau1[[#This Row],[Date]]),"oui","")</f>
        <v/>
      </c>
      <c r="O51" s="176"/>
      <c r="P51" s="112">
        <f>IF(Tableau1[[#This Row],[Position]]="C.P.",1,0)</f>
        <v>0</v>
      </c>
      <c r="Q51" s="126">
        <f>IF(Tableau1[[#This Row],[Position]]="C.P.S.",1,0)</f>
        <v>0</v>
      </c>
      <c r="R51" s="132">
        <f>IF(Tableau1[[#This Row],[Position]]="P.M.",1,0)</f>
        <v>0</v>
      </c>
      <c r="S51" s="134">
        <f>IF(Tableau1[[#This Row],[Position]]="A.M.",1,0)</f>
        <v>0</v>
      </c>
      <c r="T51" s="137">
        <f>IF(Tableau1[[#This Row],[Position]]="ABS",1,0)</f>
        <v>0</v>
      </c>
      <c r="U51" s="86">
        <f>IF(Tableau1[[#This Row],[Position]]="R.T.T.",1,0)</f>
        <v>0</v>
      </c>
      <c r="V51" s="138">
        <f>IF(Tableau1[[#This Row],[Position]]="Autre",1,0)</f>
        <v>0</v>
      </c>
      <c r="W51" s="141">
        <f>IF(Tableau1[[#This Row],[Position]]="Ch.P. AM",Tableau1[[#This Row],[Fin AM]]-Tableau1[[#This Row],[Début AM]]-Tableau1[[#This Row],[Pause AM]],0)</f>
        <v>0</v>
      </c>
      <c r="X51" s="81">
        <f>IF(Tableau1[[#This Row],[Position]]="Ch.P. PM",Tableau1[[#This Row],[Fin PM]]-Tableau1[[#This Row],[Début PM]]-Tableau1[[#This Row],[Pause PM]],0)</f>
        <v>0</v>
      </c>
      <c r="Y51" s="96">
        <f>IF(Tableau1[[#This Row],[Position]]="Ch.P.",Tableau1[[#This Row],[Temps de travail]],0)+Tableau1[[#This Row],[Chômage Partiel AM]]+Tableau1[[#This Row],[Chômage Partiel PM]]</f>
        <v>0</v>
      </c>
      <c r="Z51" s="147">
        <f>(Tableau1[[#This Row],[Pont Mobile]]+Tableau1[[#This Row],[Congés ]]+Tableau1[[#This Row],[Autre]]+Tableau1[[#This Row],[Absence]]+Tableau1[[#This Row],[R.T.T.]]+Tableau1[[#This Row],[Arrêt Maladie]])*paramètres!B$14</f>
        <v>0</v>
      </c>
      <c r="AA51" s="93">
        <f ca="1">MAX(0,IF(WEEKDAY(Tableau1[[#This Row],[Date]],2)&lt;7,0,
SUM(OFFSET(Tableau1[[#This Row],[Temps de travail]],-6,,7))-
SUM(OFFSET(Tableau1[[#This Row],[Heures à récupérer]],-6,,7))+
SUM(OFFSET(Tableau1[[#This Row],[Récup avance]],-6,,7))
-paramètres!$B$15
)*24)</f>
        <v>0</v>
      </c>
      <c r="AB51" s="14"/>
      <c r="AC51" s="14"/>
      <c r="AE51" s="14"/>
    </row>
    <row r="52" spans="2:31" x14ac:dyDescent="0.3">
      <c r="B52" s="49" t="str">
        <f>IF(WEEKDAY(Tableau1[[#This Row],[Date]],2)=4,"semaine "&amp;_xlfn.ISOWEEKNUM(Tableau1[[#This Row],[Date]]),"")</f>
        <v/>
      </c>
      <c r="C52" s="44" t="str">
        <f>UPPER(TEXT(Tableau1[[#This Row],[Date]],"jjjj"))</f>
        <v>SAMEDI</v>
      </c>
      <c r="D52" s="60">
        <f>$C$3+ROW()-ROW(Tableau1[[#Headers],[Date]])-1</f>
        <v>44240</v>
      </c>
      <c r="E52" s="24"/>
      <c r="F52" s="24"/>
      <c r="G52" s="58"/>
      <c r="H52" s="24"/>
      <c r="I52" s="24"/>
      <c r="J52" s="58"/>
      <c r="K52" s="64">
        <f>Tableau1[[#This Row],[Fin AM]]-Tableau1[[#This Row],[Début AM]]-Tableau1[[#This Row],[Pause AM]]+Tableau1[[#This Row],[Fin PM]]-Tableau1[[#This Row],[Début PM]]-Tableau1[[#This Row],[Pause PM]]</f>
        <v>0</v>
      </c>
      <c r="L52" s="45"/>
      <c r="M52" s="84"/>
      <c r="N52" s="171" t="str">
        <f ca="1">IF(COUNTIF('jours fériés'!C:C,Tableau1[[#This Row],[Date]]),"oui","")</f>
        <v/>
      </c>
      <c r="O52" s="176"/>
      <c r="P52" s="112">
        <f>IF(Tableau1[[#This Row],[Position]]="C.P.",1,0)</f>
        <v>0</v>
      </c>
      <c r="Q52" s="126">
        <f>IF(Tableau1[[#This Row],[Position]]="C.P.S.",1,0)</f>
        <v>0</v>
      </c>
      <c r="R52" s="132">
        <f>IF(Tableau1[[#This Row],[Position]]="P.M.",1,0)</f>
        <v>0</v>
      </c>
      <c r="S52" s="134">
        <f>IF(Tableau1[[#This Row],[Position]]="A.M.",1,0)</f>
        <v>0</v>
      </c>
      <c r="T52" s="137">
        <f>IF(Tableau1[[#This Row],[Position]]="ABS",1,0)</f>
        <v>0</v>
      </c>
      <c r="U52" s="86">
        <f>IF(Tableau1[[#This Row],[Position]]="R.T.T.",1,0)</f>
        <v>0</v>
      </c>
      <c r="V52" s="138">
        <f>IF(Tableau1[[#This Row],[Position]]="Autre",1,0)</f>
        <v>0</v>
      </c>
      <c r="W52" s="141">
        <f>IF(Tableau1[[#This Row],[Position]]="Ch.P. AM",Tableau1[[#This Row],[Fin AM]]-Tableau1[[#This Row],[Début AM]]-Tableau1[[#This Row],[Pause AM]],0)</f>
        <v>0</v>
      </c>
      <c r="X52" s="81">
        <f>IF(Tableau1[[#This Row],[Position]]="Ch.P. PM",Tableau1[[#This Row],[Fin PM]]-Tableau1[[#This Row],[Début PM]]-Tableau1[[#This Row],[Pause PM]],0)</f>
        <v>0</v>
      </c>
      <c r="Y52" s="96">
        <f>IF(Tableau1[[#This Row],[Position]]="Ch.P.",Tableau1[[#This Row],[Temps de travail]],0)+Tableau1[[#This Row],[Chômage Partiel AM]]+Tableau1[[#This Row],[Chômage Partiel PM]]</f>
        <v>0</v>
      </c>
      <c r="Z52" s="147">
        <f>(Tableau1[[#This Row],[Pont Mobile]]+Tableau1[[#This Row],[Congés ]]+Tableau1[[#This Row],[Autre]]+Tableau1[[#This Row],[Absence]]+Tableau1[[#This Row],[R.T.T.]]+Tableau1[[#This Row],[Arrêt Maladie]])*paramètres!B$14</f>
        <v>0</v>
      </c>
      <c r="AA52" s="93">
        <f ca="1">MAX(0,IF(WEEKDAY(Tableau1[[#This Row],[Date]],2)&lt;7,0,
SUM(OFFSET(Tableau1[[#This Row],[Temps de travail]],-6,,7))-
SUM(OFFSET(Tableau1[[#This Row],[Heures à récupérer]],-6,,7))+
SUM(OFFSET(Tableau1[[#This Row],[Récup avance]],-6,,7))
-paramètres!$B$15
)*24)</f>
        <v>0</v>
      </c>
      <c r="AB52" s="14"/>
      <c r="AC52" s="14"/>
      <c r="AE52" s="14"/>
    </row>
    <row r="53" spans="2:31" ht="15" thickBot="1" x14ac:dyDescent="0.35">
      <c r="B53" s="49" t="str">
        <f>IF(WEEKDAY(Tableau1[[#This Row],[Date]],2)=4,"semaine "&amp;_xlfn.ISOWEEKNUM(Tableau1[[#This Row],[Date]]),"")</f>
        <v/>
      </c>
      <c r="C53" s="44" t="str">
        <f>UPPER(TEXT(Tableau1[[#This Row],[Date]],"jjjj"))</f>
        <v>DIMANCHE</v>
      </c>
      <c r="D53" s="60">
        <f>$C$3+ROW()-ROW(Tableau1[[#Headers],[Date]])-1</f>
        <v>44241</v>
      </c>
      <c r="E53" s="24"/>
      <c r="F53" s="24"/>
      <c r="G53" s="58"/>
      <c r="H53" s="24"/>
      <c r="I53" s="24"/>
      <c r="J53" s="58"/>
      <c r="K53" s="64">
        <f>Tableau1[[#This Row],[Fin AM]]-Tableau1[[#This Row],[Début AM]]-Tableau1[[#This Row],[Pause AM]]+Tableau1[[#This Row],[Fin PM]]-Tableau1[[#This Row],[Début PM]]-Tableau1[[#This Row],[Pause PM]]</f>
        <v>0</v>
      </c>
      <c r="L53" s="52"/>
      <c r="M53" s="85"/>
      <c r="N53" s="174" t="str">
        <f ca="1">IF(COUNTIF('jours fériés'!C:C,Tableau1[[#This Row],[Date]]),"oui","")</f>
        <v/>
      </c>
      <c r="O53" s="176"/>
      <c r="P53" s="179">
        <f>IF(Tableau1[[#This Row],[Position]]="C.P.",1,0)</f>
        <v>0</v>
      </c>
      <c r="Q53" s="181">
        <f>IF(Tableau1[[#This Row],[Position]]="C.P.S.",1,0)</f>
        <v>0</v>
      </c>
      <c r="R53" s="183">
        <f>IF(Tableau1[[#This Row],[Position]]="P.M.",1,0)</f>
        <v>0</v>
      </c>
      <c r="S53" s="169">
        <f>IF(Tableau1[[#This Row],[Position]]="A.M.",1,0)</f>
        <v>0</v>
      </c>
      <c r="T53" s="187">
        <f>IF(Tableau1[[#This Row],[Position]]="ABS",1,0)</f>
        <v>0</v>
      </c>
      <c r="U53" s="189">
        <f>IF(Tableau1[[#This Row],[Position]]="R.T.T.",1,0)</f>
        <v>0</v>
      </c>
      <c r="V53" s="185">
        <f>IF(Tableau1[[#This Row],[Position]]="Autre",1,0)</f>
        <v>0</v>
      </c>
      <c r="W53" s="142">
        <f>IF(Tableau1[[#This Row],[Position]]="Ch.P. AM",Tableau1[[#This Row],[Fin AM]]-Tableau1[[#This Row],[Début AM]]-Tableau1[[#This Row],[Pause AM]],0)</f>
        <v>0</v>
      </c>
      <c r="X53" s="117">
        <f>IF(Tableau1[[#This Row],[Position]]="Ch.P. PM",Tableau1[[#This Row],[Fin PM]]-Tableau1[[#This Row],[Début PM]]-Tableau1[[#This Row],[Pause PM]],0)</f>
        <v>0</v>
      </c>
      <c r="Y53" s="143">
        <f>IF(Tableau1[[#This Row],[Position]]="Ch.P.",Tableau1[[#This Row],[Temps de travail]],0)+Tableau1[[#This Row],[Chômage Partiel AM]]+Tableau1[[#This Row],[Chômage Partiel PM]]</f>
        <v>0</v>
      </c>
      <c r="Z53" s="148">
        <f>(Tableau1[[#This Row],[Pont Mobile]]+Tableau1[[#This Row],[Congés ]]+Tableau1[[#This Row],[Autre]]+Tableau1[[#This Row],[Absence]]+Tableau1[[#This Row],[R.T.T.]]+Tableau1[[#This Row],[Arrêt Maladie]])*paramètres!B$14</f>
        <v>0</v>
      </c>
      <c r="AA53" s="94">
        <f ca="1">MAX(0,IF(WEEKDAY(Tableau1[[#This Row],[Date]],2)&lt;7,0,
SUM(OFFSET(Tableau1[[#This Row],[Temps de travail]],-6,,7))-
SUM(OFFSET(Tableau1[[#This Row],[Heures à récupérer]],-6,,7))+
SUM(OFFSET(Tableau1[[#This Row],[Récup avance]],-6,,7))
-paramètres!$B$15
)*24)</f>
        <v>0</v>
      </c>
      <c r="AB53" s="14"/>
      <c r="AC53" s="14"/>
      <c r="AE53" s="14"/>
    </row>
    <row r="54" spans="2:31" x14ac:dyDescent="0.3">
      <c r="B54" s="49" t="str">
        <f>IF(WEEKDAY(Tableau1[[#This Row],[Date]],2)=4,"semaine "&amp;_xlfn.ISOWEEKNUM(Tableau1[[#This Row],[Date]]),"")</f>
        <v/>
      </c>
      <c r="C54" s="44" t="str">
        <f>UPPER(TEXT(Tableau1[[#This Row],[Date]],"jjjj"))</f>
        <v>LUNDI</v>
      </c>
      <c r="D54" s="60">
        <f>$C$3+ROW()-ROW(Tableau1[[#Headers],[Date]])-1</f>
        <v>44242</v>
      </c>
      <c r="E54" s="24"/>
      <c r="F54" s="24"/>
      <c r="G54" s="58"/>
      <c r="H54" s="24"/>
      <c r="I54" s="24"/>
      <c r="J54" s="58"/>
      <c r="K54" s="64">
        <f>Tableau1[[#This Row],[Fin AM]]-Tableau1[[#This Row],[Début AM]]-Tableau1[[#This Row],[Pause AM]]+Tableau1[[#This Row],[Fin PM]]-Tableau1[[#This Row],[Début PM]]-Tableau1[[#This Row],[Pause PM]]</f>
        <v>0</v>
      </c>
      <c r="L54" s="48"/>
      <c r="M54" s="83"/>
      <c r="N54" s="171" t="str">
        <f ca="1">IF(COUNTIF('jours fériés'!C:C,Tableau1[[#This Row],[Date]]),"oui","")</f>
        <v/>
      </c>
      <c r="O54" s="176"/>
      <c r="P54" s="112">
        <f>IF(Tableau1[[#This Row],[Position]]="C.P.",1,0)</f>
        <v>0</v>
      </c>
      <c r="Q54" s="126">
        <f>IF(Tableau1[[#This Row],[Position]]="C.P.S.",1,0)</f>
        <v>0</v>
      </c>
      <c r="R54" s="132">
        <f>IF(Tableau1[[#This Row],[Position]]="P.M.",1,0)</f>
        <v>0</v>
      </c>
      <c r="S54" s="134">
        <f>IF(Tableau1[[#This Row],[Position]]="A.M.",1,0)</f>
        <v>0</v>
      </c>
      <c r="T54" s="137">
        <f>IF(Tableau1[[#This Row],[Position]]="ABS",1,0)</f>
        <v>0</v>
      </c>
      <c r="U54" s="86">
        <f>IF(Tableau1[[#This Row],[Position]]="R.T.T.",1,0)</f>
        <v>0</v>
      </c>
      <c r="V54" s="138">
        <f>IF(Tableau1[[#This Row],[Position]]="Autre",1,0)</f>
        <v>0</v>
      </c>
      <c r="W54" s="141">
        <f>IF(Tableau1[[#This Row],[Position]]="Ch.P. AM",Tableau1[[#This Row],[Fin AM]]-Tableau1[[#This Row],[Début AM]]-Tableau1[[#This Row],[Pause AM]],0)</f>
        <v>0</v>
      </c>
      <c r="X54" s="81">
        <f>IF(Tableau1[[#This Row],[Position]]="Ch.P. PM",Tableau1[[#This Row],[Fin PM]]-Tableau1[[#This Row],[Début PM]]-Tableau1[[#This Row],[Pause PM]],0)</f>
        <v>0</v>
      </c>
      <c r="Y54" s="96">
        <f>IF(Tableau1[[#This Row],[Position]]="Ch.P.",Tableau1[[#This Row],[Temps de travail]],0)+Tableau1[[#This Row],[Chômage Partiel AM]]+Tableau1[[#This Row],[Chômage Partiel PM]]</f>
        <v>0</v>
      </c>
      <c r="Z54" s="147">
        <f>(Tableau1[[#This Row],[Pont Mobile]]+Tableau1[[#This Row],[Congés ]]+Tableau1[[#This Row],[Autre]]+Tableau1[[#This Row],[Absence]]+Tableau1[[#This Row],[R.T.T.]]+Tableau1[[#This Row],[Arrêt Maladie]])*paramètres!B$14</f>
        <v>0</v>
      </c>
      <c r="AA54" s="93">
        <f ca="1">MAX(0,IF(WEEKDAY(Tableau1[[#This Row],[Date]],2)&lt;7,0,
SUM(OFFSET(Tableau1[[#This Row],[Temps de travail]],-6,,7))-
SUM(OFFSET(Tableau1[[#This Row],[Heures à récupérer]],-6,,7))+
SUM(OFFSET(Tableau1[[#This Row],[Récup avance]],-6,,7))
-paramètres!$B$15
)*24)</f>
        <v>0</v>
      </c>
      <c r="AB54" s="14"/>
      <c r="AC54" s="14"/>
      <c r="AE54" s="14"/>
    </row>
    <row r="55" spans="2:31" x14ac:dyDescent="0.3">
      <c r="B55" s="49" t="str">
        <f>IF(WEEKDAY(Tableau1[[#This Row],[Date]],2)=4,"semaine "&amp;_xlfn.ISOWEEKNUM(Tableau1[[#This Row],[Date]]),"")</f>
        <v/>
      </c>
      <c r="C55" s="44" t="str">
        <f>UPPER(TEXT(Tableau1[[#This Row],[Date]],"jjjj"))</f>
        <v>MARDI</v>
      </c>
      <c r="D55" s="60">
        <f>$C$3+ROW()-ROW(Tableau1[[#Headers],[Date]])-1</f>
        <v>44243</v>
      </c>
      <c r="E55" s="24"/>
      <c r="F55" s="24"/>
      <c r="G55" s="58"/>
      <c r="H55" s="24"/>
      <c r="I55" s="24"/>
      <c r="J55" s="58"/>
      <c r="K55" s="64">
        <f>Tableau1[[#This Row],[Fin AM]]-Tableau1[[#This Row],[Début AM]]-Tableau1[[#This Row],[Pause AM]]+Tableau1[[#This Row],[Fin PM]]-Tableau1[[#This Row],[Début PM]]-Tableau1[[#This Row],[Pause PM]]</f>
        <v>0</v>
      </c>
      <c r="L55" s="45"/>
      <c r="M55" s="84"/>
      <c r="N55" s="171" t="str">
        <f ca="1">IF(COUNTIF('jours fériés'!C:C,Tableau1[[#This Row],[Date]]),"oui","")</f>
        <v/>
      </c>
      <c r="O55" s="176"/>
      <c r="P55" s="112">
        <f>IF(Tableau1[[#This Row],[Position]]="C.P.",1,0)</f>
        <v>0</v>
      </c>
      <c r="Q55" s="126">
        <f>IF(Tableau1[[#This Row],[Position]]="C.P.S.",1,0)</f>
        <v>0</v>
      </c>
      <c r="R55" s="132">
        <f>IF(Tableau1[[#This Row],[Position]]="P.M.",1,0)</f>
        <v>0</v>
      </c>
      <c r="S55" s="134">
        <f>IF(Tableau1[[#This Row],[Position]]="A.M.",1,0)</f>
        <v>0</v>
      </c>
      <c r="T55" s="137">
        <f>IF(Tableau1[[#This Row],[Position]]="ABS",1,0)</f>
        <v>0</v>
      </c>
      <c r="U55" s="86">
        <f>IF(Tableau1[[#This Row],[Position]]="R.T.T.",1,0)</f>
        <v>0</v>
      </c>
      <c r="V55" s="138">
        <f>IF(Tableau1[[#This Row],[Position]]="Autre",1,0)</f>
        <v>0</v>
      </c>
      <c r="W55" s="141">
        <f>IF(Tableau1[[#This Row],[Position]]="Ch.P. AM",Tableau1[[#This Row],[Fin AM]]-Tableau1[[#This Row],[Début AM]]-Tableau1[[#This Row],[Pause AM]],0)</f>
        <v>0</v>
      </c>
      <c r="X55" s="81">
        <f>IF(Tableau1[[#This Row],[Position]]="Ch.P. PM",Tableau1[[#This Row],[Fin PM]]-Tableau1[[#This Row],[Début PM]]-Tableau1[[#This Row],[Pause PM]],0)</f>
        <v>0</v>
      </c>
      <c r="Y55" s="96">
        <f>IF(Tableau1[[#This Row],[Position]]="Ch.P.",Tableau1[[#This Row],[Temps de travail]],0)+Tableau1[[#This Row],[Chômage Partiel AM]]+Tableau1[[#This Row],[Chômage Partiel PM]]</f>
        <v>0</v>
      </c>
      <c r="Z55" s="147">
        <f>(Tableau1[[#This Row],[Pont Mobile]]+Tableau1[[#This Row],[Congés ]]+Tableau1[[#This Row],[Autre]]+Tableau1[[#This Row],[Absence]]+Tableau1[[#This Row],[R.T.T.]]+Tableau1[[#This Row],[Arrêt Maladie]])*paramètres!B$14</f>
        <v>0</v>
      </c>
      <c r="AA55" s="93">
        <f ca="1">MAX(0,IF(WEEKDAY(Tableau1[[#This Row],[Date]],2)&lt;7,0,
SUM(OFFSET(Tableau1[[#This Row],[Temps de travail]],-6,,7))-
SUM(OFFSET(Tableau1[[#This Row],[Heures à récupérer]],-6,,7))+
SUM(OFFSET(Tableau1[[#This Row],[Récup avance]],-6,,7))
-paramètres!$B$15
)*24)</f>
        <v>0</v>
      </c>
      <c r="AB55" s="14"/>
      <c r="AC55" s="14"/>
      <c r="AE55" s="14"/>
    </row>
    <row r="56" spans="2:31" x14ac:dyDescent="0.3">
      <c r="B56" s="49" t="str">
        <f>IF(WEEKDAY(Tableau1[[#This Row],[Date]],2)=4,"semaine "&amp;_xlfn.ISOWEEKNUM(Tableau1[[#This Row],[Date]]),"")</f>
        <v/>
      </c>
      <c r="C56" s="44" t="str">
        <f>UPPER(TEXT(Tableau1[[#This Row],[Date]],"jjjj"))</f>
        <v>MERCREDI</v>
      </c>
      <c r="D56" s="60">
        <f>$C$3+ROW()-ROW(Tableau1[[#Headers],[Date]])-1</f>
        <v>44244</v>
      </c>
      <c r="E56" s="24"/>
      <c r="F56" s="24"/>
      <c r="G56" s="58"/>
      <c r="H56" s="24"/>
      <c r="I56" s="24"/>
      <c r="J56" s="58"/>
      <c r="K56" s="64">
        <f>Tableau1[[#This Row],[Fin AM]]-Tableau1[[#This Row],[Début AM]]-Tableau1[[#This Row],[Pause AM]]+Tableau1[[#This Row],[Fin PM]]-Tableau1[[#This Row],[Début PM]]-Tableau1[[#This Row],[Pause PM]]</f>
        <v>0</v>
      </c>
      <c r="L56" s="45"/>
      <c r="M56" s="84"/>
      <c r="N56" s="171" t="str">
        <f ca="1">IF(COUNTIF('jours fériés'!C:C,Tableau1[[#This Row],[Date]]),"oui","")</f>
        <v/>
      </c>
      <c r="O56" s="176"/>
      <c r="P56" s="112">
        <f>IF(Tableau1[[#This Row],[Position]]="C.P.",1,0)</f>
        <v>0</v>
      </c>
      <c r="Q56" s="126">
        <f>IF(Tableau1[[#This Row],[Position]]="C.P.S.",1,0)</f>
        <v>0</v>
      </c>
      <c r="R56" s="132">
        <f>IF(Tableau1[[#This Row],[Position]]="P.M.",1,0)</f>
        <v>0</v>
      </c>
      <c r="S56" s="134">
        <f>IF(Tableau1[[#This Row],[Position]]="A.M.",1,0)</f>
        <v>0</v>
      </c>
      <c r="T56" s="137">
        <f>IF(Tableau1[[#This Row],[Position]]="ABS",1,0)</f>
        <v>0</v>
      </c>
      <c r="U56" s="86">
        <f>IF(Tableau1[[#This Row],[Position]]="R.T.T.",1,0)</f>
        <v>0</v>
      </c>
      <c r="V56" s="138">
        <f>IF(Tableau1[[#This Row],[Position]]="Autre",1,0)</f>
        <v>0</v>
      </c>
      <c r="W56" s="141">
        <f>IF(Tableau1[[#This Row],[Position]]="Ch.P. AM",Tableau1[[#This Row],[Fin AM]]-Tableau1[[#This Row],[Début AM]]-Tableau1[[#This Row],[Pause AM]],0)</f>
        <v>0</v>
      </c>
      <c r="X56" s="81">
        <f>IF(Tableau1[[#This Row],[Position]]="Ch.P. PM",Tableau1[[#This Row],[Fin PM]]-Tableau1[[#This Row],[Début PM]]-Tableau1[[#This Row],[Pause PM]],0)</f>
        <v>0</v>
      </c>
      <c r="Y56" s="96">
        <f>IF(Tableau1[[#This Row],[Position]]="Ch.P.",Tableau1[[#This Row],[Temps de travail]],0)+Tableau1[[#This Row],[Chômage Partiel AM]]+Tableau1[[#This Row],[Chômage Partiel PM]]</f>
        <v>0</v>
      </c>
      <c r="Z56" s="147">
        <f>(Tableau1[[#This Row],[Pont Mobile]]+Tableau1[[#This Row],[Congés ]]+Tableau1[[#This Row],[Autre]]+Tableau1[[#This Row],[Absence]]+Tableau1[[#This Row],[R.T.T.]]+Tableau1[[#This Row],[Arrêt Maladie]])*paramètres!B$14</f>
        <v>0</v>
      </c>
      <c r="AA56" s="93">
        <f ca="1">MAX(0,IF(WEEKDAY(Tableau1[[#This Row],[Date]],2)&lt;7,0,
SUM(OFFSET(Tableau1[[#This Row],[Temps de travail]],-6,,7))-
SUM(OFFSET(Tableau1[[#This Row],[Heures à récupérer]],-6,,7))+
SUM(OFFSET(Tableau1[[#This Row],[Récup avance]],-6,,7))
-paramètres!$B$15
)*24)</f>
        <v>0</v>
      </c>
      <c r="AB56" s="14"/>
      <c r="AC56" s="14"/>
      <c r="AE56" s="14"/>
    </row>
    <row r="57" spans="2:31" x14ac:dyDescent="0.3">
      <c r="B57" s="49" t="str">
        <f>IF(WEEKDAY(Tableau1[[#This Row],[Date]],2)=4,"semaine "&amp;_xlfn.ISOWEEKNUM(Tableau1[[#This Row],[Date]]),"")</f>
        <v>semaine 7</v>
      </c>
      <c r="C57" s="44" t="str">
        <f>UPPER(TEXT(Tableau1[[#This Row],[Date]],"jjjj"))</f>
        <v>JEUDI</v>
      </c>
      <c r="D57" s="60">
        <f>$C$3+ROW()-ROW(Tableau1[[#Headers],[Date]])-1</f>
        <v>44245</v>
      </c>
      <c r="E57" s="24"/>
      <c r="F57" s="24"/>
      <c r="G57" s="58"/>
      <c r="H57" s="24"/>
      <c r="I57" s="24"/>
      <c r="J57" s="58"/>
      <c r="K57" s="64">
        <f>Tableau1[[#This Row],[Fin AM]]-Tableau1[[#This Row],[Début AM]]-Tableau1[[#This Row],[Pause AM]]+Tableau1[[#This Row],[Fin PM]]-Tableau1[[#This Row],[Début PM]]-Tableau1[[#This Row],[Pause PM]]</f>
        <v>0</v>
      </c>
      <c r="L57" s="45"/>
      <c r="M57" s="84"/>
      <c r="N57" s="171" t="str">
        <f ca="1">IF(COUNTIF('jours fériés'!C:C,Tableau1[[#This Row],[Date]]),"oui","")</f>
        <v/>
      </c>
      <c r="O57" s="176"/>
      <c r="P57" s="112">
        <f>IF(Tableau1[[#This Row],[Position]]="C.P.",1,0)</f>
        <v>0</v>
      </c>
      <c r="Q57" s="126">
        <f>IF(Tableau1[[#This Row],[Position]]="C.P.S.",1,0)</f>
        <v>0</v>
      </c>
      <c r="R57" s="132">
        <f>IF(Tableau1[[#This Row],[Position]]="P.M.",1,0)</f>
        <v>0</v>
      </c>
      <c r="S57" s="134">
        <f>IF(Tableau1[[#This Row],[Position]]="A.M.",1,0)</f>
        <v>0</v>
      </c>
      <c r="T57" s="137">
        <f>IF(Tableau1[[#This Row],[Position]]="ABS",1,0)</f>
        <v>0</v>
      </c>
      <c r="U57" s="86">
        <f>IF(Tableau1[[#This Row],[Position]]="R.T.T.",1,0)</f>
        <v>0</v>
      </c>
      <c r="V57" s="138">
        <f>IF(Tableau1[[#This Row],[Position]]="Autre",1,0)</f>
        <v>0</v>
      </c>
      <c r="W57" s="141">
        <f>IF(Tableau1[[#This Row],[Position]]="Ch.P. AM",Tableau1[[#This Row],[Fin AM]]-Tableau1[[#This Row],[Début AM]]-Tableau1[[#This Row],[Pause AM]],0)</f>
        <v>0</v>
      </c>
      <c r="X57" s="81">
        <f>IF(Tableau1[[#This Row],[Position]]="Ch.P. PM",Tableau1[[#This Row],[Fin PM]]-Tableau1[[#This Row],[Début PM]]-Tableau1[[#This Row],[Pause PM]],0)</f>
        <v>0</v>
      </c>
      <c r="Y57" s="96">
        <f>IF(Tableau1[[#This Row],[Position]]="Ch.P.",Tableau1[[#This Row],[Temps de travail]],0)+Tableau1[[#This Row],[Chômage Partiel AM]]+Tableau1[[#This Row],[Chômage Partiel PM]]</f>
        <v>0</v>
      </c>
      <c r="Z57" s="147">
        <f>(Tableau1[[#This Row],[Pont Mobile]]+Tableau1[[#This Row],[Congés ]]+Tableau1[[#This Row],[Autre]]+Tableau1[[#This Row],[Absence]]+Tableau1[[#This Row],[R.T.T.]]+Tableau1[[#This Row],[Arrêt Maladie]])*paramètres!B$14</f>
        <v>0</v>
      </c>
      <c r="AA57" s="93">
        <f ca="1">MAX(0,IF(WEEKDAY(Tableau1[[#This Row],[Date]],2)&lt;7,0,
SUM(OFFSET(Tableau1[[#This Row],[Temps de travail]],-6,,7))-
SUM(OFFSET(Tableau1[[#This Row],[Heures à récupérer]],-6,,7))+
SUM(OFFSET(Tableau1[[#This Row],[Récup avance]],-6,,7))
-paramètres!$B$15
)*24)</f>
        <v>0</v>
      </c>
      <c r="AB57" s="14"/>
      <c r="AC57" s="14"/>
      <c r="AE57" s="14"/>
    </row>
    <row r="58" spans="2:31" x14ac:dyDescent="0.3">
      <c r="B58" s="49" t="str">
        <f>IF(WEEKDAY(Tableau1[[#This Row],[Date]],2)=4,"semaine "&amp;_xlfn.ISOWEEKNUM(Tableau1[[#This Row],[Date]]),"")</f>
        <v/>
      </c>
      <c r="C58" s="44" t="str">
        <f>UPPER(TEXT(Tableau1[[#This Row],[Date]],"jjjj"))</f>
        <v>VENDREDI</v>
      </c>
      <c r="D58" s="60">
        <f>$C$3+ROW()-ROW(Tableau1[[#Headers],[Date]])-1</f>
        <v>44246</v>
      </c>
      <c r="E58" s="24"/>
      <c r="F58" s="24"/>
      <c r="G58" s="58"/>
      <c r="H58" s="24"/>
      <c r="I58" s="24"/>
      <c r="J58" s="58"/>
      <c r="K58" s="64">
        <f>Tableau1[[#This Row],[Fin AM]]-Tableau1[[#This Row],[Début AM]]-Tableau1[[#This Row],[Pause AM]]+Tableau1[[#This Row],[Fin PM]]-Tableau1[[#This Row],[Début PM]]-Tableau1[[#This Row],[Pause PM]]</f>
        <v>0</v>
      </c>
      <c r="L58" s="45"/>
      <c r="M58" s="84"/>
      <c r="N58" s="171" t="str">
        <f ca="1">IF(COUNTIF('jours fériés'!C:C,Tableau1[[#This Row],[Date]]),"oui","")</f>
        <v/>
      </c>
      <c r="O58" s="176"/>
      <c r="P58" s="112">
        <f>IF(Tableau1[[#This Row],[Position]]="C.P.",1,0)</f>
        <v>0</v>
      </c>
      <c r="Q58" s="126">
        <f>IF(Tableau1[[#This Row],[Position]]="C.P.S.",1,0)</f>
        <v>0</v>
      </c>
      <c r="R58" s="132">
        <f>IF(Tableau1[[#This Row],[Position]]="P.M.",1,0)</f>
        <v>0</v>
      </c>
      <c r="S58" s="134">
        <f>IF(Tableau1[[#This Row],[Position]]="A.M.",1,0)</f>
        <v>0</v>
      </c>
      <c r="T58" s="137">
        <f>IF(Tableau1[[#This Row],[Position]]="ABS",1,0)</f>
        <v>0</v>
      </c>
      <c r="U58" s="86">
        <f>IF(Tableau1[[#This Row],[Position]]="R.T.T.",1,0)</f>
        <v>0</v>
      </c>
      <c r="V58" s="138">
        <f>IF(Tableau1[[#This Row],[Position]]="Autre",1,0)</f>
        <v>0</v>
      </c>
      <c r="W58" s="141">
        <f>IF(Tableau1[[#This Row],[Position]]="Ch.P. AM",Tableau1[[#This Row],[Fin AM]]-Tableau1[[#This Row],[Début AM]]-Tableau1[[#This Row],[Pause AM]],0)</f>
        <v>0</v>
      </c>
      <c r="X58" s="81">
        <f>IF(Tableau1[[#This Row],[Position]]="Ch.P. PM",Tableau1[[#This Row],[Fin PM]]-Tableau1[[#This Row],[Début PM]]-Tableau1[[#This Row],[Pause PM]],0)</f>
        <v>0</v>
      </c>
      <c r="Y58" s="96">
        <f>IF(Tableau1[[#This Row],[Position]]="Ch.P.",Tableau1[[#This Row],[Temps de travail]],0)+Tableau1[[#This Row],[Chômage Partiel AM]]+Tableau1[[#This Row],[Chômage Partiel PM]]</f>
        <v>0</v>
      </c>
      <c r="Z58" s="147">
        <f>(Tableau1[[#This Row],[Pont Mobile]]+Tableau1[[#This Row],[Congés ]]+Tableau1[[#This Row],[Autre]]+Tableau1[[#This Row],[Absence]]+Tableau1[[#This Row],[R.T.T.]]+Tableau1[[#This Row],[Arrêt Maladie]])*paramètres!B$14</f>
        <v>0</v>
      </c>
      <c r="AA58" s="93">
        <f ca="1">MAX(0,IF(WEEKDAY(Tableau1[[#This Row],[Date]],2)&lt;7,0,
SUM(OFFSET(Tableau1[[#This Row],[Temps de travail]],-6,,7))-
SUM(OFFSET(Tableau1[[#This Row],[Heures à récupérer]],-6,,7))+
SUM(OFFSET(Tableau1[[#This Row],[Récup avance]],-6,,7))
-paramètres!$B$15
)*24)</f>
        <v>0</v>
      </c>
      <c r="AB58" s="14"/>
      <c r="AC58" s="14"/>
      <c r="AE58" s="14"/>
    </row>
    <row r="59" spans="2:31" x14ac:dyDescent="0.3">
      <c r="B59" s="49" t="str">
        <f>IF(WEEKDAY(Tableau1[[#This Row],[Date]],2)=4,"semaine "&amp;_xlfn.ISOWEEKNUM(Tableau1[[#This Row],[Date]]),"")</f>
        <v/>
      </c>
      <c r="C59" s="44" t="str">
        <f>UPPER(TEXT(Tableau1[[#This Row],[Date]],"jjjj"))</f>
        <v>SAMEDI</v>
      </c>
      <c r="D59" s="60">
        <f>$C$3+ROW()-ROW(Tableau1[[#Headers],[Date]])-1</f>
        <v>44247</v>
      </c>
      <c r="E59" s="24"/>
      <c r="F59" s="24"/>
      <c r="G59" s="58"/>
      <c r="H59" s="24"/>
      <c r="I59" s="24"/>
      <c r="J59" s="58"/>
      <c r="K59" s="64">
        <f>Tableau1[[#This Row],[Fin AM]]-Tableau1[[#This Row],[Début AM]]-Tableau1[[#This Row],[Pause AM]]+Tableau1[[#This Row],[Fin PM]]-Tableau1[[#This Row],[Début PM]]-Tableau1[[#This Row],[Pause PM]]</f>
        <v>0</v>
      </c>
      <c r="L59" s="45"/>
      <c r="M59" s="84"/>
      <c r="N59" s="171" t="str">
        <f ca="1">IF(COUNTIF('jours fériés'!C:C,Tableau1[[#This Row],[Date]]),"oui","")</f>
        <v/>
      </c>
      <c r="O59" s="176"/>
      <c r="P59" s="112">
        <f>IF(Tableau1[[#This Row],[Position]]="C.P.",1,0)</f>
        <v>0</v>
      </c>
      <c r="Q59" s="126">
        <f>IF(Tableau1[[#This Row],[Position]]="C.P.S.",1,0)</f>
        <v>0</v>
      </c>
      <c r="R59" s="132">
        <f>IF(Tableau1[[#This Row],[Position]]="P.M.",1,0)</f>
        <v>0</v>
      </c>
      <c r="S59" s="134">
        <f>IF(Tableau1[[#This Row],[Position]]="A.M.",1,0)</f>
        <v>0</v>
      </c>
      <c r="T59" s="137">
        <f>IF(Tableau1[[#This Row],[Position]]="ABS",1,0)</f>
        <v>0</v>
      </c>
      <c r="U59" s="86">
        <f>IF(Tableau1[[#This Row],[Position]]="R.T.T.",1,0)</f>
        <v>0</v>
      </c>
      <c r="V59" s="138">
        <f>IF(Tableau1[[#This Row],[Position]]="Autre",1,0)</f>
        <v>0</v>
      </c>
      <c r="W59" s="141">
        <f>IF(Tableau1[[#This Row],[Position]]="Ch.P. AM",Tableau1[[#This Row],[Fin AM]]-Tableau1[[#This Row],[Début AM]]-Tableau1[[#This Row],[Pause AM]],0)</f>
        <v>0</v>
      </c>
      <c r="X59" s="81">
        <f>IF(Tableau1[[#This Row],[Position]]="Ch.P. PM",Tableau1[[#This Row],[Fin PM]]-Tableau1[[#This Row],[Début PM]]-Tableau1[[#This Row],[Pause PM]],0)</f>
        <v>0</v>
      </c>
      <c r="Y59" s="96">
        <f>IF(Tableau1[[#This Row],[Position]]="Ch.P.",Tableau1[[#This Row],[Temps de travail]],0)+Tableau1[[#This Row],[Chômage Partiel AM]]+Tableau1[[#This Row],[Chômage Partiel PM]]</f>
        <v>0</v>
      </c>
      <c r="Z59" s="147">
        <f>(Tableau1[[#This Row],[Pont Mobile]]+Tableau1[[#This Row],[Congés ]]+Tableau1[[#This Row],[Autre]]+Tableau1[[#This Row],[Absence]]+Tableau1[[#This Row],[R.T.T.]]+Tableau1[[#This Row],[Arrêt Maladie]])*paramètres!B$14</f>
        <v>0</v>
      </c>
      <c r="AA59" s="93">
        <f ca="1">MAX(0,IF(WEEKDAY(Tableau1[[#This Row],[Date]],2)&lt;7,0,
SUM(OFFSET(Tableau1[[#This Row],[Temps de travail]],-6,,7))-
SUM(OFFSET(Tableau1[[#This Row],[Heures à récupérer]],-6,,7))+
SUM(OFFSET(Tableau1[[#This Row],[Récup avance]],-6,,7))
-paramètres!$B$15
)*24)</f>
        <v>0</v>
      </c>
      <c r="AB59" s="14"/>
      <c r="AC59" s="14"/>
      <c r="AE59" s="14"/>
    </row>
    <row r="60" spans="2:31" ht="15" thickBot="1" x14ac:dyDescent="0.35">
      <c r="B60" s="49" t="str">
        <f>IF(WEEKDAY(Tableau1[[#This Row],[Date]],2)=4,"semaine "&amp;_xlfn.ISOWEEKNUM(Tableau1[[#This Row],[Date]]),"")</f>
        <v/>
      </c>
      <c r="C60" s="44" t="str">
        <f>UPPER(TEXT(Tableau1[[#This Row],[Date]],"jjjj"))</f>
        <v>DIMANCHE</v>
      </c>
      <c r="D60" s="60">
        <f>$C$3+ROW()-ROW(Tableau1[[#Headers],[Date]])-1</f>
        <v>44248</v>
      </c>
      <c r="E60" s="24"/>
      <c r="F60" s="24"/>
      <c r="G60" s="58"/>
      <c r="H60" s="24"/>
      <c r="I60" s="24"/>
      <c r="J60" s="58"/>
      <c r="K60" s="64">
        <f>Tableau1[[#This Row],[Fin AM]]-Tableau1[[#This Row],[Début AM]]-Tableau1[[#This Row],[Pause AM]]+Tableau1[[#This Row],[Fin PM]]-Tableau1[[#This Row],[Début PM]]-Tableau1[[#This Row],[Pause PM]]</f>
        <v>0</v>
      </c>
      <c r="L60" s="52"/>
      <c r="M60" s="85"/>
      <c r="N60" s="174" t="str">
        <f ca="1">IF(COUNTIF('jours fériés'!C:C,Tableau1[[#This Row],[Date]]),"oui","")</f>
        <v/>
      </c>
      <c r="O60" s="176"/>
      <c r="P60" s="179">
        <f>IF(Tableau1[[#This Row],[Position]]="C.P.",1,0)</f>
        <v>0</v>
      </c>
      <c r="Q60" s="181">
        <f>IF(Tableau1[[#This Row],[Position]]="C.P.S.",1,0)</f>
        <v>0</v>
      </c>
      <c r="R60" s="183">
        <f>IF(Tableau1[[#This Row],[Position]]="P.M.",1,0)</f>
        <v>0</v>
      </c>
      <c r="S60" s="169">
        <f>IF(Tableau1[[#This Row],[Position]]="A.M.",1,0)</f>
        <v>0</v>
      </c>
      <c r="T60" s="187">
        <f>IF(Tableau1[[#This Row],[Position]]="ABS",1,0)</f>
        <v>0</v>
      </c>
      <c r="U60" s="189">
        <f>IF(Tableau1[[#This Row],[Position]]="R.T.T.",1,0)</f>
        <v>0</v>
      </c>
      <c r="V60" s="185">
        <f>IF(Tableau1[[#This Row],[Position]]="Autre",1,0)</f>
        <v>0</v>
      </c>
      <c r="W60" s="142">
        <f>IF(Tableau1[[#This Row],[Position]]="Ch.P. AM",Tableau1[[#This Row],[Fin AM]]-Tableau1[[#This Row],[Début AM]]-Tableau1[[#This Row],[Pause AM]],0)</f>
        <v>0</v>
      </c>
      <c r="X60" s="117">
        <f>IF(Tableau1[[#This Row],[Position]]="Ch.P. PM",Tableau1[[#This Row],[Fin PM]]-Tableau1[[#This Row],[Début PM]]-Tableau1[[#This Row],[Pause PM]],0)</f>
        <v>0</v>
      </c>
      <c r="Y60" s="143">
        <f>IF(Tableau1[[#This Row],[Position]]="Ch.P.",Tableau1[[#This Row],[Temps de travail]],0)+Tableau1[[#This Row],[Chômage Partiel AM]]+Tableau1[[#This Row],[Chômage Partiel PM]]</f>
        <v>0</v>
      </c>
      <c r="Z60" s="148">
        <f>(Tableau1[[#This Row],[Pont Mobile]]+Tableau1[[#This Row],[Congés ]]+Tableau1[[#This Row],[Autre]]+Tableau1[[#This Row],[Absence]]+Tableau1[[#This Row],[R.T.T.]]+Tableau1[[#This Row],[Arrêt Maladie]])*paramètres!B$14</f>
        <v>0</v>
      </c>
      <c r="AA60" s="94">
        <f ca="1">MAX(0,IF(WEEKDAY(Tableau1[[#This Row],[Date]],2)&lt;7,0,
SUM(OFFSET(Tableau1[[#This Row],[Temps de travail]],-6,,7))-
SUM(OFFSET(Tableau1[[#This Row],[Heures à récupérer]],-6,,7))+
SUM(OFFSET(Tableau1[[#This Row],[Récup avance]],-6,,7))
-paramètres!$B$15
)*24)</f>
        <v>0</v>
      </c>
      <c r="AB60" s="14"/>
      <c r="AC60" s="14"/>
      <c r="AE60" s="14"/>
    </row>
    <row r="61" spans="2:31" x14ac:dyDescent="0.3">
      <c r="B61" s="49" t="str">
        <f>IF(WEEKDAY(Tableau1[[#This Row],[Date]],2)=4,"semaine "&amp;_xlfn.ISOWEEKNUM(Tableau1[[#This Row],[Date]]),"")</f>
        <v/>
      </c>
      <c r="C61" s="44" t="str">
        <f>UPPER(TEXT(Tableau1[[#This Row],[Date]],"jjjj"))</f>
        <v>LUNDI</v>
      </c>
      <c r="D61" s="60">
        <f>$C$3+ROW()-ROW(Tableau1[[#Headers],[Date]])-1</f>
        <v>44249</v>
      </c>
      <c r="E61" s="24"/>
      <c r="F61" s="24"/>
      <c r="G61" s="58"/>
      <c r="H61" s="24"/>
      <c r="I61" s="24"/>
      <c r="J61" s="58"/>
      <c r="K61" s="64">
        <f>Tableau1[[#This Row],[Fin AM]]-Tableau1[[#This Row],[Début AM]]-Tableau1[[#This Row],[Pause AM]]+Tableau1[[#This Row],[Fin PM]]-Tableau1[[#This Row],[Début PM]]-Tableau1[[#This Row],[Pause PM]]</f>
        <v>0</v>
      </c>
      <c r="L61" s="48"/>
      <c r="M61" s="83"/>
      <c r="N61" s="171" t="str">
        <f ca="1">IF(COUNTIF('jours fériés'!C:C,Tableau1[[#This Row],[Date]]),"oui","")</f>
        <v/>
      </c>
      <c r="O61" s="176"/>
      <c r="P61" s="112">
        <f>IF(Tableau1[[#This Row],[Position]]="C.P.",1,0)</f>
        <v>0</v>
      </c>
      <c r="Q61" s="126">
        <f>IF(Tableau1[[#This Row],[Position]]="C.P.S.",1,0)</f>
        <v>0</v>
      </c>
      <c r="R61" s="132">
        <f>IF(Tableau1[[#This Row],[Position]]="P.M.",1,0)</f>
        <v>0</v>
      </c>
      <c r="S61" s="134">
        <f>IF(Tableau1[[#This Row],[Position]]="A.M.",1,0)</f>
        <v>0</v>
      </c>
      <c r="T61" s="137">
        <f>IF(Tableau1[[#This Row],[Position]]="ABS",1,0)</f>
        <v>0</v>
      </c>
      <c r="U61" s="86">
        <f>IF(Tableau1[[#This Row],[Position]]="R.T.T.",1,0)</f>
        <v>0</v>
      </c>
      <c r="V61" s="138">
        <f>IF(Tableau1[[#This Row],[Position]]="Autre",1,0)</f>
        <v>0</v>
      </c>
      <c r="W61" s="141">
        <f>IF(Tableau1[[#This Row],[Position]]="Ch.P. AM",Tableau1[[#This Row],[Fin AM]]-Tableau1[[#This Row],[Début AM]]-Tableau1[[#This Row],[Pause AM]],0)</f>
        <v>0</v>
      </c>
      <c r="X61" s="81">
        <f>IF(Tableau1[[#This Row],[Position]]="Ch.P. PM",Tableau1[[#This Row],[Fin PM]]-Tableau1[[#This Row],[Début PM]]-Tableau1[[#This Row],[Pause PM]],0)</f>
        <v>0</v>
      </c>
      <c r="Y61" s="96">
        <f>IF(Tableau1[[#This Row],[Position]]="Ch.P.",Tableau1[[#This Row],[Temps de travail]],0)+Tableau1[[#This Row],[Chômage Partiel AM]]+Tableau1[[#This Row],[Chômage Partiel PM]]</f>
        <v>0</v>
      </c>
      <c r="Z61" s="147">
        <f>(Tableau1[[#This Row],[Pont Mobile]]+Tableau1[[#This Row],[Congés ]]+Tableau1[[#This Row],[Autre]]+Tableau1[[#This Row],[Absence]]+Tableau1[[#This Row],[R.T.T.]]+Tableau1[[#This Row],[Arrêt Maladie]])*paramètres!B$14</f>
        <v>0</v>
      </c>
      <c r="AA61" s="93">
        <f ca="1">MAX(0,IF(WEEKDAY(Tableau1[[#This Row],[Date]],2)&lt;7,0,
SUM(OFFSET(Tableau1[[#This Row],[Temps de travail]],-6,,7))-
SUM(OFFSET(Tableau1[[#This Row],[Heures à récupérer]],-6,,7))+
SUM(OFFSET(Tableau1[[#This Row],[Récup avance]],-6,,7))
-paramètres!$B$15
)*24)</f>
        <v>0</v>
      </c>
      <c r="AB61" s="14"/>
      <c r="AC61" s="14"/>
      <c r="AE61" s="14"/>
    </row>
    <row r="62" spans="2:31" x14ac:dyDescent="0.3">
      <c r="B62" s="49" t="str">
        <f>IF(WEEKDAY(Tableau1[[#This Row],[Date]],2)=4,"semaine "&amp;_xlfn.ISOWEEKNUM(Tableau1[[#This Row],[Date]]),"")</f>
        <v/>
      </c>
      <c r="C62" s="44" t="str">
        <f>UPPER(TEXT(Tableau1[[#This Row],[Date]],"jjjj"))</f>
        <v>MARDI</v>
      </c>
      <c r="D62" s="60">
        <f>$C$3+ROW()-ROW(Tableau1[[#Headers],[Date]])-1</f>
        <v>44250</v>
      </c>
      <c r="E62" s="24"/>
      <c r="F62" s="24"/>
      <c r="G62" s="58"/>
      <c r="H62" s="24"/>
      <c r="I62" s="24"/>
      <c r="J62" s="58"/>
      <c r="K62" s="64">
        <f>Tableau1[[#This Row],[Fin AM]]-Tableau1[[#This Row],[Début AM]]-Tableau1[[#This Row],[Pause AM]]+Tableau1[[#This Row],[Fin PM]]-Tableau1[[#This Row],[Début PM]]-Tableau1[[#This Row],[Pause PM]]</f>
        <v>0</v>
      </c>
      <c r="L62" s="45"/>
      <c r="M62" s="84"/>
      <c r="N62" s="171" t="str">
        <f ca="1">IF(COUNTIF('jours fériés'!C:C,Tableau1[[#This Row],[Date]]),"oui","")</f>
        <v/>
      </c>
      <c r="O62" s="176"/>
      <c r="P62" s="112">
        <f>IF(Tableau1[[#This Row],[Position]]="C.P.",1,0)</f>
        <v>0</v>
      </c>
      <c r="Q62" s="126">
        <f>IF(Tableau1[[#This Row],[Position]]="C.P.S.",1,0)</f>
        <v>0</v>
      </c>
      <c r="R62" s="132">
        <f>IF(Tableau1[[#This Row],[Position]]="P.M.",1,0)</f>
        <v>0</v>
      </c>
      <c r="S62" s="134">
        <f>IF(Tableau1[[#This Row],[Position]]="A.M.",1,0)</f>
        <v>0</v>
      </c>
      <c r="T62" s="137">
        <f>IF(Tableau1[[#This Row],[Position]]="ABS",1,0)</f>
        <v>0</v>
      </c>
      <c r="U62" s="86">
        <f>IF(Tableau1[[#This Row],[Position]]="R.T.T.",1,0)</f>
        <v>0</v>
      </c>
      <c r="V62" s="138">
        <f>IF(Tableau1[[#This Row],[Position]]="Autre",1,0)</f>
        <v>0</v>
      </c>
      <c r="W62" s="141">
        <f>IF(Tableau1[[#This Row],[Position]]="Ch.P. AM",Tableau1[[#This Row],[Fin AM]]-Tableau1[[#This Row],[Début AM]]-Tableau1[[#This Row],[Pause AM]],0)</f>
        <v>0</v>
      </c>
      <c r="X62" s="81">
        <f>IF(Tableau1[[#This Row],[Position]]="Ch.P. PM",Tableau1[[#This Row],[Fin PM]]-Tableau1[[#This Row],[Début PM]]-Tableau1[[#This Row],[Pause PM]],0)</f>
        <v>0</v>
      </c>
      <c r="Y62" s="96">
        <f>IF(Tableau1[[#This Row],[Position]]="Ch.P.",Tableau1[[#This Row],[Temps de travail]],0)+Tableau1[[#This Row],[Chômage Partiel AM]]+Tableau1[[#This Row],[Chômage Partiel PM]]</f>
        <v>0</v>
      </c>
      <c r="Z62" s="147">
        <f>(Tableau1[[#This Row],[Pont Mobile]]+Tableau1[[#This Row],[Congés ]]+Tableau1[[#This Row],[Autre]]+Tableau1[[#This Row],[Absence]]+Tableau1[[#This Row],[R.T.T.]]+Tableau1[[#This Row],[Arrêt Maladie]])*paramètres!B$14</f>
        <v>0</v>
      </c>
      <c r="AA62" s="93">
        <f ca="1">MAX(0,IF(WEEKDAY(Tableau1[[#This Row],[Date]],2)&lt;7,0,
SUM(OFFSET(Tableau1[[#This Row],[Temps de travail]],-6,,7))-
SUM(OFFSET(Tableau1[[#This Row],[Heures à récupérer]],-6,,7))+
SUM(OFFSET(Tableau1[[#This Row],[Récup avance]],-6,,7))
-paramètres!$B$15
)*24)</f>
        <v>0</v>
      </c>
      <c r="AB62" s="14"/>
      <c r="AC62" s="14"/>
      <c r="AE62" s="14"/>
    </row>
    <row r="63" spans="2:31" x14ac:dyDescent="0.3">
      <c r="B63" s="49" t="str">
        <f>IF(WEEKDAY(Tableau1[[#This Row],[Date]],2)=4,"semaine "&amp;_xlfn.ISOWEEKNUM(Tableau1[[#This Row],[Date]]),"")</f>
        <v/>
      </c>
      <c r="C63" s="44" t="str">
        <f>UPPER(TEXT(Tableau1[[#This Row],[Date]],"jjjj"))</f>
        <v>MERCREDI</v>
      </c>
      <c r="D63" s="60">
        <f>$C$3+ROW()-ROW(Tableau1[[#Headers],[Date]])-1</f>
        <v>44251</v>
      </c>
      <c r="E63" s="24"/>
      <c r="F63" s="24"/>
      <c r="G63" s="58"/>
      <c r="H63" s="24"/>
      <c r="I63" s="24"/>
      <c r="J63" s="58"/>
      <c r="K63" s="64">
        <f>Tableau1[[#This Row],[Fin AM]]-Tableau1[[#This Row],[Début AM]]-Tableau1[[#This Row],[Pause AM]]+Tableau1[[#This Row],[Fin PM]]-Tableau1[[#This Row],[Début PM]]-Tableau1[[#This Row],[Pause PM]]</f>
        <v>0</v>
      </c>
      <c r="L63" s="45"/>
      <c r="M63" s="84"/>
      <c r="N63" s="171" t="str">
        <f ca="1">IF(COUNTIF('jours fériés'!C:C,Tableau1[[#This Row],[Date]]),"oui","")</f>
        <v/>
      </c>
      <c r="O63" s="176"/>
      <c r="P63" s="112">
        <f>IF(Tableau1[[#This Row],[Position]]="C.P.",1,0)</f>
        <v>0</v>
      </c>
      <c r="Q63" s="126">
        <f>IF(Tableau1[[#This Row],[Position]]="C.P.S.",1,0)</f>
        <v>0</v>
      </c>
      <c r="R63" s="132">
        <f>IF(Tableau1[[#This Row],[Position]]="P.M.",1,0)</f>
        <v>0</v>
      </c>
      <c r="S63" s="134">
        <f>IF(Tableau1[[#This Row],[Position]]="A.M.",1,0)</f>
        <v>0</v>
      </c>
      <c r="T63" s="137">
        <f>IF(Tableau1[[#This Row],[Position]]="ABS",1,0)</f>
        <v>0</v>
      </c>
      <c r="U63" s="86">
        <f>IF(Tableau1[[#This Row],[Position]]="R.T.T.",1,0)</f>
        <v>0</v>
      </c>
      <c r="V63" s="138">
        <f>IF(Tableau1[[#This Row],[Position]]="Autre",1,0)</f>
        <v>0</v>
      </c>
      <c r="W63" s="141">
        <f>IF(Tableau1[[#This Row],[Position]]="Ch.P. AM",Tableau1[[#This Row],[Fin AM]]-Tableau1[[#This Row],[Début AM]]-Tableau1[[#This Row],[Pause AM]],0)</f>
        <v>0</v>
      </c>
      <c r="X63" s="81">
        <f>IF(Tableau1[[#This Row],[Position]]="Ch.P. PM",Tableau1[[#This Row],[Fin PM]]-Tableau1[[#This Row],[Début PM]]-Tableau1[[#This Row],[Pause PM]],0)</f>
        <v>0</v>
      </c>
      <c r="Y63" s="96">
        <f>IF(Tableau1[[#This Row],[Position]]="Ch.P.",Tableau1[[#This Row],[Temps de travail]],0)+Tableau1[[#This Row],[Chômage Partiel AM]]+Tableau1[[#This Row],[Chômage Partiel PM]]</f>
        <v>0</v>
      </c>
      <c r="Z63" s="147">
        <f>(Tableau1[[#This Row],[Pont Mobile]]+Tableau1[[#This Row],[Congés ]]+Tableau1[[#This Row],[Autre]]+Tableau1[[#This Row],[Absence]]+Tableau1[[#This Row],[R.T.T.]]+Tableau1[[#This Row],[Arrêt Maladie]])*paramètres!B$14</f>
        <v>0</v>
      </c>
      <c r="AA63" s="93">
        <f ca="1">MAX(0,IF(WEEKDAY(Tableau1[[#This Row],[Date]],2)&lt;7,0,
SUM(OFFSET(Tableau1[[#This Row],[Temps de travail]],-6,,7))-
SUM(OFFSET(Tableau1[[#This Row],[Heures à récupérer]],-6,,7))+
SUM(OFFSET(Tableau1[[#This Row],[Récup avance]],-6,,7))
-paramètres!$B$15
)*24)</f>
        <v>0</v>
      </c>
      <c r="AB63" s="14"/>
      <c r="AC63" s="14"/>
      <c r="AE63" s="14"/>
    </row>
    <row r="64" spans="2:31" x14ac:dyDescent="0.3">
      <c r="B64" s="49" t="str">
        <f>IF(WEEKDAY(Tableau1[[#This Row],[Date]],2)=4,"semaine "&amp;_xlfn.ISOWEEKNUM(Tableau1[[#This Row],[Date]]),"")</f>
        <v>semaine 8</v>
      </c>
      <c r="C64" s="44" t="str">
        <f>UPPER(TEXT(Tableau1[[#This Row],[Date]],"jjjj"))</f>
        <v>JEUDI</v>
      </c>
      <c r="D64" s="60">
        <f>$C$3+ROW()-ROW(Tableau1[[#Headers],[Date]])-1</f>
        <v>44252</v>
      </c>
      <c r="E64" s="24"/>
      <c r="F64" s="24"/>
      <c r="G64" s="58"/>
      <c r="H64" s="24"/>
      <c r="I64" s="24"/>
      <c r="J64" s="58"/>
      <c r="K64" s="64">
        <f>Tableau1[[#This Row],[Fin AM]]-Tableau1[[#This Row],[Début AM]]-Tableau1[[#This Row],[Pause AM]]+Tableau1[[#This Row],[Fin PM]]-Tableau1[[#This Row],[Début PM]]-Tableau1[[#This Row],[Pause PM]]</f>
        <v>0</v>
      </c>
      <c r="L64" s="45"/>
      <c r="M64" s="84"/>
      <c r="N64" s="171" t="str">
        <f ca="1">IF(COUNTIF('jours fériés'!C:C,Tableau1[[#This Row],[Date]]),"oui","")</f>
        <v/>
      </c>
      <c r="O64" s="176"/>
      <c r="P64" s="112">
        <f>IF(Tableau1[[#This Row],[Position]]="C.P.",1,0)</f>
        <v>0</v>
      </c>
      <c r="Q64" s="126">
        <f>IF(Tableau1[[#This Row],[Position]]="C.P.S.",1,0)</f>
        <v>0</v>
      </c>
      <c r="R64" s="132">
        <f>IF(Tableau1[[#This Row],[Position]]="P.M.",1,0)</f>
        <v>0</v>
      </c>
      <c r="S64" s="134">
        <f>IF(Tableau1[[#This Row],[Position]]="A.M.",1,0)</f>
        <v>0</v>
      </c>
      <c r="T64" s="137">
        <f>IF(Tableau1[[#This Row],[Position]]="ABS",1,0)</f>
        <v>0</v>
      </c>
      <c r="U64" s="86">
        <f>IF(Tableau1[[#This Row],[Position]]="R.T.T.",1,0)</f>
        <v>0</v>
      </c>
      <c r="V64" s="138">
        <f>IF(Tableau1[[#This Row],[Position]]="Autre",1,0)</f>
        <v>0</v>
      </c>
      <c r="W64" s="141">
        <f>IF(Tableau1[[#This Row],[Position]]="Ch.P. AM",Tableau1[[#This Row],[Fin AM]]-Tableau1[[#This Row],[Début AM]]-Tableau1[[#This Row],[Pause AM]],0)</f>
        <v>0</v>
      </c>
      <c r="X64" s="81">
        <f>IF(Tableau1[[#This Row],[Position]]="Ch.P. PM",Tableau1[[#This Row],[Fin PM]]-Tableau1[[#This Row],[Début PM]]-Tableau1[[#This Row],[Pause PM]],0)</f>
        <v>0</v>
      </c>
      <c r="Y64" s="96">
        <f>IF(Tableau1[[#This Row],[Position]]="Ch.P.",Tableau1[[#This Row],[Temps de travail]],0)+Tableau1[[#This Row],[Chômage Partiel AM]]+Tableau1[[#This Row],[Chômage Partiel PM]]</f>
        <v>0</v>
      </c>
      <c r="Z64" s="147">
        <f>(Tableau1[[#This Row],[Pont Mobile]]+Tableau1[[#This Row],[Congés ]]+Tableau1[[#This Row],[Autre]]+Tableau1[[#This Row],[Absence]]+Tableau1[[#This Row],[R.T.T.]]+Tableau1[[#This Row],[Arrêt Maladie]])*paramètres!B$14</f>
        <v>0</v>
      </c>
      <c r="AA64" s="93">
        <f ca="1">MAX(0,IF(WEEKDAY(Tableau1[[#This Row],[Date]],2)&lt;7,0,
SUM(OFFSET(Tableau1[[#This Row],[Temps de travail]],-6,,7))-
SUM(OFFSET(Tableau1[[#This Row],[Heures à récupérer]],-6,,7))+
SUM(OFFSET(Tableau1[[#This Row],[Récup avance]],-6,,7))
-paramètres!$B$15
)*24)</f>
        <v>0</v>
      </c>
      <c r="AB64" s="14"/>
      <c r="AC64" s="14"/>
      <c r="AE64" s="14"/>
    </row>
    <row r="65" spans="2:31" x14ac:dyDescent="0.3">
      <c r="B65" s="49" t="str">
        <f>IF(WEEKDAY(Tableau1[[#This Row],[Date]],2)=4,"semaine "&amp;_xlfn.ISOWEEKNUM(Tableau1[[#This Row],[Date]]),"")</f>
        <v/>
      </c>
      <c r="C65" s="44" t="str">
        <f>UPPER(TEXT(Tableau1[[#This Row],[Date]],"jjjj"))</f>
        <v>VENDREDI</v>
      </c>
      <c r="D65" s="60">
        <f>$C$3+ROW()-ROW(Tableau1[[#Headers],[Date]])-1</f>
        <v>44253</v>
      </c>
      <c r="E65" s="24"/>
      <c r="F65" s="24"/>
      <c r="G65" s="58"/>
      <c r="H65" s="24"/>
      <c r="I65" s="24"/>
      <c r="J65" s="58"/>
      <c r="K65" s="64">
        <f>Tableau1[[#This Row],[Fin AM]]-Tableau1[[#This Row],[Début AM]]-Tableau1[[#This Row],[Pause AM]]+Tableau1[[#This Row],[Fin PM]]-Tableau1[[#This Row],[Début PM]]-Tableau1[[#This Row],[Pause PM]]</f>
        <v>0</v>
      </c>
      <c r="L65" s="45"/>
      <c r="M65" s="84"/>
      <c r="N65" s="171" t="str">
        <f ca="1">IF(COUNTIF('jours fériés'!C:C,Tableau1[[#This Row],[Date]]),"oui","")</f>
        <v/>
      </c>
      <c r="O65" s="176"/>
      <c r="P65" s="112">
        <f>IF(Tableau1[[#This Row],[Position]]="C.P.",1,0)</f>
        <v>0</v>
      </c>
      <c r="Q65" s="126">
        <f>IF(Tableau1[[#This Row],[Position]]="C.P.S.",1,0)</f>
        <v>0</v>
      </c>
      <c r="R65" s="132">
        <f>IF(Tableau1[[#This Row],[Position]]="P.M.",1,0)</f>
        <v>0</v>
      </c>
      <c r="S65" s="134">
        <f>IF(Tableau1[[#This Row],[Position]]="A.M.",1,0)</f>
        <v>0</v>
      </c>
      <c r="T65" s="137">
        <f>IF(Tableau1[[#This Row],[Position]]="ABS",1,0)</f>
        <v>0</v>
      </c>
      <c r="U65" s="86">
        <f>IF(Tableau1[[#This Row],[Position]]="R.T.T.",1,0)</f>
        <v>0</v>
      </c>
      <c r="V65" s="138">
        <f>IF(Tableau1[[#This Row],[Position]]="Autre",1,0)</f>
        <v>0</v>
      </c>
      <c r="W65" s="141">
        <f>IF(Tableau1[[#This Row],[Position]]="Ch.P. AM",Tableau1[[#This Row],[Fin AM]]-Tableau1[[#This Row],[Début AM]]-Tableau1[[#This Row],[Pause AM]],0)</f>
        <v>0</v>
      </c>
      <c r="X65" s="81">
        <f>IF(Tableau1[[#This Row],[Position]]="Ch.P. PM",Tableau1[[#This Row],[Fin PM]]-Tableau1[[#This Row],[Début PM]]-Tableau1[[#This Row],[Pause PM]],0)</f>
        <v>0</v>
      </c>
      <c r="Y65" s="96">
        <f>IF(Tableau1[[#This Row],[Position]]="Ch.P.",Tableau1[[#This Row],[Temps de travail]],0)+Tableau1[[#This Row],[Chômage Partiel AM]]+Tableau1[[#This Row],[Chômage Partiel PM]]</f>
        <v>0</v>
      </c>
      <c r="Z65" s="147">
        <f>(Tableau1[[#This Row],[Pont Mobile]]+Tableau1[[#This Row],[Congés ]]+Tableau1[[#This Row],[Autre]]+Tableau1[[#This Row],[Absence]]+Tableau1[[#This Row],[R.T.T.]]+Tableau1[[#This Row],[Arrêt Maladie]])*paramètres!B$14</f>
        <v>0</v>
      </c>
      <c r="AA65" s="93">
        <f ca="1">MAX(0,IF(WEEKDAY(Tableau1[[#This Row],[Date]],2)&lt;7,0,
SUM(OFFSET(Tableau1[[#This Row],[Temps de travail]],-6,,7))-
SUM(OFFSET(Tableau1[[#This Row],[Heures à récupérer]],-6,,7))+
SUM(OFFSET(Tableau1[[#This Row],[Récup avance]],-6,,7))
-paramètres!$B$15
)*24)</f>
        <v>0</v>
      </c>
      <c r="AB65" s="14"/>
      <c r="AC65" s="14"/>
      <c r="AE65" s="14"/>
    </row>
    <row r="66" spans="2:31" x14ac:dyDescent="0.3">
      <c r="B66" s="49" t="str">
        <f>IF(WEEKDAY(Tableau1[[#This Row],[Date]],2)=4,"semaine "&amp;_xlfn.ISOWEEKNUM(Tableau1[[#This Row],[Date]]),"")</f>
        <v/>
      </c>
      <c r="C66" s="44" t="str">
        <f>UPPER(TEXT(Tableau1[[#This Row],[Date]],"jjjj"))</f>
        <v>SAMEDI</v>
      </c>
      <c r="D66" s="60">
        <f>$C$3+ROW()-ROW(Tableau1[[#Headers],[Date]])-1</f>
        <v>44254</v>
      </c>
      <c r="E66" s="24"/>
      <c r="F66" s="24"/>
      <c r="G66" s="58"/>
      <c r="H66" s="24"/>
      <c r="I66" s="24"/>
      <c r="J66" s="58"/>
      <c r="K66" s="64">
        <f>Tableau1[[#This Row],[Fin AM]]-Tableau1[[#This Row],[Début AM]]-Tableau1[[#This Row],[Pause AM]]+Tableau1[[#This Row],[Fin PM]]-Tableau1[[#This Row],[Début PM]]-Tableau1[[#This Row],[Pause PM]]</f>
        <v>0</v>
      </c>
      <c r="L66" s="45"/>
      <c r="M66" s="84"/>
      <c r="N66" s="171" t="str">
        <f ca="1">IF(COUNTIF('jours fériés'!C:C,Tableau1[[#This Row],[Date]]),"oui","")</f>
        <v/>
      </c>
      <c r="O66" s="176"/>
      <c r="P66" s="112">
        <f>IF(Tableau1[[#This Row],[Position]]="C.P.",1,0)</f>
        <v>0</v>
      </c>
      <c r="Q66" s="126">
        <f>IF(Tableau1[[#This Row],[Position]]="C.P.S.",1,0)</f>
        <v>0</v>
      </c>
      <c r="R66" s="132">
        <f>IF(Tableau1[[#This Row],[Position]]="P.M.",1,0)</f>
        <v>0</v>
      </c>
      <c r="S66" s="134">
        <f>IF(Tableau1[[#This Row],[Position]]="A.M.",1,0)</f>
        <v>0</v>
      </c>
      <c r="T66" s="137">
        <f>IF(Tableau1[[#This Row],[Position]]="ABS",1,0)</f>
        <v>0</v>
      </c>
      <c r="U66" s="86">
        <f>IF(Tableau1[[#This Row],[Position]]="R.T.T.",1,0)</f>
        <v>0</v>
      </c>
      <c r="V66" s="138">
        <f>IF(Tableau1[[#This Row],[Position]]="Autre",1,0)</f>
        <v>0</v>
      </c>
      <c r="W66" s="141">
        <f>IF(Tableau1[[#This Row],[Position]]="Ch.P. AM",Tableau1[[#This Row],[Fin AM]]-Tableau1[[#This Row],[Début AM]]-Tableau1[[#This Row],[Pause AM]],0)</f>
        <v>0</v>
      </c>
      <c r="X66" s="81">
        <f>IF(Tableau1[[#This Row],[Position]]="Ch.P. PM",Tableau1[[#This Row],[Fin PM]]-Tableau1[[#This Row],[Début PM]]-Tableau1[[#This Row],[Pause PM]],0)</f>
        <v>0</v>
      </c>
      <c r="Y66" s="96">
        <f>IF(Tableau1[[#This Row],[Position]]="Ch.P.",Tableau1[[#This Row],[Temps de travail]],0)+Tableau1[[#This Row],[Chômage Partiel AM]]+Tableau1[[#This Row],[Chômage Partiel PM]]</f>
        <v>0</v>
      </c>
      <c r="Z66" s="147">
        <f>(Tableau1[[#This Row],[Pont Mobile]]+Tableau1[[#This Row],[Congés ]]+Tableau1[[#This Row],[Autre]]+Tableau1[[#This Row],[Absence]]+Tableau1[[#This Row],[R.T.T.]]+Tableau1[[#This Row],[Arrêt Maladie]])*paramètres!B$14</f>
        <v>0</v>
      </c>
      <c r="AA66" s="93">
        <f ca="1">MAX(0,IF(WEEKDAY(Tableau1[[#This Row],[Date]],2)&lt;7,0,
SUM(OFFSET(Tableau1[[#This Row],[Temps de travail]],-6,,7))-
SUM(OFFSET(Tableau1[[#This Row],[Heures à récupérer]],-6,,7))+
SUM(OFFSET(Tableau1[[#This Row],[Récup avance]],-6,,7))
-paramètres!$B$15
)*24)</f>
        <v>0</v>
      </c>
      <c r="AB66" s="14"/>
      <c r="AC66" s="14"/>
      <c r="AE66" s="14"/>
    </row>
    <row r="67" spans="2:31" ht="15" thickBot="1" x14ac:dyDescent="0.35">
      <c r="B67" s="49" t="str">
        <f>IF(WEEKDAY(Tableau1[[#This Row],[Date]],2)=4,"semaine "&amp;_xlfn.ISOWEEKNUM(Tableau1[[#This Row],[Date]]),"")</f>
        <v/>
      </c>
      <c r="C67" s="44" t="str">
        <f>UPPER(TEXT(Tableau1[[#This Row],[Date]],"jjjj"))</f>
        <v>DIMANCHE</v>
      </c>
      <c r="D67" s="60">
        <f>$C$3+ROW()-ROW(Tableau1[[#Headers],[Date]])-1</f>
        <v>44255</v>
      </c>
      <c r="E67" s="24"/>
      <c r="F67" s="24"/>
      <c r="G67" s="58"/>
      <c r="H67" s="24"/>
      <c r="I67" s="24"/>
      <c r="J67" s="58"/>
      <c r="K67" s="64">
        <f>Tableau1[[#This Row],[Fin AM]]-Tableau1[[#This Row],[Début AM]]-Tableau1[[#This Row],[Pause AM]]+Tableau1[[#This Row],[Fin PM]]-Tableau1[[#This Row],[Début PM]]-Tableau1[[#This Row],[Pause PM]]</f>
        <v>0</v>
      </c>
      <c r="L67" s="52"/>
      <c r="M67" s="85"/>
      <c r="N67" s="174" t="str">
        <f ca="1">IF(COUNTIF('jours fériés'!C:C,Tableau1[[#This Row],[Date]]),"oui","")</f>
        <v/>
      </c>
      <c r="O67" s="176"/>
      <c r="P67" s="179">
        <f>IF(Tableau1[[#This Row],[Position]]="C.P.",1,0)</f>
        <v>0</v>
      </c>
      <c r="Q67" s="181">
        <f>IF(Tableau1[[#This Row],[Position]]="C.P.S.",1,0)</f>
        <v>0</v>
      </c>
      <c r="R67" s="183">
        <f>IF(Tableau1[[#This Row],[Position]]="P.M.",1,0)</f>
        <v>0</v>
      </c>
      <c r="S67" s="169">
        <f>IF(Tableau1[[#This Row],[Position]]="A.M.",1,0)</f>
        <v>0</v>
      </c>
      <c r="T67" s="187">
        <f>IF(Tableau1[[#This Row],[Position]]="ABS",1,0)</f>
        <v>0</v>
      </c>
      <c r="U67" s="189">
        <f>IF(Tableau1[[#This Row],[Position]]="R.T.T.",1,0)</f>
        <v>0</v>
      </c>
      <c r="V67" s="185">
        <f>IF(Tableau1[[#This Row],[Position]]="Autre",1,0)</f>
        <v>0</v>
      </c>
      <c r="W67" s="142">
        <f>IF(Tableau1[[#This Row],[Position]]="Ch.P. AM",Tableau1[[#This Row],[Fin AM]]-Tableau1[[#This Row],[Début AM]]-Tableau1[[#This Row],[Pause AM]],0)</f>
        <v>0</v>
      </c>
      <c r="X67" s="117">
        <f>IF(Tableau1[[#This Row],[Position]]="Ch.P. PM",Tableau1[[#This Row],[Fin PM]]-Tableau1[[#This Row],[Début PM]]-Tableau1[[#This Row],[Pause PM]],0)</f>
        <v>0</v>
      </c>
      <c r="Y67" s="143">
        <f>IF(Tableau1[[#This Row],[Position]]="Ch.P.",Tableau1[[#This Row],[Temps de travail]],0)+Tableau1[[#This Row],[Chômage Partiel AM]]+Tableau1[[#This Row],[Chômage Partiel PM]]</f>
        <v>0</v>
      </c>
      <c r="Z67" s="148">
        <f>(Tableau1[[#This Row],[Pont Mobile]]+Tableau1[[#This Row],[Congés ]]+Tableau1[[#This Row],[Autre]]+Tableau1[[#This Row],[Absence]]+Tableau1[[#This Row],[R.T.T.]]+Tableau1[[#This Row],[Arrêt Maladie]])*paramètres!B$14</f>
        <v>0</v>
      </c>
      <c r="AA67" s="94">
        <f ca="1">MAX(0,IF(WEEKDAY(Tableau1[[#This Row],[Date]],2)&lt;7,0,
SUM(OFFSET(Tableau1[[#This Row],[Temps de travail]],-6,,7))-
SUM(OFFSET(Tableau1[[#This Row],[Heures à récupérer]],-6,,7))+
SUM(OFFSET(Tableau1[[#This Row],[Récup avance]],-6,,7))
-paramètres!$B$15
)*24)</f>
        <v>0</v>
      </c>
      <c r="AB67" s="14"/>
      <c r="AC67" s="14"/>
      <c r="AE67" s="14"/>
    </row>
    <row r="68" spans="2:31" x14ac:dyDescent="0.3">
      <c r="B68" s="49" t="str">
        <f>IF(WEEKDAY(Tableau1[[#This Row],[Date]],2)=4,"semaine "&amp;_xlfn.ISOWEEKNUM(Tableau1[[#This Row],[Date]]),"")</f>
        <v/>
      </c>
      <c r="C68" s="44" t="str">
        <f>UPPER(TEXT(Tableau1[[#This Row],[Date]],"jjjj"))</f>
        <v>LUNDI</v>
      </c>
      <c r="D68" s="60">
        <f>$C$3+ROW()-ROW(Tableau1[[#Headers],[Date]])-1</f>
        <v>44256</v>
      </c>
      <c r="E68" s="24"/>
      <c r="F68" s="24"/>
      <c r="G68" s="58"/>
      <c r="H68" s="24"/>
      <c r="I68" s="24"/>
      <c r="J68" s="58"/>
      <c r="K68" s="64">
        <f>Tableau1[[#This Row],[Fin AM]]-Tableau1[[#This Row],[Début AM]]-Tableau1[[#This Row],[Pause AM]]+Tableau1[[#This Row],[Fin PM]]-Tableau1[[#This Row],[Début PM]]-Tableau1[[#This Row],[Pause PM]]</f>
        <v>0</v>
      </c>
      <c r="L68" s="48"/>
      <c r="M68" s="83"/>
      <c r="N68" s="171" t="str">
        <f ca="1">IF(COUNTIF('jours fériés'!C:C,Tableau1[[#This Row],[Date]]),"oui","")</f>
        <v/>
      </c>
      <c r="O68" s="176"/>
      <c r="P68" s="112">
        <f>IF(Tableau1[[#This Row],[Position]]="C.P.",1,0)</f>
        <v>0</v>
      </c>
      <c r="Q68" s="126">
        <f>IF(Tableau1[[#This Row],[Position]]="C.P.S.",1,0)</f>
        <v>0</v>
      </c>
      <c r="R68" s="132">
        <f>IF(Tableau1[[#This Row],[Position]]="P.M.",1,0)</f>
        <v>0</v>
      </c>
      <c r="S68" s="134">
        <f>IF(Tableau1[[#This Row],[Position]]="A.M.",1,0)</f>
        <v>0</v>
      </c>
      <c r="T68" s="137">
        <f>IF(Tableau1[[#This Row],[Position]]="ABS",1,0)</f>
        <v>0</v>
      </c>
      <c r="U68" s="86">
        <f>IF(Tableau1[[#This Row],[Position]]="R.T.T.",1,0)</f>
        <v>0</v>
      </c>
      <c r="V68" s="138">
        <f>IF(Tableau1[[#This Row],[Position]]="Autre",1,0)</f>
        <v>0</v>
      </c>
      <c r="W68" s="141">
        <f>IF(Tableau1[[#This Row],[Position]]="Ch.P. AM",Tableau1[[#This Row],[Fin AM]]-Tableau1[[#This Row],[Début AM]]-Tableau1[[#This Row],[Pause AM]],0)</f>
        <v>0</v>
      </c>
      <c r="X68" s="81">
        <f>IF(Tableau1[[#This Row],[Position]]="Ch.P. PM",Tableau1[[#This Row],[Fin PM]]-Tableau1[[#This Row],[Début PM]]-Tableau1[[#This Row],[Pause PM]],0)</f>
        <v>0</v>
      </c>
      <c r="Y68" s="96">
        <f>IF(Tableau1[[#This Row],[Position]]="Ch.P.",Tableau1[[#This Row],[Temps de travail]],0)+Tableau1[[#This Row],[Chômage Partiel AM]]+Tableau1[[#This Row],[Chômage Partiel PM]]</f>
        <v>0</v>
      </c>
      <c r="Z68" s="147">
        <f>(Tableau1[[#This Row],[Pont Mobile]]+Tableau1[[#This Row],[Congés ]]+Tableau1[[#This Row],[Autre]]+Tableau1[[#This Row],[Absence]]+Tableau1[[#This Row],[R.T.T.]]+Tableau1[[#This Row],[Arrêt Maladie]])*paramètres!B$14</f>
        <v>0</v>
      </c>
      <c r="AA68" s="93">
        <f ca="1">MAX(0,IF(WEEKDAY(Tableau1[[#This Row],[Date]],2)&lt;7,0,
SUM(OFFSET(Tableau1[[#This Row],[Temps de travail]],-6,,7))-
SUM(OFFSET(Tableau1[[#This Row],[Heures à récupérer]],-6,,7))+
SUM(OFFSET(Tableau1[[#This Row],[Récup avance]],-6,,7))
-paramètres!$B$15
)*24)</f>
        <v>0</v>
      </c>
      <c r="AB68" s="14"/>
      <c r="AC68" s="14"/>
      <c r="AE68" s="14"/>
    </row>
    <row r="69" spans="2:31" x14ac:dyDescent="0.3">
      <c r="B69" s="49" t="str">
        <f>IF(WEEKDAY(Tableau1[[#This Row],[Date]],2)=4,"semaine "&amp;_xlfn.ISOWEEKNUM(Tableau1[[#This Row],[Date]]),"")</f>
        <v/>
      </c>
      <c r="C69" s="44" t="str">
        <f>UPPER(TEXT(Tableau1[[#This Row],[Date]],"jjjj"))</f>
        <v>MARDI</v>
      </c>
      <c r="D69" s="60">
        <f>$C$3+ROW()-ROW(Tableau1[[#Headers],[Date]])-1</f>
        <v>44257</v>
      </c>
      <c r="E69" s="24"/>
      <c r="F69" s="24"/>
      <c r="G69" s="58"/>
      <c r="H69" s="24"/>
      <c r="I69" s="24"/>
      <c r="J69" s="58"/>
      <c r="K69" s="64">
        <f>Tableau1[[#This Row],[Fin AM]]-Tableau1[[#This Row],[Début AM]]-Tableau1[[#This Row],[Pause AM]]+Tableau1[[#This Row],[Fin PM]]-Tableau1[[#This Row],[Début PM]]-Tableau1[[#This Row],[Pause PM]]</f>
        <v>0</v>
      </c>
      <c r="L69" s="45"/>
      <c r="M69" s="84"/>
      <c r="N69" s="171" t="str">
        <f ca="1">IF(COUNTIF('jours fériés'!C:C,Tableau1[[#This Row],[Date]]),"oui","")</f>
        <v/>
      </c>
      <c r="O69" s="176"/>
      <c r="P69" s="112">
        <f>IF(Tableau1[[#This Row],[Position]]="C.P.",1,0)</f>
        <v>0</v>
      </c>
      <c r="Q69" s="126">
        <f>IF(Tableau1[[#This Row],[Position]]="C.P.S.",1,0)</f>
        <v>0</v>
      </c>
      <c r="R69" s="132">
        <f>IF(Tableau1[[#This Row],[Position]]="P.M.",1,0)</f>
        <v>0</v>
      </c>
      <c r="S69" s="134">
        <f>IF(Tableau1[[#This Row],[Position]]="A.M.",1,0)</f>
        <v>0</v>
      </c>
      <c r="T69" s="137">
        <f>IF(Tableau1[[#This Row],[Position]]="ABS",1,0)</f>
        <v>0</v>
      </c>
      <c r="U69" s="86">
        <f>IF(Tableau1[[#This Row],[Position]]="R.T.T.",1,0)</f>
        <v>0</v>
      </c>
      <c r="V69" s="138">
        <f>IF(Tableau1[[#This Row],[Position]]="Autre",1,0)</f>
        <v>0</v>
      </c>
      <c r="W69" s="141">
        <f>IF(Tableau1[[#This Row],[Position]]="Ch.P. AM",Tableau1[[#This Row],[Fin AM]]-Tableau1[[#This Row],[Début AM]]-Tableau1[[#This Row],[Pause AM]],0)</f>
        <v>0</v>
      </c>
      <c r="X69" s="81">
        <f>IF(Tableau1[[#This Row],[Position]]="Ch.P. PM",Tableau1[[#This Row],[Fin PM]]-Tableau1[[#This Row],[Début PM]]-Tableau1[[#This Row],[Pause PM]],0)</f>
        <v>0</v>
      </c>
      <c r="Y69" s="96">
        <f>IF(Tableau1[[#This Row],[Position]]="Ch.P.",Tableau1[[#This Row],[Temps de travail]],0)+Tableau1[[#This Row],[Chômage Partiel AM]]+Tableau1[[#This Row],[Chômage Partiel PM]]</f>
        <v>0</v>
      </c>
      <c r="Z69" s="147">
        <f>(Tableau1[[#This Row],[Pont Mobile]]+Tableau1[[#This Row],[Congés ]]+Tableau1[[#This Row],[Autre]]+Tableau1[[#This Row],[Absence]]+Tableau1[[#This Row],[R.T.T.]]+Tableau1[[#This Row],[Arrêt Maladie]])*paramètres!B$14</f>
        <v>0</v>
      </c>
      <c r="AA69" s="93">
        <f ca="1">MAX(0,IF(WEEKDAY(Tableau1[[#This Row],[Date]],2)&lt;7,0,
SUM(OFFSET(Tableau1[[#This Row],[Temps de travail]],-6,,7))-
SUM(OFFSET(Tableau1[[#This Row],[Heures à récupérer]],-6,,7))+
SUM(OFFSET(Tableau1[[#This Row],[Récup avance]],-6,,7))
-paramètres!$B$15
)*24)</f>
        <v>0</v>
      </c>
      <c r="AB69" s="14"/>
      <c r="AC69" s="14"/>
      <c r="AE69" s="14"/>
    </row>
    <row r="70" spans="2:31" x14ac:dyDescent="0.3">
      <c r="B70" s="49" t="str">
        <f>IF(WEEKDAY(Tableau1[[#This Row],[Date]],2)=4,"semaine "&amp;_xlfn.ISOWEEKNUM(Tableau1[[#This Row],[Date]]),"")</f>
        <v/>
      </c>
      <c r="C70" s="44" t="str">
        <f>UPPER(TEXT(Tableau1[[#This Row],[Date]],"jjjj"))</f>
        <v>MERCREDI</v>
      </c>
      <c r="D70" s="60">
        <f>$C$3+ROW()-ROW(Tableau1[[#Headers],[Date]])-1</f>
        <v>44258</v>
      </c>
      <c r="E70" s="24"/>
      <c r="F70" s="24"/>
      <c r="G70" s="58"/>
      <c r="H70" s="24"/>
      <c r="I70" s="24"/>
      <c r="J70" s="58"/>
      <c r="K70" s="64">
        <f>Tableau1[[#This Row],[Fin AM]]-Tableau1[[#This Row],[Début AM]]-Tableau1[[#This Row],[Pause AM]]+Tableau1[[#This Row],[Fin PM]]-Tableau1[[#This Row],[Début PM]]-Tableau1[[#This Row],[Pause PM]]</f>
        <v>0</v>
      </c>
      <c r="L70" s="45"/>
      <c r="M70" s="84"/>
      <c r="N70" s="171" t="str">
        <f ca="1">IF(COUNTIF('jours fériés'!C:C,Tableau1[[#This Row],[Date]]),"oui","")</f>
        <v/>
      </c>
      <c r="O70" s="176"/>
      <c r="P70" s="112">
        <f>IF(Tableau1[[#This Row],[Position]]="C.P.",1,0)</f>
        <v>0</v>
      </c>
      <c r="Q70" s="126">
        <f>IF(Tableau1[[#This Row],[Position]]="C.P.S.",1,0)</f>
        <v>0</v>
      </c>
      <c r="R70" s="132">
        <f>IF(Tableau1[[#This Row],[Position]]="P.M.",1,0)</f>
        <v>0</v>
      </c>
      <c r="S70" s="134">
        <f>IF(Tableau1[[#This Row],[Position]]="A.M.",1,0)</f>
        <v>0</v>
      </c>
      <c r="T70" s="137">
        <f>IF(Tableau1[[#This Row],[Position]]="ABS",1,0)</f>
        <v>0</v>
      </c>
      <c r="U70" s="86">
        <f>IF(Tableau1[[#This Row],[Position]]="R.T.T.",1,0)</f>
        <v>0</v>
      </c>
      <c r="V70" s="138">
        <f>IF(Tableau1[[#This Row],[Position]]="Autre",1,0)</f>
        <v>0</v>
      </c>
      <c r="W70" s="141">
        <f>IF(Tableau1[[#This Row],[Position]]="Ch.P. AM",Tableau1[[#This Row],[Fin AM]]-Tableau1[[#This Row],[Début AM]]-Tableau1[[#This Row],[Pause AM]],0)</f>
        <v>0</v>
      </c>
      <c r="X70" s="81">
        <f>IF(Tableau1[[#This Row],[Position]]="Ch.P. PM",Tableau1[[#This Row],[Fin PM]]-Tableau1[[#This Row],[Début PM]]-Tableau1[[#This Row],[Pause PM]],0)</f>
        <v>0</v>
      </c>
      <c r="Y70" s="96">
        <f>IF(Tableau1[[#This Row],[Position]]="Ch.P.",Tableau1[[#This Row],[Temps de travail]],0)+Tableau1[[#This Row],[Chômage Partiel AM]]+Tableau1[[#This Row],[Chômage Partiel PM]]</f>
        <v>0</v>
      </c>
      <c r="Z70" s="147">
        <f>(Tableau1[[#This Row],[Pont Mobile]]+Tableau1[[#This Row],[Congés ]]+Tableau1[[#This Row],[Autre]]+Tableau1[[#This Row],[Absence]]+Tableau1[[#This Row],[R.T.T.]]+Tableau1[[#This Row],[Arrêt Maladie]])*paramètres!B$14</f>
        <v>0</v>
      </c>
      <c r="AA70" s="93">
        <f ca="1">MAX(0,IF(WEEKDAY(Tableau1[[#This Row],[Date]],2)&lt;7,0,
SUM(OFFSET(Tableau1[[#This Row],[Temps de travail]],-6,,7))-
SUM(OFFSET(Tableau1[[#This Row],[Heures à récupérer]],-6,,7))+
SUM(OFFSET(Tableau1[[#This Row],[Récup avance]],-6,,7))
-paramètres!$B$15
)*24)</f>
        <v>0</v>
      </c>
      <c r="AB70" s="14"/>
      <c r="AC70" s="14"/>
      <c r="AE70" s="14"/>
    </row>
    <row r="71" spans="2:31" x14ac:dyDescent="0.3">
      <c r="B71" s="49" t="str">
        <f>IF(WEEKDAY(Tableau1[[#This Row],[Date]],2)=4,"semaine "&amp;_xlfn.ISOWEEKNUM(Tableau1[[#This Row],[Date]]),"")</f>
        <v>semaine 9</v>
      </c>
      <c r="C71" s="44" t="str">
        <f>UPPER(TEXT(Tableau1[[#This Row],[Date]],"jjjj"))</f>
        <v>JEUDI</v>
      </c>
      <c r="D71" s="60">
        <f>$C$3+ROW()-ROW(Tableau1[[#Headers],[Date]])-1</f>
        <v>44259</v>
      </c>
      <c r="E71" s="24"/>
      <c r="F71" s="24"/>
      <c r="G71" s="58"/>
      <c r="H71" s="24"/>
      <c r="I71" s="24"/>
      <c r="J71" s="58"/>
      <c r="K71" s="64">
        <f>Tableau1[[#This Row],[Fin AM]]-Tableau1[[#This Row],[Début AM]]-Tableau1[[#This Row],[Pause AM]]+Tableau1[[#This Row],[Fin PM]]-Tableau1[[#This Row],[Début PM]]-Tableau1[[#This Row],[Pause PM]]</f>
        <v>0</v>
      </c>
      <c r="L71" s="45"/>
      <c r="M71" s="84"/>
      <c r="N71" s="171" t="str">
        <f ca="1">IF(COUNTIF('jours fériés'!C:C,Tableau1[[#This Row],[Date]]),"oui","")</f>
        <v/>
      </c>
      <c r="O71" s="176"/>
      <c r="P71" s="112">
        <f>IF(Tableau1[[#This Row],[Position]]="C.P.",1,0)</f>
        <v>0</v>
      </c>
      <c r="Q71" s="126">
        <f>IF(Tableau1[[#This Row],[Position]]="C.P.S.",1,0)</f>
        <v>0</v>
      </c>
      <c r="R71" s="132">
        <f>IF(Tableau1[[#This Row],[Position]]="P.M.",1,0)</f>
        <v>0</v>
      </c>
      <c r="S71" s="134">
        <f>IF(Tableau1[[#This Row],[Position]]="A.M.",1,0)</f>
        <v>0</v>
      </c>
      <c r="T71" s="137">
        <f>IF(Tableau1[[#This Row],[Position]]="ABS",1,0)</f>
        <v>0</v>
      </c>
      <c r="U71" s="86">
        <f>IF(Tableau1[[#This Row],[Position]]="R.T.T.",1,0)</f>
        <v>0</v>
      </c>
      <c r="V71" s="138">
        <f>IF(Tableau1[[#This Row],[Position]]="Autre",1,0)</f>
        <v>0</v>
      </c>
      <c r="W71" s="141">
        <f>IF(Tableau1[[#This Row],[Position]]="Ch.P. AM",Tableau1[[#This Row],[Fin AM]]-Tableau1[[#This Row],[Début AM]]-Tableau1[[#This Row],[Pause AM]],0)</f>
        <v>0</v>
      </c>
      <c r="X71" s="81">
        <f>IF(Tableau1[[#This Row],[Position]]="Ch.P. PM",Tableau1[[#This Row],[Fin PM]]-Tableau1[[#This Row],[Début PM]]-Tableau1[[#This Row],[Pause PM]],0)</f>
        <v>0</v>
      </c>
      <c r="Y71" s="96">
        <f>IF(Tableau1[[#This Row],[Position]]="Ch.P.",Tableau1[[#This Row],[Temps de travail]],0)+Tableau1[[#This Row],[Chômage Partiel AM]]+Tableau1[[#This Row],[Chômage Partiel PM]]</f>
        <v>0</v>
      </c>
      <c r="Z71" s="147">
        <f>(Tableau1[[#This Row],[Pont Mobile]]+Tableau1[[#This Row],[Congés ]]+Tableau1[[#This Row],[Autre]]+Tableau1[[#This Row],[Absence]]+Tableau1[[#This Row],[R.T.T.]]+Tableau1[[#This Row],[Arrêt Maladie]])*paramètres!B$14</f>
        <v>0</v>
      </c>
      <c r="AA71" s="93">
        <f ca="1">MAX(0,IF(WEEKDAY(Tableau1[[#This Row],[Date]],2)&lt;7,0,
SUM(OFFSET(Tableau1[[#This Row],[Temps de travail]],-6,,7))-
SUM(OFFSET(Tableau1[[#This Row],[Heures à récupérer]],-6,,7))+
SUM(OFFSET(Tableau1[[#This Row],[Récup avance]],-6,,7))
-paramètres!$B$15
)*24)</f>
        <v>0</v>
      </c>
      <c r="AB71" s="14"/>
      <c r="AC71" s="14"/>
      <c r="AE71" s="14"/>
    </row>
    <row r="72" spans="2:31" x14ac:dyDescent="0.3">
      <c r="B72" s="49" t="str">
        <f>IF(WEEKDAY(Tableau1[[#This Row],[Date]],2)=4,"semaine "&amp;_xlfn.ISOWEEKNUM(Tableau1[[#This Row],[Date]]),"")</f>
        <v/>
      </c>
      <c r="C72" s="44" t="str">
        <f>UPPER(TEXT(Tableau1[[#This Row],[Date]],"jjjj"))</f>
        <v>VENDREDI</v>
      </c>
      <c r="D72" s="60">
        <f>$C$3+ROW()-ROW(Tableau1[[#Headers],[Date]])-1</f>
        <v>44260</v>
      </c>
      <c r="E72" s="24"/>
      <c r="F72" s="24"/>
      <c r="G72" s="58"/>
      <c r="H72" s="24"/>
      <c r="I72" s="24"/>
      <c r="J72" s="58"/>
      <c r="K72" s="64">
        <f>Tableau1[[#This Row],[Fin AM]]-Tableau1[[#This Row],[Début AM]]-Tableau1[[#This Row],[Pause AM]]+Tableau1[[#This Row],[Fin PM]]-Tableau1[[#This Row],[Début PM]]-Tableau1[[#This Row],[Pause PM]]</f>
        <v>0</v>
      </c>
      <c r="L72" s="45"/>
      <c r="M72" s="84"/>
      <c r="N72" s="171" t="str">
        <f ca="1">IF(COUNTIF('jours fériés'!C:C,Tableau1[[#This Row],[Date]]),"oui","")</f>
        <v/>
      </c>
      <c r="O72" s="176"/>
      <c r="P72" s="112">
        <f>IF(Tableau1[[#This Row],[Position]]="C.P.",1,0)</f>
        <v>0</v>
      </c>
      <c r="Q72" s="126">
        <f>IF(Tableau1[[#This Row],[Position]]="C.P.S.",1,0)</f>
        <v>0</v>
      </c>
      <c r="R72" s="132">
        <f>IF(Tableau1[[#This Row],[Position]]="P.M.",1,0)</f>
        <v>0</v>
      </c>
      <c r="S72" s="134">
        <f>IF(Tableau1[[#This Row],[Position]]="A.M.",1,0)</f>
        <v>0</v>
      </c>
      <c r="T72" s="137">
        <f>IF(Tableau1[[#This Row],[Position]]="ABS",1,0)</f>
        <v>0</v>
      </c>
      <c r="U72" s="86">
        <f>IF(Tableau1[[#This Row],[Position]]="R.T.T.",1,0)</f>
        <v>0</v>
      </c>
      <c r="V72" s="138">
        <f>IF(Tableau1[[#This Row],[Position]]="Autre",1,0)</f>
        <v>0</v>
      </c>
      <c r="W72" s="141">
        <f>IF(Tableau1[[#This Row],[Position]]="Ch.P. AM",Tableau1[[#This Row],[Fin AM]]-Tableau1[[#This Row],[Début AM]]-Tableau1[[#This Row],[Pause AM]],0)</f>
        <v>0</v>
      </c>
      <c r="X72" s="81">
        <f>IF(Tableau1[[#This Row],[Position]]="Ch.P. PM",Tableau1[[#This Row],[Fin PM]]-Tableau1[[#This Row],[Début PM]]-Tableau1[[#This Row],[Pause PM]],0)</f>
        <v>0</v>
      </c>
      <c r="Y72" s="96">
        <f>IF(Tableau1[[#This Row],[Position]]="Ch.P.",Tableau1[[#This Row],[Temps de travail]],0)+Tableau1[[#This Row],[Chômage Partiel AM]]+Tableau1[[#This Row],[Chômage Partiel PM]]</f>
        <v>0</v>
      </c>
      <c r="Z72" s="147">
        <f>(Tableau1[[#This Row],[Pont Mobile]]+Tableau1[[#This Row],[Congés ]]+Tableau1[[#This Row],[Autre]]+Tableau1[[#This Row],[Absence]]+Tableau1[[#This Row],[R.T.T.]]+Tableau1[[#This Row],[Arrêt Maladie]])*paramètres!B$14</f>
        <v>0</v>
      </c>
      <c r="AA72" s="93">
        <f ca="1">MAX(0,IF(WEEKDAY(Tableau1[[#This Row],[Date]],2)&lt;7,0,
SUM(OFFSET(Tableau1[[#This Row],[Temps de travail]],-6,,7))-
SUM(OFFSET(Tableau1[[#This Row],[Heures à récupérer]],-6,,7))+
SUM(OFFSET(Tableau1[[#This Row],[Récup avance]],-6,,7))
-paramètres!$B$15
)*24)</f>
        <v>0</v>
      </c>
      <c r="AB72" s="14"/>
      <c r="AC72" s="14"/>
      <c r="AE72" s="14"/>
    </row>
    <row r="73" spans="2:31" x14ac:dyDescent="0.3">
      <c r="B73" s="49" t="str">
        <f>IF(WEEKDAY(Tableau1[[#This Row],[Date]],2)=4,"semaine "&amp;_xlfn.ISOWEEKNUM(Tableau1[[#This Row],[Date]]),"")</f>
        <v/>
      </c>
      <c r="C73" s="44" t="str">
        <f>UPPER(TEXT(Tableau1[[#This Row],[Date]],"jjjj"))</f>
        <v>SAMEDI</v>
      </c>
      <c r="D73" s="60">
        <f>$C$3+ROW()-ROW(Tableau1[[#Headers],[Date]])-1</f>
        <v>44261</v>
      </c>
      <c r="E73" s="24"/>
      <c r="F73" s="24"/>
      <c r="G73" s="58"/>
      <c r="H73" s="24"/>
      <c r="I73" s="24"/>
      <c r="J73" s="58"/>
      <c r="K73" s="64">
        <f>Tableau1[[#This Row],[Fin AM]]-Tableau1[[#This Row],[Début AM]]-Tableau1[[#This Row],[Pause AM]]+Tableau1[[#This Row],[Fin PM]]-Tableau1[[#This Row],[Début PM]]-Tableau1[[#This Row],[Pause PM]]</f>
        <v>0</v>
      </c>
      <c r="L73" s="45"/>
      <c r="M73" s="84"/>
      <c r="N73" s="171" t="str">
        <f ca="1">IF(COUNTIF('jours fériés'!C:C,Tableau1[[#This Row],[Date]]),"oui","")</f>
        <v/>
      </c>
      <c r="O73" s="176"/>
      <c r="P73" s="112">
        <f>IF(Tableau1[[#This Row],[Position]]="C.P.",1,0)</f>
        <v>0</v>
      </c>
      <c r="Q73" s="126">
        <f>IF(Tableau1[[#This Row],[Position]]="C.P.S.",1,0)</f>
        <v>0</v>
      </c>
      <c r="R73" s="132">
        <f>IF(Tableau1[[#This Row],[Position]]="P.M.",1,0)</f>
        <v>0</v>
      </c>
      <c r="S73" s="134">
        <f>IF(Tableau1[[#This Row],[Position]]="A.M.",1,0)</f>
        <v>0</v>
      </c>
      <c r="T73" s="137">
        <f>IF(Tableau1[[#This Row],[Position]]="ABS",1,0)</f>
        <v>0</v>
      </c>
      <c r="U73" s="86">
        <f>IF(Tableau1[[#This Row],[Position]]="R.T.T.",1,0)</f>
        <v>0</v>
      </c>
      <c r="V73" s="138">
        <f>IF(Tableau1[[#This Row],[Position]]="Autre",1,0)</f>
        <v>0</v>
      </c>
      <c r="W73" s="141">
        <f>IF(Tableau1[[#This Row],[Position]]="Ch.P. AM",Tableau1[[#This Row],[Fin AM]]-Tableau1[[#This Row],[Début AM]]-Tableau1[[#This Row],[Pause AM]],0)</f>
        <v>0</v>
      </c>
      <c r="X73" s="81">
        <f>IF(Tableau1[[#This Row],[Position]]="Ch.P. PM",Tableau1[[#This Row],[Fin PM]]-Tableau1[[#This Row],[Début PM]]-Tableau1[[#This Row],[Pause PM]],0)</f>
        <v>0</v>
      </c>
      <c r="Y73" s="96">
        <f>IF(Tableau1[[#This Row],[Position]]="Ch.P.",Tableau1[[#This Row],[Temps de travail]],0)+Tableau1[[#This Row],[Chômage Partiel AM]]+Tableau1[[#This Row],[Chômage Partiel PM]]</f>
        <v>0</v>
      </c>
      <c r="Z73" s="147">
        <f>(Tableau1[[#This Row],[Pont Mobile]]+Tableau1[[#This Row],[Congés ]]+Tableau1[[#This Row],[Autre]]+Tableau1[[#This Row],[Absence]]+Tableau1[[#This Row],[R.T.T.]]+Tableau1[[#This Row],[Arrêt Maladie]])*paramètres!B$14</f>
        <v>0</v>
      </c>
      <c r="AA73" s="93">
        <f ca="1">MAX(0,IF(WEEKDAY(Tableau1[[#This Row],[Date]],2)&lt;7,0,
SUM(OFFSET(Tableau1[[#This Row],[Temps de travail]],-6,,7))-
SUM(OFFSET(Tableau1[[#This Row],[Heures à récupérer]],-6,,7))+
SUM(OFFSET(Tableau1[[#This Row],[Récup avance]],-6,,7))
-paramètres!$B$15
)*24)</f>
        <v>0</v>
      </c>
      <c r="AB73" s="14"/>
      <c r="AC73" s="14"/>
      <c r="AE73" s="14"/>
    </row>
    <row r="74" spans="2:31" ht="15" thickBot="1" x14ac:dyDescent="0.35">
      <c r="B74" s="49" t="str">
        <f>IF(WEEKDAY(Tableau1[[#This Row],[Date]],2)=4,"semaine "&amp;_xlfn.ISOWEEKNUM(Tableau1[[#This Row],[Date]]),"")</f>
        <v/>
      </c>
      <c r="C74" s="44" t="str">
        <f>UPPER(TEXT(Tableau1[[#This Row],[Date]],"jjjj"))</f>
        <v>DIMANCHE</v>
      </c>
      <c r="D74" s="60">
        <f>$C$3+ROW()-ROW(Tableau1[[#Headers],[Date]])-1</f>
        <v>44262</v>
      </c>
      <c r="E74" s="24"/>
      <c r="F74" s="24"/>
      <c r="G74" s="58"/>
      <c r="H74" s="24"/>
      <c r="I74" s="24"/>
      <c r="J74" s="58"/>
      <c r="K74" s="64">
        <f>Tableau1[[#This Row],[Fin AM]]-Tableau1[[#This Row],[Début AM]]-Tableau1[[#This Row],[Pause AM]]+Tableau1[[#This Row],[Fin PM]]-Tableau1[[#This Row],[Début PM]]-Tableau1[[#This Row],[Pause PM]]</f>
        <v>0</v>
      </c>
      <c r="L74" s="52"/>
      <c r="M74" s="85"/>
      <c r="N74" s="174" t="str">
        <f ca="1">IF(COUNTIF('jours fériés'!C:C,Tableau1[[#This Row],[Date]]),"oui","")</f>
        <v/>
      </c>
      <c r="O74" s="176"/>
      <c r="P74" s="179">
        <f>IF(Tableau1[[#This Row],[Position]]="C.P.",1,0)</f>
        <v>0</v>
      </c>
      <c r="Q74" s="181">
        <f>IF(Tableau1[[#This Row],[Position]]="C.P.S.",1,0)</f>
        <v>0</v>
      </c>
      <c r="R74" s="183">
        <f>IF(Tableau1[[#This Row],[Position]]="P.M.",1,0)</f>
        <v>0</v>
      </c>
      <c r="S74" s="169">
        <f>IF(Tableau1[[#This Row],[Position]]="A.M.",1,0)</f>
        <v>0</v>
      </c>
      <c r="T74" s="187">
        <f>IF(Tableau1[[#This Row],[Position]]="ABS",1,0)</f>
        <v>0</v>
      </c>
      <c r="U74" s="189">
        <f>IF(Tableau1[[#This Row],[Position]]="R.T.T.",1,0)</f>
        <v>0</v>
      </c>
      <c r="V74" s="185">
        <f>IF(Tableau1[[#This Row],[Position]]="Autre",1,0)</f>
        <v>0</v>
      </c>
      <c r="W74" s="142">
        <f>IF(Tableau1[[#This Row],[Position]]="Ch.P. AM",Tableau1[[#This Row],[Fin AM]]-Tableau1[[#This Row],[Début AM]]-Tableau1[[#This Row],[Pause AM]],0)</f>
        <v>0</v>
      </c>
      <c r="X74" s="117">
        <f>IF(Tableau1[[#This Row],[Position]]="Ch.P. PM",Tableau1[[#This Row],[Fin PM]]-Tableau1[[#This Row],[Début PM]]-Tableau1[[#This Row],[Pause PM]],0)</f>
        <v>0</v>
      </c>
      <c r="Y74" s="143">
        <f>IF(Tableau1[[#This Row],[Position]]="Ch.P.",Tableau1[[#This Row],[Temps de travail]],0)+Tableau1[[#This Row],[Chômage Partiel AM]]+Tableau1[[#This Row],[Chômage Partiel PM]]</f>
        <v>0</v>
      </c>
      <c r="Z74" s="148">
        <f>(Tableau1[[#This Row],[Pont Mobile]]+Tableau1[[#This Row],[Congés ]]+Tableau1[[#This Row],[Autre]]+Tableau1[[#This Row],[Absence]]+Tableau1[[#This Row],[R.T.T.]]+Tableau1[[#This Row],[Arrêt Maladie]])*paramètres!B$14</f>
        <v>0</v>
      </c>
      <c r="AA74" s="94">
        <f ca="1">MAX(0,IF(WEEKDAY(Tableau1[[#This Row],[Date]],2)&lt;7,0,
SUM(OFFSET(Tableau1[[#This Row],[Temps de travail]],-6,,7))-
SUM(OFFSET(Tableau1[[#This Row],[Heures à récupérer]],-6,,7))+
SUM(OFFSET(Tableau1[[#This Row],[Récup avance]],-6,,7))
-paramètres!$B$15
)*24)</f>
        <v>0</v>
      </c>
      <c r="AB74" s="14"/>
      <c r="AC74" s="14"/>
      <c r="AE74" s="14"/>
    </row>
    <row r="75" spans="2:31" x14ac:dyDescent="0.3">
      <c r="B75" s="49" t="str">
        <f>IF(WEEKDAY(Tableau1[[#This Row],[Date]],2)=4,"semaine "&amp;_xlfn.ISOWEEKNUM(Tableau1[[#This Row],[Date]]),"")</f>
        <v/>
      </c>
      <c r="C75" s="44" t="str">
        <f>UPPER(TEXT(Tableau1[[#This Row],[Date]],"jjjj"))</f>
        <v>LUNDI</v>
      </c>
      <c r="D75" s="60">
        <f>$C$3+ROW()-ROW(Tableau1[[#Headers],[Date]])-1</f>
        <v>44263</v>
      </c>
      <c r="E75" s="24"/>
      <c r="F75" s="24"/>
      <c r="G75" s="58"/>
      <c r="H75" s="24"/>
      <c r="I75" s="24"/>
      <c r="J75" s="58"/>
      <c r="K75" s="64">
        <f>Tableau1[[#This Row],[Fin AM]]-Tableau1[[#This Row],[Début AM]]-Tableau1[[#This Row],[Pause AM]]+Tableau1[[#This Row],[Fin PM]]-Tableau1[[#This Row],[Début PM]]-Tableau1[[#This Row],[Pause PM]]</f>
        <v>0</v>
      </c>
      <c r="L75" s="48"/>
      <c r="M75" s="83"/>
      <c r="N75" s="171" t="str">
        <f ca="1">IF(COUNTIF('jours fériés'!C:C,Tableau1[[#This Row],[Date]]),"oui","")</f>
        <v/>
      </c>
      <c r="O75" s="176"/>
      <c r="P75" s="112">
        <f>IF(Tableau1[[#This Row],[Position]]="C.P.",1,0)</f>
        <v>0</v>
      </c>
      <c r="Q75" s="126">
        <f>IF(Tableau1[[#This Row],[Position]]="C.P.S.",1,0)</f>
        <v>0</v>
      </c>
      <c r="R75" s="132">
        <f>IF(Tableau1[[#This Row],[Position]]="P.M.",1,0)</f>
        <v>0</v>
      </c>
      <c r="S75" s="134">
        <f>IF(Tableau1[[#This Row],[Position]]="A.M.",1,0)</f>
        <v>0</v>
      </c>
      <c r="T75" s="137">
        <f>IF(Tableau1[[#This Row],[Position]]="ABS",1,0)</f>
        <v>0</v>
      </c>
      <c r="U75" s="86">
        <f>IF(Tableau1[[#This Row],[Position]]="R.T.T.",1,0)</f>
        <v>0</v>
      </c>
      <c r="V75" s="138">
        <f>IF(Tableau1[[#This Row],[Position]]="Autre",1,0)</f>
        <v>0</v>
      </c>
      <c r="W75" s="141">
        <f>IF(Tableau1[[#This Row],[Position]]="Ch.P. AM",Tableau1[[#This Row],[Fin AM]]-Tableau1[[#This Row],[Début AM]]-Tableau1[[#This Row],[Pause AM]],0)</f>
        <v>0</v>
      </c>
      <c r="X75" s="81">
        <f>IF(Tableau1[[#This Row],[Position]]="Ch.P. PM",Tableau1[[#This Row],[Fin PM]]-Tableau1[[#This Row],[Début PM]]-Tableau1[[#This Row],[Pause PM]],0)</f>
        <v>0</v>
      </c>
      <c r="Y75" s="96">
        <f>IF(Tableau1[[#This Row],[Position]]="Ch.P.",Tableau1[[#This Row],[Temps de travail]],0)+Tableau1[[#This Row],[Chômage Partiel AM]]+Tableau1[[#This Row],[Chômage Partiel PM]]</f>
        <v>0</v>
      </c>
      <c r="Z75" s="147">
        <f>(Tableau1[[#This Row],[Pont Mobile]]+Tableau1[[#This Row],[Congés ]]+Tableau1[[#This Row],[Autre]]+Tableau1[[#This Row],[Absence]]+Tableau1[[#This Row],[R.T.T.]]+Tableau1[[#This Row],[Arrêt Maladie]])*paramètres!B$14</f>
        <v>0</v>
      </c>
      <c r="AA75" s="93">
        <f ca="1">MAX(0,IF(WEEKDAY(Tableau1[[#This Row],[Date]],2)&lt;7,0,
SUM(OFFSET(Tableau1[[#This Row],[Temps de travail]],-6,,7))-
SUM(OFFSET(Tableau1[[#This Row],[Heures à récupérer]],-6,,7))+
SUM(OFFSET(Tableau1[[#This Row],[Récup avance]],-6,,7))
-paramètres!$B$15
)*24)</f>
        <v>0</v>
      </c>
      <c r="AB75" s="14"/>
      <c r="AC75" s="14"/>
      <c r="AE75" s="14"/>
    </row>
    <row r="76" spans="2:31" x14ac:dyDescent="0.3">
      <c r="B76" s="49" t="str">
        <f>IF(WEEKDAY(Tableau1[[#This Row],[Date]],2)=4,"semaine "&amp;_xlfn.ISOWEEKNUM(Tableau1[[#This Row],[Date]]),"")</f>
        <v/>
      </c>
      <c r="C76" s="44" t="str">
        <f>UPPER(TEXT(Tableau1[[#This Row],[Date]],"jjjj"))</f>
        <v>MARDI</v>
      </c>
      <c r="D76" s="60">
        <f>$C$3+ROW()-ROW(Tableau1[[#Headers],[Date]])-1</f>
        <v>44264</v>
      </c>
      <c r="E76" s="24"/>
      <c r="F76" s="24"/>
      <c r="G76" s="58"/>
      <c r="H76" s="24"/>
      <c r="I76" s="24"/>
      <c r="J76" s="58"/>
      <c r="K76" s="64">
        <f>Tableau1[[#This Row],[Fin AM]]-Tableau1[[#This Row],[Début AM]]-Tableau1[[#This Row],[Pause AM]]+Tableau1[[#This Row],[Fin PM]]-Tableau1[[#This Row],[Début PM]]-Tableau1[[#This Row],[Pause PM]]</f>
        <v>0</v>
      </c>
      <c r="L76" s="45"/>
      <c r="M76" s="84"/>
      <c r="N76" s="171" t="str">
        <f ca="1">IF(COUNTIF('jours fériés'!C:C,Tableau1[[#This Row],[Date]]),"oui","")</f>
        <v/>
      </c>
      <c r="O76" s="176"/>
      <c r="P76" s="112">
        <f>IF(Tableau1[[#This Row],[Position]]="C.P.",1,0)</f>
        <v>0</v>
      </c>
      <c r="Q76" s="126">
        <f>IF(Tableau1[[#This Row],[Position]]="C.P.S.",1,0)</f>
        <v>0</v>
      </c>
      <c r="R76" s="132">
        <f>IF(Tableau1[[#This Row],[Position]]="P.M.",1,0)</f>
        <v>0</v>
      </c>
      <c r="S76" s="134">
        <f>IF(Tableau1[[#This Row],[Position]]="A.M.",1,0)</f>
        <v>0</v>
      </c>
      <c r="T76" s="137">
        <f>IF(Tableau1[[#This Row],[Position]]="ABS",1,0)</f>
        <v>0</v>
      </c>
      <c r="U76" s="86">
        <f>IF(Tableau1[[#This Row],[Position]]="R.T.T.",1,0)</f>
        <v>0</v>
      </c>
      <c r="V76" s="138">
        <f>IF(Tableau1[[#This Row],[Position]]="Autre",1,0)</f>
        <v>0</v>
      </c>
      <c r="W76" s="141">
        <f>IF(Tableau1[[#This Row],[Position]]="Ch.P. AM",Tableau1[[#This Row],[Fin AM]]-Tableau1[[#This Row],[Début AM]]-Tableau1[[#This Row],[Pause AM]],0)</f>
        <v>0</v>
      </c>
      <c r="X76" s="81">
        <f>IF(Tableau1[[#This Row],[Position]]="Ch.P. PM",Tableau1[[#This Row],[Fin PM]]-Tableau1[[#This Row],[Début PM]]-Tableau1[[#This Row],[Pause PM]],0)</f>
        <v>0</v>
      </c>
      <c r="Y76" s="96">
        <f>IF(Tableau1[[#This Row],[Position]]="Ch.P.",Tableau1[[#This Row],[Temps de travail]],0)+Tableau1[[#This Row],[Chômage Partiel AM]]+Tableau1[[#This Row],[Chômage Partiel PM]]</f>
        <v>0</v>
      </c>
      <c r="Z76" s="147">
        <f>(Tableau1[[#This Row],[Pont Mobile]]+Tableau1[[#This Row],[Congés ]]+Tableau1[[#This Row],[Autre]]+Tableau1[[#This Row],[Absence]]+Tableau1[[#This Row],[R.T.T.]]+Tableau1[[#This Row],[Arrêt Maladie]])*paramètres!B$14</f>
        <v>0</v>
      </c>
      <c r="AA76" s="93">
        <f ca="1">MAX(0,IF(WEEKDAY(Tableau1[[#This Row],[Date]],2)&lt;7,0,
SUM(OFFSET(Tableau1[[#This Row],[Temps de travail]],-6,,7))-
SUM(OFFSET(Tableau1[[#This Row],[Heures à récupérer]],-6,,7))+
SUM(OFFSET(Tableau1[[#This Row],[Récup avance]],-6,,7))
-paramètres!$B$15
)*24)</f>
        <v>0</v>
      </c>
      <c r="AB76" s="14"/>
      <c r="AC76" s="14"/>
      <c r="AE76" s="14"/>
    </row>
    <row r="77" spans="2:31" x14ac:dyDescent="0.3">
      <c r="B77" s="49" t="str">
        <f>IF(WEEKDAY(Tableau1[[#This Row],[Date]],2)=4,"semaine "&amp;_xlfn.ISOWEEKNUM(Tableau1[[#This Row],[Date]]),"")</f>
        <v/>
      </c>
      <c r="C77" s="44" t="str">
        <f>UPPER(TEXT(Tableau1[[#This Row],[Date]],"jjjj"))</f>
        <v>MERCREDI</v>
      </c>
      <c r="D77" s="60">
        <f>$C$3+ROW()-ROW(Tableau1[[#Headers],[Date]])-1</f>
        <v>44265</v>
      </c>
      <c r="E77" s="24"/>
      <c r="F77" s="24"/>
      <c r="G77" s="58"/>
      <c r="H77" s="24"/>
      <c r="I77" s="24"/>
      <c r="J77" s="58"/>
      <c r="K77" s="64">
        <f>Tableau1[[#This Row],[Fin AM]]-Tableau1[[#This Row],[Début AM]]-Tableau1[[#This Row],[Pause AM]]+Tableau1[[#This Row],[Fin PM]]-Tableau1[[#This Row],[Début PM]]-Tableau1[[#This Row],[Pause PM]]</f>
        <v>0</v>
      </c>
      <c r="L77" s="45"/>
      <c r="M77" s="84"/>
      <c r="N77" s="171" t="str">
        <f ca="1">IF(COUNTIF('jours fériés'!C:C,Tableau1[[#This Row],[Date]]),"oui","")</f>
        <v/>
      </c>
      <c r="O77" s="176"/>
      <c r="P77" s="112">
        <f>IF(Tableau1[[#This Row],[Position]]="C.P.",1,0)</f>
        <v>0</v>
      </c>
      <c r="Q77" s="126">
        <f>IF(Tableau1[[#This Row],[Position]]="C.P.S.",1,0)</f>
        <v>0</v>
      </c>
      <c r="R77" s="132">
        <f>IF(Tableau1[[#This Row],[Position]]="P.M.",1,0)</f>
        <v>0</v>
      </c>
      <c r="S77" s="134">
        <f>IF(Tableau1[[#This Row],[Position]]="A.M.",1,0)</f>
        <v>0</v>
      </c>
      <c r="T77" s="137">
        <f>IF(Tableau1[[#This Row],[Position]]="ABS",1,0)</f>
        <v>0</v>
      </c>
      <c r="U77" s="86">
        <f>IF(Tableau1[[#This Row],[Position]]="R.T.T.",1,0)</f>
        <v>0</v>
      </c>
      <c r="V77" s="138">
        <f>IF(Tableau1[[#This Row],[Position]]="Autre",1,0)</f>
        <v>0</v>
      </c>
      <c r="W77" s="141">
        <f>IF(Tableau1[[#This Row],[Position]]="Ch.P. AM",Tableau1[[#This Row],[Fin AM]]-Tableau1[[#This Row],[Début AM]]-Tableau1[[#This Row],[Pause AM]],0)</f>
        <v>0</v>
      </c>
      <c r="X77" s="81">
        <f>IF(Tableau1[[#This Row],[Position]]="Ch.P. PM",Tableau1[[#This Row],[Fin PM]]-Tableau1[[#This Row],[Début PM]]-Tableau1[[#This Row],[Pause PM]],0)</f>
        <v>0</v>
      </c>
      <c r="Y77" s="96">
        <f>IF(Tableau1[[#This Row],[Position]]="Ch.P.",Tableau1[[#This Row],[Temps de travail]],0)+Tableau1[[#This Row],[Chômage Partiel AM]]+Tableau1[[#This Row],[Chômage Partiel PM]]</f>
        <v>0</v>
      </c>
      <c r="Z77" s="147">
        <f>(Tableau1[[#This Row],[Pont Mobile]]+Tableau1[[#This Row],[Congés ]]+Tableau1[[#This Row],[Autre]]+Tableau1[[#This Row],[Absence]]+Tableau1[[#This Row],[R.T.T.]]+Tableau1[[#This Row],[Arrêt Maladie]])*paramètres!B$14</f>
        <v>0</v>
      </c>
      <c r="AA77" s="93">
        <f ca="1">MAX(0,IF(WEEKDAY(Tableau1[[#This Row],[Date]],2)&lt;7,0,
SUM(OFFSET(Tableau1[[#This Row],[Temps de travail]],-6,,7))-
SUM(OFFSET(Tableau1[[#This Row],[Heures à récupérer]],-6,,7))+
SUM(OFFSET(Tableau1[[#This Row],[Récup avance]],-6,,7))
-paramètres!$B$15
)*24)</f>
        <v>0</v>
      </c>
      <c r="AB77" s="14"/>
      <c r="AC77" s="14"/>
      <c r="AE77" s="14"/>
    </row>
    <row r="78" spans="2:31" x14ac:dyDescent="0.3">
      <c r="B78" s="49" t="str">
        <f>IF(WEEKDAY(Tableau1[[#This Row],[Date]],2)=4,"semaine "&amp;_xlfn.ISOWEEKNUM(Tableau1[[#This Row],[Date]]),"")</f>
        <v>semaine 10</v>
      </c>
      <c r="C78" s="44" t="str">
        <f>UPPER(TEXT(Tableau1[[#This Row],[Date]],"jjjj"))</f>
        <v>JEUDI</v>
      </c>
      <c r="D78" s="60">
        <f>$C$3+ROW()-ROW(Tableau1[[#Headers],[Date]])-1</f>
        <v>44266</v>
      </c>
      <c r="E78" s="24"/>
      <c r="F78" s="24"/>
      <c r="G78" s="58"/>
      <c r="H78" s="24"/>
      <c r="I78" s="24"/>
      <c r="J78" s="58"/>
      <c r="K78" s="64">
        <f>Tableau1[[#This Row],[Fin AM]]-Tableau1[[#This Row],[Début AM]]-Tableau1[[#This Row],[Pause AM]]+Tableau1[[#This Row],[Fin PM]]-Tableau1[[#This Row],[Début PM]]-Tableau1[[#This Row],[Pause PM]]</f>
        <v>0</v>
      </c>
      <c r="L78" s="45"/>
      <c r="M78" s="84"/>
      <c r="N78" s="171" t="str">
        <f ca="1">IF(COUNTIF('jours fériés'!C:C,Tableau1[[#This Row],[Date]]),"oui","")</f>
        <v/>
      </c>
      <c r="O78" s="176"/>
      <c r="P78" s="112">
        <f>IF(Tableau1[[#This Row],[Position]]="C.P.",1,0)</f>
        <v>0</v>
      </c>
      <c r="Q78" s="126">
        <f>IF(Tableau1[[#This Row],[Position]]="C.P.S.",1,0)</f>
        <v>0</v>
      </c>
      <c r="R78" s="132">
        <f>IF(Tableau1[[#This Row],[Position]]="P.M.",1,0)</f>
        <v>0</v>
      </c>
      <c r="S78" s="134">
        <f>IF(Tableau1[[#This Row],[Position]]="A.M.",1,0)</f>
        <v>0</v>
      </c>
      <c r="T78" s="137">
        <f>IF(Tableau1[[#This Row],[Position]]="ABS",1,0)</f>
        <v>0</v>
      </c>
      <c r="U78" s="86">
        <f>IF(Tableau1[[#This Row],[Position]]="R.T.T.",1,0)</f>
        <v>0</v>
      </c>
      <c r="V78" s="138">
        <f>IF(Tableau1[[#This Row],[Position]]="Autre",1,0)</f>
        <v>0</v>
      </c>
      <c r="W78" s="141">
        <f>IF(Tableau1[[#This Row],[Position]]="Ch.P. AM",Tableau1[[#This Row],[Fin AM]]-Tableau1[[#This Row],[Début AM]]-Tableau1[[#This Row],[Pause AM]],0)</f>
        <v>0</v>
      </c>
      <c r="X78" s="81">
        <f>IF(Tableau1[[#This Row],[Position]]="Ch.P. PM",Tableau1[[#This Row],[Fin PM]]-Tableau1[[#This Row],[Début PM]]-Tableau1[[#This Row],[Pause PM]],0)</f>
        <v>0</v>
      </c>
      <c r="Y78" s="96">
        <f>IF(Tableau1[[#This Row],[Position]]="Ch.P.",Tableau1[[#This Row],[Temps de travail]],0)+Tableau1[[#This Row],[Chômage Partiel AM]]+Tableau1[[#This Row],[Chômage Partiel PM]]</f>
        <v>0</v>
      </c>
      <c r="Z78" s="147">
        <f>(Tableau1[[#This Row],[Pont Mobile]]+Tableau1[[#This Row],[Congés ]]+Tableau1[[#This Row],[Autre]]+Tableau1[[#This Row],[Absence]]+Tableau1[[#This Row],[R.T.T.]]+Tableau1[[#This Row],[Arrêt Maladie]])*paramètres!B$14</f>
        <v>0</v>
      </c>
      <c r="AA78" s="93">
        <f ca="1">MAX(0,IF(WEEKDAY(Tableau1[[#This Row],[Date]],2)&lt;7,0,
SUM(OFFSET(Tableau1[[#This Row],[Temps de travail]],-6,,7))-
SUM(OFFSET(Tableau1[[#This Row],[Heures à récupérer]],-6,,7))+
SUM(OFFSET(Tableau1[[#This Row],[Récup avance]],-6,,7))
-paramètres!$B$15
)*24)</f>
        <v>0</v>
      </c>
      <c r="AB78" s="14"/>
      <c r="AC78" s="14"/>
      <c r="AE78" s="14"/>
    </row>
    <row r="79" spans="2:31" x14ac:dyDescent="0.3">
      <c r="B79" s="49" t="str">
        <f>IF(WEEKDAY(Tableau1[[#This Row],[Date]],2)=4,"semaine "&amp;_xlfn.ISOWEEKNUM(Tableau1[[#This Row],[Date]]),"")</f>
        <v/>
      </c>
      <c r="C79" s="44" t="str">
        <f>UPPER(TEXT(Tableau1[[#This Row],[Date]],"jjjj"))</f>
        <v>VENDREDI</v>
      </c>
      <c r="D79" s="60">
        <f>$C$3+ROW()-ROW(Tableau1[[#Headers],[Date]])-1</f>
        <v>44267</v>
      </c>
      <c r="E79" s="24"/>
      <c r="F79" s="24"/>
      <c r="G79" s="58"/>
      <c r="H79" s="24"/>
      <c r="I79" s="24"/>
      <c r="J79" s="58"/>
      <c r="K79" s="64">
        <f>Tableau1[[#This Row],[Fin AM]]-Tableau1[[#This Row],[Début AM]]-Tableau1[[#This Row],[Pause AM]]+Tableau1[[#This Row],[Fin PM]]-Tableau1[[#This Row],[Début PM]]-Tableau1[[#This Row],[Pause PM]]</f>
        <v>0</v>
      </c>
      <c r="L79" s="45"/>
      <c r="M79" s="84"/>
      <c r="N79" s="171" t="str">
        <f ca="1">IF(COUNTIF('jours fériés'!C:C,Tableau1[[#This Row],[Date]]),"oui","")</f>
        <v/>
      </c>
      <c r="O79" s="176"/>
      <c r="P79" s="112">
        <f>IF(Tableau1[[#This Row],[Position]]="C.P.",1,0)</f>
        <v>0</v>
      </c>
      <c r="Q79" s="126">
        <f>IF(Tableau1[[#This Row],[Position]]="C.P.S.",1,0)</f>
        <v>0</v>
      </c>
      <c r="R79" s="132">
        <f>IF(Tableau1[[#This Row],[Position]]="P.M.",1,0)</f>
        <v>0</v>
      </c>
      <c r="S79" s="134">
        <f>IF(Tableau1[[#This Row],[Position]]="A.M.",1,0)</f>
        <v>0</v>
      </c>
      <c r="T79" s="137">
        <f>IF(Tableau1[[#This Row],[Position]]="ABS",1,0)</f>
        <v>0</v>
      </c>
      <c r="U79" s="86">
        <f>IF(Tableau1[[#This Row],[Position]]="R.T.T.",1,0)</f>
        <v>0</v>
      </c>
      <c r="V79" s="138">
        <f>IF(Tableau1[[#This Row],[Position]]="Autre",1,0)</f>
        <v>0</v>
      </c>
      <c r="W79" s="141">
        <f>IF(Tableau1[[#This Row],[Position]]="Ch.P. AM",Tableau1[[#This Row],[Fin AM]]-Tableau1[[#This Row],[Début AM]]-Tableau1[[#This Row],[Pause AM]],0)</f>
        <v>0</v>
      </c>
      <c r="X79" s="81">
        <f>IF(Tableau1[[#This Row],[Position]]="Ch.P. PM",Tableau1[[#This Row],[Fin PM]]-Tableau1[[#This Row],[Début PM]]-Tableau1[[#This Row],[Pause PM]],0)</f>
        <v>0</v>
      </c>
      <c r="Y79" s="96">
        <f>IF(Tableau1[[#This Row],[Position]]="Ch.P.",Tableau1[[#This Row],[Temps de travail]],0)+Tableau1[[#This Row],[Chômage Partiel AM]]+Tableau1[[#This Row],[Chômage Partiel PM]]</f>
        <v>0</v>
      </c>
      <c r="Z79" s="147">
        <f>(Tableau1[[#This Row],[Pont Mobile]]+Tableau1[[#This Row],[Congés ]]+Tableau1[[#This Row],[Autre]]+Tableau1[[#This Row],[Absence]]+Tableau1[[#This Row],[R.T.T.]]+Tableau1[[#This Row],[Arrêt Maladie]])*paramètres!B$14</f>
        <v>0</v>
      </c>
      <c r="AA79" s="93">
        <f ca="1">MAX(0,IF(WEEKDAY(Tableau1[[#This Row],[Date]],2)&lt;7,0,
SUM(OFFSET(Tableau1[[#This Row],[Temps de travail]],-6,,7))-
SUM(OFFSET(Tableau1[[#This Row],[Heures à récupérer]],-6,,7))+
SUM(OFFSET(Tableau1[[#This Row],[Récup avance]],-6,,7))
-paramètres!$B$15
)*24)</f>
        <v>0</v>
      </c>
      <c r="AB79" s="14"/>
      <c r="AC79" s="14"/>
      <c r="AE79" s="14"/>
    </row>
    <row r="80" spans="2:31" x14ac:dyDescent="0.3">
      <c r="B80" s="49" t="str">
        <f>IF(WEEKDAY(Tableau1[[#This Row],[Date]],2)=4,"semaine "&amp;_xlfn.ISOWEEKNUM(Tableau1[[#This Row],[Date]]),"")</f>
        <v/>
      </c>
      <c r="C80" s="44" t="str">
        <f>UPPER(TEXT(Tableau1[[#This Row],[Date]],"jjjj"))</f>
        <v>SAMEDI</v>
      </c>
      <c r="D80" s="60">
        <f>$C$3+ROW()-ROW(Tableau1[[#Headers],[Date]])-1</f>
        <v>44268</v>
      </c>
      <c r="E80" s="24"/>
      <c r="F80" s="24"/>
      <c r="G80" s="58"/>
      <c r="H80" s="24"/>
      <c r="I80" s="24"/>
      <c r="J80" s="58"/>
      <c r="K80" s="64">
        <f>Tableau1[[#This Row],[Fin AM]]-Tableau1[[#This Row],[Début AM]]-Tableau1[[#This Row],[Pause AM]]+Tableau1[[#This Row],[Fin PM]]-Tableau1[[#This Row],[Début PM]]-Tableau1[[#This Row],[Pause PM]]</f>
        <v>0</v>
      </c>
      <c r="L80" s="45"/>
      <c r="M80" s="84"/>
      <c r="N80" s="171" t="str">
        <f ca="1">IF(COUNTIF('jours fériés'!C:C,Tableau1[[#This Row],[Date]]),"oui","")</f>
        <v/>
      </c>
      <c r="O80" s="176"/>
      <c r="P80" s="112">
        <f>IF(Tableau1[[#This Row],[Position]]="C.P.",1,0)</f>
        <v>0</v>
      </c>
      <c r="Q80" s="126">
        <f>IF(Tableau1[[#This Row],[Position]]="C.P.S.",1,0)</f>
        <v>0</v>
      </c>
      <c r="R80" s="132">
        <f>IF(Tableau1[[#This Row],[Position]]="P.M.",1,0)</f>
        <v>0</v>
      </c>
      <c r="S80" s="134">
        <f>IF(Tableau1[[#This Row],[Position]]="A.M.",1,0)</f>
        <v>0</v>
      </c>
      <c r="T80" s="137">
        <f>IF(Tableau1[[#This Row],[Position]]="ABS",1,0)</f>
        <v>0</v>
      </c>
      <c r="U80" s="86">
        <f>IF(Tableau1[[#This Row],[Position]]="R.T.T.",1,0)</f>
        <v>0</v>
      </c>
      <c r="V80" s="138">
        <f>IF(Tableau1[[#This Row],[Position]]="Autre",1,0)</f>
        <v>0</v>
      </c>
      <c r="W80" s="141">
        <f>IF(Tableau1[[#This Row],[Position]]="Ch.P. AM",Tableau1[[#This Row],[Fin AM]]-Tableau1[[#This Row],[Début AM]]-Tableau1[[#This Row],[Pause AM]],0)</f>
        <v>0</v>
      </c>
      <c r="X80" s="81">
        <f>IF(Tableau1[[#This Row],[Position]]="Ch.P. PM",Tableau1[[#This Row],[Fin PM]]-Tableau1[[#This Row],[Début PM]]-Tableau1[[#This Row],[Pause PM]],0)</f>
        <v>0</v>
      </c>
      <c r="Y80" s="96">
        <f>IF(Tableau1[[#This Row],[Position]]="Ch.P.",Tableau1[[#This Row],[Temps de travail]],0)+Tableau1[[#This Row],[Chômage Partiel AM]]+Tableau1[[#This Row],[Chômage Partiel PM]]</f>
        <v>0</v>
      </c>
      <c r="Z80" s="147">
        <f>(Tableau1[[#This Row],[Pont Mobile]]+Tableau1[[#This Row],[Congés ]]+Tableau1[[#This Row],[Autre]]+Tableau1[[#This Row],[Absence]]+Tableau1[[#This Row],[R.T.T.]]+Tableau1[[#This Row],[Arrêt Maladie]])*paramètres!B$14</f>
        <v>0</v>
      </c>
      <c r="AA80" s="93">
        <f ca="1">MAX(0,IF(WEEKDAY(Tableau1[[#This Row],[Date]],2)&lt;7,0,
SUM(OFFSET(Tableau1[[#This Row],[Temps de travail]],-6,,7))-
SUM(OFFSET(Tableau1[[#This Row],[Heures à récupérer]],-6,,7))+
SUM(OFFSET(Tableau1[[#This Row],[Récup avance]],-6,,7))
-paramètres!$B$15
)*24)</f>
        <v>0</v>
      </c>
      <c r="AB80" s="14"/>
      <c r="AC80" s="14"/>
      <c r="AE80" s="14"/>
    </row>
    <row r="81" spans="2:31" ht="15" thickBot="1" x14ac:dyDescent="0.35">
      <c r="B81" s="49" t="str">
        <f>IF(WEEKDAY(Tableau1[[#This Row],[Date]],2)=4,"semaine "&amp;_xlfn.ISOWEEKNUM(Tableau1[[#This Row],[Date]]),"")</f>
        <v/>
      </c>
      <c r="C81" s="44" t="str">
        <f>UPPER(TEXT(Tableau1[[#This Row],[Date]],"jjjj"))</f>
        <v>DIMANCHE</v>
      </c>
      <c r="D81" s="60">
        <f>$C$3+ROW()-ROW(Tableau1[[#Headers],[Date]])-1</f>
        <v>44269</v>
      </c>
      <c r="E81" s="24"/>
      <c r="F81" s="24"/>
      <c r="G81" s="58"/>
      <c r="H81" s="24"/>
      <c r="I81" s="24"/>
      <c r="J81" s="58"/>
      <c r="K81" s="64">
        <f>Tableau1[[#This Row],[Fin AM]]-Tableau1[[#This Row],[Début AM]]-Tableau1[[#This Row],[Pause AM]]+Tableau1[[#This Row],[Fin PM]]-Tableau1[[#This Row],[Début PM]]-Tableau1[[#This Row],[Pause PM]]</f>
        <v>0</v>
      </c>
      <c r="L81" s="52"/>
      <c r="M81" s="85"/>
      <c r="N81" s="174" t="str">
        <f ca="1">IF(COUNTIF('jours fériés'!C:C,Tableau1[[#This Row],[Date]]),"oui","")</f>
        <v/>
      </c>
      <c r="O81" s="176"/>
      <c r="P81" s="179">
        <f>IF(Tableau1[[#This Row],[Position]]="C.P.",1,0)</f>
        <v>0</v>
      </c>
      <c r="Q81" s="181">
        <f>IF(Tableau1[[#This Row],[Position]]="C.P.S.",1,0)</f>
        <v>0</v>
      </c>
      <c r="R81" s="183">
        <f>IF(Tableau1[[#This Row],[Position]]="P.M.",1,0)</f>
        <v>0</v>
      </c>
      <c r="S81" s="169">
        <f>IF(Tableau1[[#This Row],[Position]]="A.M.",1,0)</f>
        <v>0</v>
      </c>
      <c r="T81" s="187">
        <f>IF(Tableau1[[#This Row],[Position]]="ABS",1,0)</f>
        <v>0</v>
      </c>
      <c r="U81" s="189">
        <f>IF(Tableau1[[#This Row],[Position]]="R.T.T.",1,0)</f>
        <v>0</v>
      </c>
      <c r="V81" s="185">
        <f>IF(Tableau1[[#This Row],[Position]]="Autre",1,0)</f>
        <v>0</v>
      </c>
      <c r="W81" s="142">
        <f>IF(Tableau1[[#This Row],[Position]]="Ch.P. AM",Tableau1[[#This Row],[Fin AM]]-Tableau1[[#This Row],[Début AM]]-Tableau1[[#This Row],[Pause AM]],0)</f>
        <v>0</v>
      </c>
      <c r="X81" s="117">
        <f>IF(Tableau1[[#This Row],[Position]]="Ch.P. PM",Tableau1[[#This Row],[Fin PM]]-Tableau1[[#This Row],[Début PM]]-Tableau1[[#This Row],[Pause PM]],0)</f>
        <v>0</v>
      </c>
      <c r="Y81" s="143">
        <f>IF(Tableau1[[#This Row],[Position]]="Ch.P.",Tableau1[[#This Row],[Temps de travail]],0)+Tableau1[[#This Row],[Chômage Partiel AM]]+Tableau1[[#This Row],[Chômage Partiel PM]]</f>
        <v>0</v>
      </c>
      <c r="Z81" s="148">
        <f>(Tableau1[[#This Row],[Pont Mobile]]+Tableau1[[#This Row],[Congés ]]+Tableau1[[#This Row],[Autre]]+Tableau1[[#This Row],[Absence]]+Tableau1[[#This Row],[R.T.T.]]+Tableau1[[#This Row],[Arrêt Maladie]])*paramètres!B$14</f>
        <v>0</v>
      </c>
      <c r="AA81" s="94">
        <f ca="1">MAX(0,IF(WEEKDAY(Tableau1[[#This Row],[Date]],2)&lt;7,0,
SUM(OFFSET(Tableau1[[#This Row],[Temps de travail]],-6,,7))-
SUM(OFFSET(Tableau1[[#This Row],[Heures à récupérer]],-6,,7))+
SUM(OFFSET(Tableau1[[#This Row],[Récup avance]],-6,,7))
-paramètres!$B$15
)*24)</f>
        <v>0</v>
      </c>
      <c r="AB81" s="14"/>
      <c r="AC81" s="14"/>
      <c r="AE81" s="14"/>
    </row>
    <row r="82" spans="2:31" x14ac:dyDescent="0.3">
      <c r="B82" s="49" t="str">
        <f>IF(WEEKDAY(Tableau1[[#This Row],[Date]],2)=4,"semaine "&amp;_xlfn.ISOWEEKNUM(Tableau1[[#This Row],[Date]]),"")</f>
        <v/>
      </c>
      <c r="C82" s="44" t="str">
        <f>UPPER(TEXT(Tableau1[[#This Row],[Date]],"jjjj"))</f>
        <v>LUNDI</v>
      </c>
      <c r="D82" s="60">
        <f>$C$3+ROW()-ROW(Tableau1[[#Headers],[Date]])-1</f>
        <v>44270</v>
      </c>
      <c r="E82" s="24"/>
      <c r="F82" s="24"/>
      <c r="G82" s="58"/>
      <c r="H82" s="24"/>
      <c r="I82" s="24"/>
      <c r="J82" s="58"/>
      <c r="K82" s="64">
        <f>Tableau1[[#This Row],[Fin AM]]-Tableau1[[#This Row],[Début AM]]-Tableau1[[#This Row],[Pause AM]]+Tableau1[[#This Row],[Fin PM]]-Tableau1[[#This Row],[Début PM]]-Tableau1[[#This Row],[Pause PM]]</f>
        <v>0</v>
      </c>
      <c r="L82" s="48"/>
      <c r="M82" s="83"/>
      <c r="N82" s="171" t="str">
        <f ca="1">IF(COUNTIF('jours fériés'!C:C,Tableau1[[#This Row],[Date]]),"oui","")</f>
        <v/>
      </c>
      <c r="O82" s="176"/>
      <c r="P82" s="112">
        <f>IF(Tableau1[[#This Row],[Position]]="C.P.",1,0)</f>
        <v>0</v>
      </c>
      <c r="Q82" s="126">
        <f>IF(Tableau1[[#This Row],[Position]]="C.P.S.",1,0)</f>
        <v>0</v>
      </c>
      <c r="R82" s="132">
        <f>IF(Tableau1[[#This Row],[Position]]="P.M.",1,0)</f>
        <v>0</v>
      </c>
      <c r="S82" s="134">
        <f>IF(Tableau1[[#This Row],[Position]]="A.M.",1,0)</f>
        <v>0</v>
      </c>
      <c r="T82" s="137">
        <f>IF(Tableau1[[#This Row],[Position]]="ABS",1,0)</f>
        <v>0</v>
      </c>
      <c r="U82" s="86">
        <f>IF(Tableau1[[#This Row],[Position]]="R.T.T.",1,0)</f>
        <v>0</v>
      </c>
      <c r="V82" s="138">
        <f>IF(Tableau1[[#This Row],[Position]]="Autre",1,0)</f>
        <v>0</v>
      </c>
      <c r="W82" s="141">
        <f>IF(Tableau1[[#This Row],[Position]]="Ch.P. AM",Tableau1[[#This Row],[Fin AM]]-Tableau1[[#This Row],[Début AM]]-Tableau1[[#This Row],[Pause AM]],0)</f>
        <v>0</v>
      </c>
      <c r="X82" s="81">
        <f>IF(Tableau1[[#This Row],[Position]]="Ch.P. PM",Tableau1[[#This Row],[Fin PM]]-Tableau1[[#This Row],[Début PM]]-Tableau1[[#This Row],[Pause PM]],0)</f>
        <v>0</v>
      </c>
      <c r="Y82" s="96">
        <f>IF(Tableau1[[#This Row],[Position]]="Ch.P.",Tableau1[[#This Row],[Temps de travail]],0)+Tableau1[[#This Row],[Chômage Partiel AM]]+Tableau1[[#This Row],[Chômage Partiel PM]]</f>
        <v>0</v>
      </c>
      <c r="Z82" s="147">
        <f>(Tableau1[[#This Row],[Pont Mobile]]+Tableau1[[#This Row],[Congés ]]+Tableau1[[#This Row],[Autre]]+Tableau1[[#This Row],[Absence]]+Tableau1[[#This Row],[R.T.T.]]+Tableau1[[#This Row],[Arrêt Maladie]])*paramètres!B$14</f>
        <v>0</v>
      </c>
      <c r="AA82" s="93">
        <f ca="1">MAX(0,IF(WEEKDAY(Tableau1[[#This Row],[Date]],2)&lt;7,0,
SUM(OFFSET(Tableau1[[#This Row],[Temps de travail]],-6,,7))-
SUM(OFFSET(Tableau1[[#This Row],[Heures à récupérer]],-6,,7))+
SUM(OFFSET(Tableau1[[#This Row],[Récup avance]],-6,,7))
-paramètres!$B$15
)*24)</f>
        <v>0</v>
      </c>
      <c r="AB82" s="14"/>
      <c r="AC82" s="14"/>
      <c r="AE82" s="14"/>
    </row>
    <row r="83" spans="2:31" x14ac:dyDescent="0.3">
      <c r="B83" s="49" t="str">
        <f>IF(WEEKDAY(Tableau1[[#This Row],[Date]],2)=4,"semaine "&amp;_xlfn.ISOWEEKNUM(Tableau1[[#This Row],[Date]]),"")</f>
        <v/>
      </c>
      <c r="C83" s="44" t="str">
        <f>UPPER(TEXT(Tableau1[[#This Row],[Date]],"jjjj"))</f>
        <v>MARDI</v>
      </c>
      <c r="D83" s="60">
        <f>$C$3+ROW()-ROW(Tableau1[[#Headers],[Date]])-1</f>
        <v>44271</v>
      </c>
      <c r="E83" s="24"/>
      <c r="F83" s="24"/>
      <c r="G83" s="58"/>
      <c r="H83" s="24"/>
      <c r="I83" s="24"/>
      <c r="J83" s="58"/>
      <c r="K83" s="64">
        <f>Tableau1[[#This Row],[Fin AM]]-Tableau1[[#This Row],[Début AM]]-Tableau1[[#This Row],[Pause AM]]+Tableau1[[#This Row],[Fin PM]]-Tableau1[[#This Row],[Début PM]]-Tableau1[[#This Row],[Pause PM]]</f>
        <v>0</v>
      </c>
      <c r="L83" s="45"/>
      <c r="M83" s="84"/>
      <c r="N83" s="171" t="str">
        <f ca="1">IF(COUNTIF('jours fériés'!C:C,Tableau1[[#This Row],[Date]]),"oui","")</f>
        <v/>
      </c>
      <c r="O83" s="176"/>
      <c r="P83" s="112">
        <f>IF(Tableau1[[#This Row],[Position]]="C.P.",1,0)</f>
        <v>0</v>
      </c>
      <c r="Q83" s="126">
        <f>IF(Tableau1[[#This Row],[Position]]="C.P.S.",1,0)</f>
        <v>0</v>
      </c>
      <c r="R83" s="132">
        <f>IF(Tableau1[[#This Row],[Position]]="P.M.",1,0)</f>
        <v>0</v>
      </c>
      <c r="S83" s="134">
        <f>IF(Tableau1[[#This Row],[Position]]="A.M.",1,0)</f>
        <v>0</v>
      </c>
      <c r="T83" s="137">
        <f>IF(Tableau1[[#This Row],[Position]]="ABS",1,0)</f>
        <v>0</v>
      </c>
      <c r="U83" s="86">
        <f>IF(Tableau1[[#This Row],[Position]]="R.T.T.",1,0)</f>
        <v>0</v>
      </c>
      <c r="V83" s="138">
        <f>IF(Tableau1[[#This Row],[Position]]="Autre",1,0)</f>
        <v>0</v>
      </c>
      <c r="W83" s="141">
        <f>IF(Tableau1[[#This Row],[Position]]="Ch.P. AM",Tableau1[[#This Row],[Fin AM]]-Tableau1[[#This Row],[Début AM]]-Tableau1[[#This Row],[Pause AM]],0)</f>
        <v>0</v>
      </c>
      <c r="X83" s="81">
        <f>IF(Tableau1[[#This Row],[Position]]="Ch.P. PM",Tableau1[[#This Row],[Fin PM]]-Tableau1[[#This Row],[Début PM]]-Tableau1[[#This Row],[Pause PM]],0)</f>
        <v>0</v>
      </c>
      <c r="Y83" s="96">
        <f>IF(Tableau1[[#This Row],[Position]]="Ch.P.",Tableau1[[#This Row],[Temps de travail]],0)+Tableau1[[#This Row],[Chômage Partiel AM]]+Tableau1[[#This Row],[Chômage Partiel PM]]</f>
        <v>0</v>
      </c>
      <c r="Z83" s="147">
        <f>(Tableau1[[#This Row],[Pont Mobile]]+Tableau1[[#This Row],[Congés ]]+Tableau1[[#This Row],[Autre]]+Tableau1[[#This Row],[Absence]]+Tableau1[[#This Row],[R.T.T.]]+Tableau1[[#This Row],[Arrêt Maladie]])*paramètres!B$14</f>
        <v>0</v>
      </c>
      <c r="AA83" s="93">
        <f ca="1">MAX(0,IF(WEEKDAY(Tableau1[[#This Row],[Date]],2)&lt;7,0,
SUM(OFFSET(Tableau1[[#This Row],[Temps de travail]],-6,,7))-
SUM(OFFSET(Tableau1[[#This Row],[Heures à récupérer]],-6,,7))+
SUM(OFFSET(Tableau1[[#This Row],[Récup avance]],-6,,7))
-paramètres!$B$15
)*24)</f>
        <v>0</v>
      </c>
      <c r="AB83" s="14"/>
      <c r="AC83" s="14"/>
      <c r="AE83" s="14"/>
    </row>
    <row r="84" spans="2:31" x14ac:dyDescent="0.3">
      <c r="B84" s="49" t="str">
        <f>IF(WEEKDAY(Tableau1[[#This Row],[Date]],2)=4,"semaine "&amp;_xlfn.ISOWEEKNUM(Tableau1[[#This Row],[Date]]),"")</f>
        <v/>
      </c>
      <c r="C84" s="44" t="str">
        <f>UPPER(TEXT(Tableau1[[#This Row],[Date]],"jjjj"))</f>
        <v>MERCREDI</v>
      </c>
      <c r="D84" s="60">
        <f>$C$3+ROW()-ROW(Tableau1[[#Headers],[Date]])-1</f>
        <v>44272</v>
      </c>
      <c r="E84" s="24"/>
      <c r="F84" s="24"/>
      <c r="G84" s="58"/>
      <c r="H84" s="24"/>
      <c r="I84" s="24"/>
      <c r="J84" s="58"/>
      <c r="K84" s="64">
        <f>Tableau1[[#This Row],[Fin AM]]-Tableau1[[#This Row],[Début AM]]-Tableau1[[#This Row],[Pause AM]]+Tableau1[[#This Row],[Fin PM]]-Tableau1[[#This Row],[Début PM]]-Tableau1[[#This Row],[Pause PM]]</f>
        <v>0</v>
      </c>
      <c r="L84" s="45"/>
      <c r="M84" s="84"/>
      <c r="N84" s="171" t="str">
        <f ca="1">IF(COUNTIF('jours fériés'!C:C,Tableau1[[#This Row],[Date]]),"oui","")</f>
        <v/>
      </c>
      <c r="O84" s="176"/>
      <c r="P84" s="112">
        <f>IF(Tableau1[[#This Row],[Position]]="C.P.",1,0)</f>
        <v>0</v>
      </c>
      <c r="Q84" s="126">
        <f>IF(Tableau1[[#This Row],[Position]]="C.P.S.",1,0)</f>
        <v>0</v>
      </c>
      <c r="R84" s="132">
        <f>IF(Tableau1[[#This Row],[Position]]="P.M.",1,0)</f>
        <v>0</v>
      </c>
      <c r="S84" s="134">
        <f>IF(Tableau1[[#This Row],[Position]]="A.M.",1,0)</f>
        <v>0</v>
      </c>
      <c r="T84" s="137">
        <f>IF(Tableau1[[#This Row],[Position]]="ABS",1,0)</f>
        <v>0</v>
      </c>
      <c r="U84" s="86">
        <f>IF(Tableau1[[#This Row],[Position]]="R.T.T.",1,0)</f>
        <v>0</v>
      </c>
      <c r="V84" s="138">
        <f>IF(Tableau1[[#This Row],[Position]]="Autre",1,0)</f>
        <v>0</v>
      </c>
      <c r="W84" s="141">
        <f>IF(Tableau1[[#This Row],[Position]]="Ch.P. AM",Tableau1[[#This Row],[Fin AM]]-Tableau1[[#This Row],[Début AM]]-Tableau1[[#This Row],[Pause AM]],0)</f>
        <v>0</v>
      </c>
      <c r="X84" s="81">
        <f>IF(Tableau1[[#This Row],[Position]]="Ch.P. PM",Tableau1[[#This Row],[Fin PM]]-Tableau1[[#This Row],[Début PM]]-Tableau1[[#This Row],[Pause PM]],0)</f>
        <v>0</v>
      </c>
      <c r="Y84" s="96">
        <f>IF(Tableau1[[#This Row],[Position]]="Ch.P.",Tableau1[[#This Row],[Temps de travail]],0)+Tableau1[[#This Row],[Chômage Partiel AM]]+Tableau1[[#This Row],[Chômage Partiel PM]]</f>
        <v>0</v>
      </c>
      <c r="Z84" s="147">
        <f>(Tableau1[[#This Row],[Pont Mobile]]+Tableau1[[#This Row],[Congés ]]+Tableau1[[#This Row],[Autre]]+Tableau1[[#This Row],[Absence]]+Tableau1[[#This Row],[R.T.T.]]+Tableau1[[#This Row],[Arrêt Maladie]])*paramètres!B$14</f>
        <v>0</v>
      </c>
      <c r="AA84" s="93">
        <f ca="1">MAX(0,IF(WEEKDAY(Tableau1[[#This Row],[Date]],2)&lt;7,0,
SUM(OFFSET(Tableau1[[#This Row],[Temps de travail]],-6,,7))-
SUM(OFFSET(Tableau1[[#This Row],[Heures à récupérer]],-6,,7))+
SUM(OFFSET(Tableau1[[#This Row],[Récup avance]],-6,,7))
-paramètres!$B$15
)*24)</f>
        <v>0</v>
      </c>
      <c r="AB84" s="14"/>
      <c r="AC84" s="14"/>
      <c r="AE84" s="14"/>
    </row>
    <row r="85" spans="2:31" x14ac:dyDescent="0.3">
      <c r="B85" s="49" t="str">
        <f>IF(WEEKDAY(Tableau1[[#This Row],[Date]],2)=4,"semaine "&amp;_xlfn.ISOWEEKNUM(Tableau1[[#This Row],[Date]]),"")</f>
        <v>semaine 11</v>
      </c>
      <c r="C85" s="44" t="str">
        <f>UPPER(TEXT(Tableau1[[#This Row],[Date]],"jjjj"))</f>
        <v>JEUDI</v>
      </c>
      <c r="D85" s="60">
        <f>$C$3+ROW()-ROW(Tableau1[[#Headers],[Date]])-1</f>
        <v>44273</v>
      </c>
      <c r="E85" s="24"/>
      <c r="F85" s="24"/>
      <c r="G85" s="58"/>
      <c r="H85" s="24"/>
      <c r="I85" s="24"/>
      <c r="J85" s="58"/>
      <c r="K85" s="64">
        <f>Tableau1[[#This Row],[Fin AM]]-Tableau1[[#This Row],[Début AM]]-Tableau1[[#This Row],[Pause AM]]+Tableau1[[#This Row],[Fin PM]]-Tableau1[[#This Row],[Début PM]]-Tableau1[[#This Row],[Pause PM]]</f>
        <v>0</v>
      </c>
      <c r="L85" s="45"/>
      <c r="M85" s="84"/>
      <c r="N85" s="171" t="str">
        <f ca="1">IF(COUNTIF('jours fériés'!C:C,Tableau1[[#This Row],[Date]]),"oui","")</f>
        <v/>
      </c>
      <c r="O85" s="176"/>
      <c r="P85" s="112">
        <f>IF(Tableau1[[#This Row],[Position]]="C.P.",1,0)</f>
        <v>0</v>
      </c>
      <c r="Q85" s="126">
        <f>IF(Tableau1[[#This Row],[Position]]="C.P.S.",1,0)</f>
        <v>0</v>
      </c>
      <c r="R85" s="132">
        <f>IF(Tableau1[[#This Row],[Position]]="P.M.",1,0)</f>
        <v>0</v>
      </c>
      <c r="S85" s="134">
        <f>IF(Tableau1[[#This Row],[Position]]="A.M.",1,0)</f>
        <v>0</v>
      </c>
      <c r="T85" s="137">
        <f>IF(Tableau1[[#This Row],[Position]]="ABS",1,0)</f>
        <v>0</v>
      </c>
      <c r="U85" s="86">
        <f>IF(Tableau1[[#This Row],[Position]]="R.T.T.",1,0)</f>
        <v>0</v>
      </c>
      <c r="V85" s="138">
        <f>IF(Tableau1[[#This Row],[Position]]="Autre",1,0)</f>
        <v>0</v>
      </c>
      <c r="W85" s="141">
        <f>IF(Tableau1[[#This Row],[Position]]="Ch.P. AM",Tableau1[[#This Row],[Fin AM]]-Tableau1[[#This Row],[Début AM]]-Tableau1[[#This Row],[Pause AM]],0)</f>
        <v>0</v>
      </c>
      <c r="X85" s="81">
        <f>IF(Tableau1[[#This Row],[Position]]="Ch.P. PM",Tableau1[[#This Row],[Fin PM]]-Tableau1[[#This Row],[Début PM]]-Tableau1[[#This Row],[Pause PM]],0)</f>
        <v>0</v>
      </c>
      <c r="Y85" s="96">
        <f>IF(Tableau1[[#This Row],[Position]]="Ch.P.",Tableau1[[#This Row],[Temps de travail]],0)+Tableau1[[#This Row],[Chômage Partiel AM]]+Tableau1[[#This Row],[Chômage Partiel PM]]</f>
        <v>0</v>
      </c>
      <c r="Z85" s="147">
        <f>(Tableau1[[#This Row],[Pont Mobile]]+Tableau1[[#This Row],[Congés ]]+Tableau1[[#This Row],[Autre]]+Tableau1[[#This Row],[Absence]]+Tableau1[[#This Row],[R.T.T.]]+Tableau1[[#This Row],[Arrêt Maladie]])*paramètres!B$14</f>
        <v>0</v>
      </c>
      <c r="AA85" s="93">
        <f ca="1">MAX(0,IF(WEEKDAY(Tableau1[[#This Row],[Date]],2)&lt;7,0,
SUM(OFFSET(Tableau1[[#This Row],[Temps de travail]],-6,,7))-
SUM(OFFSET(Tableau1[[#This Row],[Heures à récupérer]],-6,,7))+
SUM(OFFSET(Tableau1[[#This Row],[Récup avance]],-6,,7))
-paramètres!$B$15
)*24)</f>
        <v>0</v>
      </c>
      <c r="AB85" s="14"/>
      <c r="AC85" s="14"/>
      <c r="AE85" s="14"/>
    </row>
    <row r="86" spans="2:31" x14ac:dyDescent="0.3">
      <c r="B86" s="49" t="str">
        <f>IF(WEEKDAY(Tableau1[[#This Row],[Date]],2)=4,"semaine "&amp;_xlfn.ISOWEEKNUM(Tableau1[[#This Row],[Date]]),"")</f>
        <v/>
      </c>
      <c r="C86" s="44" t="str">
        <f>UPPER(TEXT(Tableau1[[#This Row],[Date]],"jjjj"))</f>
        <v>VENDREDI</v>
      </c>
      <c r="D86" s="60">
        <f>$C$3+ROW()-ROW(Tableau1[[#Headers],[Date]])-1</f>
        <v>44274</v>
      </c>
      <c r="E86" s="24"/>
      <c r="F86" s="24"/>
      <c r="G86" s="58"/>
      <c r="H86" s="24"/>
      <c r="I86" s="24"/>
      <c r="J86" s="58"/>
      <c r="K86" s="64">
        <f>Tableau1[[#This Row],[Fin AM]]-Tableau1[[#This Row],[Début AM]]-Tableau1[[#This Row],[Pause AM]]+Tableau1[[#This Row],[Fin PM]]-Tableau1[[#This Row],[Début PM]]-Tableau1[[#This Row],[Pause PM]]</f>
        <v>0</v>
      </c>
      <c r="L86" s="45"/>
      <c r="M86" s="84"/>
      <c r="N86" s="171" t="str">
        <f ca="1">IF(COUNTIF('jours fériés'!C:C,Tableau1[[#This Row],[Date]]),"oui","")</f>
        <v/>
      </c>
      <c r="O86" s="176"/>
      <c r="P86" s="112">
        <f>IF(Tableau1[[#This Row],[Position]]="C.P.",1,0)</f>
        <v>0</v>
      </c>
      <c r="Q86" s="126">
        <f>IF(Tableau1[[#This Row],[Position]]="C.P.S.",1,0)</f>
        <v>0</v>
      </c>
      <c r="R86" s="132">
        <f>IF(Tableau1[[#This Row],[Position]]="P.M.",1,0)</f>
        <v>0</v>
      </c>
      <c r="S86" s="134">
        <f>IF(Tableau1[[#This Row],[Position]]="A.M.",1,0)</f>
        <v>0</v>
      </c>
      <c r="T86" s="137">
        <f>IF(Tableau1[[#This Row],[Position]]="ABS",1,0)</f>
        <v>0</v>
      </c>
      <c r="U86" s="86">
        <f>IF(Tableau1[[#This Row],[Position]]="R.T.T.",1,0)</f>
        <v>0</v>
      </c>
      <c r="V86" s="138">
        <f>IF(Tableau1[[#This Row],[Position]]="Autre",1,0)</f>
        <v>0</v>
      </c>
      <c r="W86" s="141">
        <f>IF(Tableau1[[#This Row],[Position]]="Ch.P. AM",Tableau1[[#This Row],[Fin AM]]-Tableau1[[#This Row],[Début AM]]-Tableau1[[#This Row],[Pause AM]],0)</f>
        <v>0</v>
      </c>
      <c r="X86" s="81">
        <f>IF(Tableau1[[#This Row],[Position]]="Ch.P. PM",Tableau1[[#This Row],[Fin PM]]-Tableau1[[#This Row],[Début PM]]-Tableau1[[#This Row],[Pause PM]],0)</f>
        <v>0</v>
      </c>
      <c r="Y86" s="96">
        <f>IF(Tableau1[[#This Row],[Position]]="Ch.P.",Tableau1[[#This Row],[Temps de travail]],0)+Tableau1[[#This Row],[Chômage Partiel AM]]+Tableau1[[#This Row],[Chômage Partiel PM]]</f>
        <v>0</v>
      </c>
      <c r="Z86" s="147">
        <f>(Tableau1[[#This Row],[Pont Mobile]]+Tableau1[[#This Row],[Congés ]]+Tableau1[[#This Row],[Autre]]+Tableau1[[#This Row],[Absence]]+Tableau1[[#This Row],[R.T.T.]]+Tableau1[[#This Row],[Arrêt Maladie]])*paramètres!B$14</f>
        <v>0</v>
      </c>
      <c r="AA86" s="93">
        <f ca="1">MAX(0,IF(WEEKDAY(Tableau1[[#This Row],[Date]],2)&lt;7,0,
SUM(OFFSET(Tableau1[[#This Row],[Temps de travail]],-6,,7))-
SUM(OFFSET(Tableau1[[#This Row],[Heures à récupérer]],-6,,7))+
SUM(OFFSET(Tableau1[[#This Row],[Récup avance]],-6,,7))
-paramètres!$B$15
)*24)</f>
        <v>0</v>
      </c>
      <c r="AB86" s="14"/>
      <c r="AC86" s="14"/>
      <c r="AE86" s="14"/>
    </row>
    <row r="87" spans="2:31" x14ac:dyDescent="0.3">
      <c r="B87" s="49" t="str">
        <f>IF(WEEKDAY(Tableau1[[#This Row],[Date]],2)=4,"semaine "&amp;_xlfn.ISOWEEKNUM(Tableau1[[#This Row],[Date]]),"")</f>
        <v/>
      </c>
      <c r="C87" s="44" t="str">
        <f>UPPER(TEXT(Tableau1[[#This Row],[Date]],"jjjj"))</f>
        <v>SAMEDI</v>
      </c>
      <c r="D87" s="60">
        <f>$C$3+ROW()-ROW(Tableau1[[#Headers],[Date]])-1</f>
        <v>44275</v>
      </c>
      <c r="E87" s="24"/>
      <c r="F87" s="24"/>
      <c r="G87" s="58"/>
      <c r="H87" s="24"/>
      <c r="I87" s="24"/>
      <c r="J87" s="58"/>
      <c r="K87" s="64">
        <f>Tableau1[[#This Row],[Fin AM]]-Tableau1[[#This Row],[Début AM]]-Tableau1[[#This Row],[Pause AM]]+Tableau1[[#This Row],[Fin PM]]-Tableau1[[#This Row],[Début PM]]-Tableau1[[#This Row],[Pause PM]]</f>
        <v>0</v>
      </c>
      <c r="L87" s="45"/>
      <c r="M87" s="84"/>
      <c r="N87" s="171" t="str">
        <f ca="1">IF(COUNTIF('jours fériés'!C:C,Tableau1[[#This Row],[Date]]),"oui","")</f>
        <v/>
      </c>
      <c r="O87" s="176"/>
      <c r="P87" s="112">
        <f>IF(Tableau1[[#This Row],[Position]]="C.P.",1,0)</f>
        <v>0</v>
      </c>
      <c r="Q87" s="126">
        <f>IF(Tableau1[[#This Row],[Position]]="C.P.S.",1,0)</f>
        <v>0</v>
      </c>
      <c r="R87" s="132">
        <f>IF(Tableau1[[#This Row],[Position]]="P.M.",1,0)</f>
        <v>0</v>
      </c>
      <c r="S87" s="134">
        <f>IF(Tableau1[[#This Row],[Position]]="A.M.",1,0)</f>
        <v>0</v>
      </c>
      <c r="T87" s="137">
        <f>IF(Tableau1[[#This Row],[Position]]="ABS",1,0)</f>
        <v>0</v>
      </c>
      <c r="U87" s="86">
        <f>IF(Tableau1[[#This Row],[Position]]="R.T.T.",1,0)</f>
        <v>0</v>
      </c>
      <c r="V87" s="138">
        <f>IF(Tableau1[[#This Row],[Position]]="Autre",1,0)</f>
        <v>0</v>
      </c>
      <c r="W87" s="141">
        <f>IF(Tableau1[[#This Row],[Position]]="Ch.P. AM",Tableau1[[#This Row],[Fin AM]]-Tableau1[[#This Row],[Début AM]]-Tableau1[[#This Row],[Pause AM]],0)</f>
        <v>0</v>
      </c>
      <c r="X87" s="81">
        <f>IF(Tableau1[[#This Row],[Position]]="Ch.P. PM",Tableau1[[#This Row],[Fin PM]]-Tableau1[[#This Row],[Début PM]]-Tableau1[[#This Row],[Pause PM]],0)</f>
        <v>0</v>
      </c>
      <c r="Y87" s="96">
        <f>IF(Tableau1[[#This Row],[Position]]="Ch.P.",Tableau1[[#This Row],[Temps de travail]],0)+Tableau1[[#This Row],[Chômage Partiel AM]]+Tableau1[[#This Row],[Chômage Partiel PM]]</f>
        <v>0</v>
      </c>
      <c r="Z87" s="147">
        <f>(Tableau1[[#This Row],[Pont Mobile]]+Tableau1[[#This Row],[Congés ]]+Tableau1[[#This Row],[Autre]]+Tableau1[[#This Row],[Absence]]+Tableau1[[#This Row],[R.T.T.]]+Tableau1[[#This Row],[Arrêt Maladie]])*paramètres!B$14</f>
        <v>0</v>
      </c>
      <c r="AA87" s="93">
        <f ca="1">MAX(0,IF(WEEKDAY(Tableau1[[#This Row],[Date]],2)&lt;7,0,
SUM(OFFSET(Tableau1[[#This Row],[Temps de travail]],-6,,7))-
SUM(OFFSET(Tableau1[[#This Row],[Heures à récupérer]],-6,,7))+
SUM(OFFSET(Tableau1[[#This Row],[Récup avance]],-6,,7))
-paramètres!$B$15
)*24)</f>
        <v>0</v>
      </c>
      <c r="AB87" s="14"/>
      <c r="AC87" s="14"/>
      <c r="AE87" s="14"/>
    </row>
    <row r="88" spans="2:31" ht="15" thickBot="1" x14ac:dyDescent="0.35">
      <c r="B88" s="49" t="str">
        <f>IF(WEEKDAY(Tableau1[[#This Row],[Date]],2)=4,"semaine "&amp;_xlfn.ISOWEEKNUM(Tableau1[[#This Row],[Date]]),"")</f>
        <v/>
      </c>
      <c r="C88" s="44" t="str">
        <f>UPPER(TEXT(Tableau1[[#This Row],[Date]],"jjjj"))</f>
        <v>DIMANCHE</v>
      </c>
      <c r="D88" s="60">
        <f>$C$3+ROW()-ROW(Tableau1[[#Headers],[Date]])-1</f>
        <v>44276</v>
      </c>
      <c r="E88" s="24"/>
      <c r="F88" s="24"/>
      <c r="G88" s="58"/>
      <c r="H88" s="24"/>
      <c r="I88" s="24"/>
      <c r="J88" s="58"/>
      <c r="K88" s="64">
        <f>Tableau1[[#This Row],[Fin AM]]-Tableau1[[#This Row],[Début AM]]-Tableau1[[#This Row],[Pause AM]]+Tableau1[[#This Row],[Fin PM]]-Tableau1[[#This Row],[Début PM]]-Tableau1[[#This Row],[Pause PM]]</f>
        <v>0</v>
      </c>
      <c r="L88" s="52"/>
      <c r="M88" s="85"/>
      <c r="N88" s="174" t="str">
        <f ca="1">IF(COUNTIF('jours fériés'!C:C,Tableau1[[#This Row],[Date]]),"oui","")</f>
        <v/>
      </c>
      <c r="O88" s="176"/>
      <c r="P88" s="179">
        <f>IF(Tableau1[[#This Row],[Position]]="C.P.",1,0)</f>
        <v>0</v>
      </c>
      <c r="Q88" s="181">
        <f>IF(Tableau1[[#This Row],[Position]]="C.P.S.",1,0)</f>
        <v>0</v>
      </c>
      <c r="R88" s="183">
        <f>IF(Tableau1[[#This Row],[Position]]="P.M.",1,0)</f>
        <v>0</v>
      </c>
      <c r="S88" s="169">
        <f>IF(Tableau1[[#This Row],[Position]]="A.M.",1,0)</f>
        <v>0</v>
      </c>
      <c r="T88" s="187">
        <f>IF(Tableau1[[#This Row],[Position]]="ABS",1,0)</f>
        <v>0</v>
      </c>
      <c r="U88" s="189">
        <f>IF(Tableau1[[#This Row],[Position]]="R.T.T.",1,0)</f>
        <v>0</v>
      </c>
      <c r="V88" s="185">
        <f>IF(Tableau1[[#This Row],[Position]]="Autre",1,0)</f>
        <v>0</v>
      </c>
      <c r="W88" s="142">
        <f>IF(Tableau1[[#This Row],[Position]]="Ch.P. AM",Tableau1[[#This Row],[Fin AM]]-Tableau1[[#This Row],[Début AM]]-Tableau1[[#This Row],[Pause AM]],0)</f>
        <v>0</v>
      </c>
      <c r="X88" s="117">
        <f>IF(Tableau1[[#This Row],[Position]]="Ch.P. PM",Tableau1[[#This Row],[Fin PM]]-Tableau1[[#This Row],[Début PM]]-Tableau1[[#This Row],[Pause PM]],0)</f>
        <v>0</v>
      </c>
      <c r="Y88" s="143">
        <f>IF(Tableau1[[#This Row],[Position]]="Ch.P.",Tableau1[[#This Row],[Temps de travail]],0)+Tableau1[[#This Row],[Chômage Partiel AM]]+Tableau1[[#This Row],[Chômage Partiel PM]]</f>
        <v>0</v>
      </c>
      <c r="Z88" s="148">
        <f>(Tableau1[[#This Row],[Pont Mobile]]+Tableau1[[#This Row],[Congés ]]+Tableau1[[#This Row],[Autre]]+Tableau1[[#This Row],[Absence]]+Tableau1[[#This Row],[R.T.T.]]+Tableau1[[#This Row],[Arrêt Maladie]])*paramètres!B$14</f>
        <v>0</v>
      </c>
      <c r="AA88" s="94">
        <f ca="1">MAX(0,IF(WEEKDAY(Tableau1[[#This Row],[Date]],2)&lt;7,0,
SUM(OFFSET(Tableau1[[#This Row],[Temps de travail]],-6,,7))-
SUM(OFFSET(Tableau1[[#This Row],[Heures à récupérer]],-6,,7))+
SUM(OFFSET(Tableau1[[#This Row],[Récup avance]],-6,,7))
-paramètres!$B$15
)*24)</f>
        <v>0</v>
      </c>
      <c r="AB88" s="14"/>
      <c r="AC88" s="14"/>
      <c r="AE88" s="14"/>
    </row>
    <row r="89" spans="2:31" x14ac:dyDescent="0.3">
      <c r="B89" s="49" t="str">
        <f>IF(WEEKDAY(Tableau1[[#This Row],[Date]],2)=4,"semaine "&amp;_xlfn.ISOWEEKNUM(Tableau1[[#This Row],[Date]]),"")</f>
        <v/>
      </c>
      <c r="C89" s="44" t="str">
        <f>UPPER(TEXT(Tableau1[[#This Row],[Date]],"jjjj"))</f>
        <v>LUNDI</v>
      </c>
      <c r="D89" s="60">
        <f>$C$3+ROW()-ROW(Tableau1[[#Headers],[Date]])-1</f>
        <v>44277</v>
      </c>
      <c r="E89" s="24"/>
      <c r="F89" s="24"/>
      <c r="G89" s="58"/>
      <c r="H89" s="24"/>
      <c r="I89" s="24"/>
      <c r="J89" s="58"/>
      <c r="K89" s="64">
        <f>Tableau1[[#This Row],[Fin AM]]-Tableau1[[#This Row],[Début AM]]-Tableau1[[#This Row],[Pause AM]]+Tableau1[[#This Row],[Fin PM]]-Tableau1[[#This Row],[Début PM]]-Tableau1[[#This Row],[Pause PM]]</f>
        <v>0</v>
      </c>
      <c r="L89" s="48"/>
      <c r="M89" s="83"/>
      <c r="N89" s="171" t="str">
        <f ca="1">IF(COUNTIF('jours fériés'!C:C,Tableau1[[#This Row],[Date]]),"oui","")</f>
        <v/>
      </c>
      <c r="O89" s="176"/>
      <c r="P89" s="112">
        <f>IF(Tableau1[[#This Row],[Position]]="C.P.",1,0)</f>
        <v>0</v>
      </c>
      <c r="Q89" s="126">
        <f>IF(Tableau1[[#This Row],[Position]]="C.P.S.",1,0)</f>
        <v>0</v>
      </c>
      <c r="R89" s="132">
        <f>IF(Tableau1[[#This Row],[Position]]="P.M.",1,0)</f>
        <v>0</v>
      </c>
      <c r="S89" s="134">
        <f>IF(Tableau1[[#This Row],[Position]]="A.M.",1,0)</f>
        <v>0</v>
      </c>
      <c r="T89" s="137">
        <f>IF(Tableau1[[#This Row],[Position]]="ABS",1,0)</f>
        <v>0</v>
      </c>
      <c r="U89" s="86">
        <f>IF(Tableau1[[#This Row],[Position]]="R.T.T.",1,0)</f>
        <v>0</v>
      </c>
      <c r="V89" s="138">
        <f>IF(Tableau1[[#This Row],[Position]]="Autre",1,0)</f>
        <v>0</v>
      </c>
      <c r="W89" s="141">
        <f>IF(Tableau1[[#This Row],[Position]]="Ch.P. AM",Tableau1[[#This Row],[Fin AM]]-Tableau1[[#This Row],[Début AM]]-Tableau1[[#This Row],[Pause AM]],0)</f>
        <v>0</v>
      </c>
      <c r="X89" s="81">
        <f>IF(Tableau1[[#This Row],[Position]]="Ch.P. PM",Tableau1[[#This Row],[Fin PM]]-Tableau1[[#This Row],[Début PM]]-Tableau1[[#This Row],[Pause PM]],0)</f>
        <v>0</v>
      </c>
      <c r="Y89" s="96">
        <f>IF(Tableau1[[#This Row],[Position]]="Ch.P.",Tableau1[[#This Row],[Temps de travail]],0)+Tableau1[[#This Row],[Chômage Partiel AM]]+Tableau1[[#This Row],[Chômage Partiel PM]]</f>
        <v>0</v>
      </c>
      <c r="Z89" s="147">
        <f>(Tableau1[[#This Row],[Pont Mobile]]+Tableau1[[#This Row],[Congés ]]+Tableau1[[#This Row],[Autre]]+Tableau1[[#This Row],[Absence]]+Tableau1[[#This Row],[R.T.T.]]+Tableau1[[#This Row],[Arrêt Maladie]])*paramètres!B$14</f>
        <v>0</v>
      </c>
      <c r="AA89" s="93">
        <f ca="1">MAX(0,IF(WEEKDAY(Tableau1[[#This Row],[Date]],2)&lt;7,0,
SUM(OFFSET(Tableau1[[#This Row],[Temps de travail]],-6,,7))-
SUM(OFFSET(Tableau1[[#This Row],[Heures à récupérer]],-6,,7))+
SUM(OFFSET(Tableau1[[#This Row],[Récup avance]],-6,,7))
-paramètres!$B$15
)*24)</f>
        <v>0</v>
      </c>
      <c r="AB89" s="14"/>
      <c r="AC89" s="14"/>
      <c r="AE89" s="14"/>
    </row>
    <row r="90" spans="2:31" x14ac:dyDescent="0.3">
      <c r="B90" s="49" t="str">
        <f>IF(WEEKDAY(Tableau1[[#This Row],[Date]],2)=4,"semaine "&amp;_xlfn.ISOWEEKNUM(Tableau1[[#This Row],[Date]]),"")</f>
        <v/>
      </c>
      <c r="C90" s="44" t="str">
        <f>UPPER(TEXT(Tableau1[[#This Row],[Date]],"jjjj"))</f>
        <v>MARDI</v>
      </c>
      <c r="D90" s="60">
        <f>$C$3+ROW()-ROW(Tableau1[[#Headers],[Date]])-1</f>
        <v>44278</v>
      </c>
      <c r="E90" s="24"/>
      <c r="F90" s="24"/>
      <c r="G90" s="58"/>
      <c r="H90" s="24"/>
      <c r="I90" s="24"/>
      <c r="J90" s="58"/>
      <c r="K90" s="64">
        <f>Tableau1[[#This Row],[Fin AM]]-Tableau1[[#This Row],[Début AM]]-Tableau1[[#This Row],[Pause AM]]+Tableau1[[#This Row],[Fin PM]]-Tableau1[[#This Row],[Début PM]]-Tableau1[[#This Row],[Pause PM]]</f>
        <v>0</v>
      </c>
      <c r="L90" s="45"/>
      <c r="M90" s="84"/>
      <c r="N90" s="171" t="str">
        <f ca="1">IF(COUNTIF('jours fériés'!C:C,Tableau1[[#This Row],[Date]]),"oui","")</f>
        <v/>
      </c>
      <c r="O90" s="176"/>
      <c r="P90" s="112">
        <f>IF(Tableau1[[#This Row],[Position]]="C.P.",1,0)</f>
        <v>0</v>
      </c>
      <c r="Q90" s="126">
        <f>IF(Tableau1[[#This Row],[Position]]="C.P.S.",1,0)</f>
        <v>0</v>
      </c>
      <c r="R90" s="132">
        <f>IF(Tableau1[[#This Row],[Position]]="P.M.",1,0)</f>
        <v>0</v>
      </c>
      <c r="S90" s="134">
        <f>IF(Tableau1[[#This Row],[Position]]="A.M.",1,0)</f>
        <v>0</v>
      </c>
      <c r="T90" s="137">
        <f>IF(Tableau1[[#This Row],[Position]]="ABS",1,0)</f>
        <v>0</v>
      </c>
      <c r="U90" s="86">
        <f>IF(Tableau1[[#This Row],[Position]]="R.T.T.",1,0)</f>
        <v>0</v>
      </c>
      <c r="V90" s="138">
        <f>IF(Tableau1[[#This Row],[Position]]="Autre",1,0)</f>
        <v>0</v>
      </c>
      <c r="W90" s="141">
        <f>IF(Tableau1[[#This Row],[Position]]="Ch.P. AM",Tableau1[[#This Row],[Fin AM]]-Tableau1[[#This Row],[Début AM]]-Tableau1[[#This Row],[Pause AM]],0)</f>
        <v>0</v>
      </c>
      <c r="X90" s="81">
        <f>IF(Tableau1[[#This Row],[Position]]="Ch.P. PM",Tableau1[[#This Row],[Fin PM]]-Tableau1[[#This Row],[Début PM]]-Tableau1[[#This Row],[Pause PM]],0)</f>
        <v>0</v>
      </c>
      <c r="Y90" s="96">
        <f>IF(Tableau1[[#This Row],[Position]]="Ch.P.",Tableau1[[#This Row],[Temps de travail]],0)+Tableau1[[#This Row],[Chômage Partiel AM]]+Tableau1[[#This Row],[Chômage Partiel PM]]</f>
        <v>0</v>
      </c>
      <c r="Z90" s="147">
        <f>(Tableau1[[#This Row],[Pont Mobile]]+Tableau1[[#This Row],[Congés ]]+Tableau1[[#This Row],[Autre]]+Tableau1[[#This Row],[Absence]]+Tableau1[[#This Row],[R.T.T.]]+Tableau1[[#This Row],[Arrêt Maladie]])*paramètres!B$14</f>
        <v>0</v>
      </c>
      <c r="AA90" s="93">
        <f ca="1">MAX(0,IF(WEEKDAY(Tableau1[[#This Row],[Date]],2)&lt;7,0,
SUM(OFFSET(Tableau1[[#This Row],[Temps de travail]],-6,,7))-
SUM(OFFSET(Tableau1[[#This Row],[Heures à récupérer]],-6,,7))+
SUM(OFFSET(Tableau1[[#This Row],[Récup avance]],-6,,7))
-paramètres!$B$15
)*24)</f>
        <v>0</v>
      </c>
      <c r="AB90" s="14"/>
      <c r="AC90" s="14"/>
      <c r="AE90" s="14"/>
    </row>
    <row r="91" spans="2:31" x14ac:dyDescent="0.3">
      <c r="B91" s="49" t="str">
        <f>IF(WEEKDAY(Tableau1[[#This Row],[Date]],2)=4,"semaine "&amp;_xlfn.ISOWEEKNUM(Tableau1[[#This Row],[Date]]),"")</f>
        <v/>
      </c>
      <c r="C91" s="44" t="str">
        <f>UPPER(TEXT(Tableau1[[#This Row],[Date]],"jjjj"))</f>
        <v>MERCREDI</v>
      </c>
      <c r="D91" s="60">
        <f>$C$3+ROW()-ROW(Tableau1[[#Headers],[Date]])-1</f>
        <v>44279</v>
      </c>
      <c r="E91" s="24"/>
      <c r="F91" s="24"/>
      <c r="G91" s="58"/>
      <c r="H91" s="24"/>
      <c r="I91" s="24"/>
      <c r="J91" s="58"/>
      <c r="K91" s="64">
        <f>Tableau1[[#This Row],[Fin AM]]-Tableau1[[#This Row],[Début AM]]-Tableau1[[#This Row],[Pause AM]]+Tableau1[[#This Row],[Fin PM]]-Tableau1[[#This Row],[Début PM]]-Tableau1[[#This Row],[Pause PM]]</f>
        <v>0</v>
      </c>
      <c r="L91" s="45"/>
      <c r="M91" s="84"/>
      <c r="N91" s="171" t="str">
        <f ca="1">IF(COUNTIF('jours fériés'!C:C,Tableau1[[#This Row],[Date]]),"oui","")</f>
        <v/>
      </c>
      <c r="O91" s="176"/>
      <c r="P91" s="112">
        <f>IF(Tableau1[[#This Row],[Position]]="C.P.",1,0)</f>
        <v>0</v>
      </c>
      <c r="Q91" s="126">
        <f>IF(Tableau1[[#This Row],[Position]]="C.P.S.",1,0)</f>
        <v>0</v>
      </c>
      <c r="R91" s="132">
        <f>IF(Tableau1[[#This Row],[Position]]="P.M.",1,0)</f>
        <v>0</v>
      </c>
      <c r="S91" s="134">
        <f>IF(Tableau1[[#This Row],[Position]]="A.M.",1,0)</f>
        <v>0</v>
      </c>
      <c r="T91" s="137">
        <f>IF(Tableau1[[#This Row],[Position]]="ABS",1,0)</f>
        <v>0</v>
      </c>
      <c r="U91" s="86">
        <f>IF(Tableau1[[#This Row],[Position]]="R.T.T.",1,0)</f>
        <v>0</v>
      </c>
      <c r="V91" s="138">
        <f>IF(Tableau1[[#This Row],[Position]]="Autre",1,0)</f>
        <v>0</v>
      </c>
      <c r="W91" s="141">
        <f>IF(Tableau1[[#This Row],[Position]]="Ch.P. AM",Tableau1[[#This Row],[Fin AM]]-Tableau1[[#This Row],[Début AM]]-Tableau1[[#This Row],[Pause AM]],0)</f>
        <v>0</v>
      </c>
      <c r="X91" s="81">
        <f>IF(Tableau1[[#This Row],[Position]]="Ch.P. PM",Tableau1[[#This Row],[Fin PM]]-Tableau1[[#This Row],[Début PM]]-Tableau1[[#This Row],[Pause PM]],0)</f>
        <v>0</v>
      </c>
      <c r="Y91" s="96">
        <f>IF(Tableau1[[#This Row],[Position]]="Ch.P.",Tableau1[[#This Row],[Temps de travail]],0)+Tableau1[[#This Row],[Chômage Partiel AM]]+Tableau1[[#This Row],[Chômage Partiel PM]]</f>
        <v>0</v>
      </c>
      <c r="Z91" s="147">
        <f>(Tableau1[[#This Row],[Pont Mobile]]+Tableau1[[#This Row],[Congés ]]+Tableau1[[#This Row],[Autre]]+Tableau1[[#This Row],[Absence]]+Tableau1[[#This Row],[R.T.T.]]+Tableau1[[#This Row],[Arrêt Maladie]])*paramètres!B$14</f>
        <v>0</v>
      </c>
      <c r="AA91" s="93">
        <f ca="1">MAX(0,IF(WEEKDAY(Tableau1[[#This Row],[Date]],2)&lt;7,0,
SUM(OFFSET(Tableau1[[#This Row],[Temps de travail]],-6,,7))-
SUM(OFFSET(Tableau1[[#This Row],[Heures à récupérer]],-6,,7))+
SUM(OFFSET(Tableau1[[#This Row],[Récup avance]],-6,,7))
-paramètres!$B$15
)*24)</f>
        <v>0</v>
      </c>
      <c r="AB91" s="14"/>
      <c r="AC91" s="14"/>
      <c r="AE91" s="14"/>
    </row>
    <row r="92" spans="2:31" x14ac:dyDescent="0.3">
      <c r="B92" s="49" t="str">
        <f>IF(WEEKDAY(Tableau1[[#This Row],[Date]],2)=4,"semaine "&amp;_xlfn.ISOWEEKNUM(Tableau1[[#This Row],[Date]]),"")</f>
        <v>semaine 12</v>
      </c>
      <c r="C92" s="44" t="str">
        <f>UPPER(TEXT(Tableau1[[#This Row],[Date]],"jjjj"))</f>
        <v>JEUDI</v>
      </c>
      <c r="D92" s="60">
        <f>$C$3+ROW()-ROW(Tableau1[[#Headers],[Date]])-1</f>
        <v>44280</v>
      </c>
      <c r="E92" s="24"/>
      <c r="F92" s="24"/>
      <c r="G92" s="58"/>
      <c r="H92" s="24"/>
      <c r="I92" s="24"/>
      <c r="J92" s="58"/>
      <c r="K92" s="64">
        <f>Tableau1[[#This Row],[Fin AM]]-Tableau1[[#This Row],[Début AM]]-Tableau1[[#This Row],[Pause AM]]+Tableau1[[#This Row],[Fin PM]]-Tableau1[[#This Row],[Début PM]]-Tableau1[[#This Row],[Pause PM]]</f>
        <v>0</v>
      </c>
      <c r="L92" s="45"/>
      <c r="M92" s="84"/>
      <c r="N92" s="171" t="str">
        <f ca="1">IF(COUNTIF('jours fériés'!C:C,Tableau1[[#This Row],[Date]]),"oui","")</f>
        <v/>
      </c>
      <c r="O92" s="176"/>
      <c r="P92" s="112">
        <f>IF(Tableau1[[#This Row],[Position]]="C.P.",1,0)</f>
        <v>0</v>
      </c>
      <c r="Q92" s="126">
        <f>IF(Tableau1[[#This Row],[Position]]="C.P.S.",1,0)</f>
        <v>0</v>
      </c>
      <c r="R92" s="132">
        <f>IF(Tableau1[[#This Row],[Position]]="P.M.",1,0)</f>
        <v>0</v>
      </c>
      <c r="S92" s="134">
        <f>IF(Tableau1[[#This Row],[Position]]="A.M.",1,0)</f>
        <v>0</v>
      </c>
      <c r="T92" s="137">
        <f>IF(Tableau1[[#This Row],[Position]]="ABS",1,0)</f>
        <v>0</v>
      </c>
      <c r="U92" s="86">
        <f>IF(Tableau1[[#This Row],[Position]]="R.T.T.",1,0)</f>
        <v>0</v>
      </c>
      <c r="V92" s="138">
        <f>IF(Tableau1[[#This Row],[Position]]="Autre",1,0)</f>
        <v>0</v>
      </c>
      <c r="W92" s="141">
        <f>IF(Tableau1[[#This Row],[Position]]="Ch.P. AM",Tableau1[[#This Row],[Fin AM]]-Tableau1[[#This Row],[Début AM]]-Tableau1[[#This Row],[Pause AM]],0)</f>
        <v>0</v>
      </c>
      <c r="X92" s="81">
        <f>IF(Tableau1[[#This Row],[Position]]="Ch.P. PM",Tableau1[[#This Row],[Fin PM]]-Tableau1[[#This Row],[Début PM]]-Tableau1[[#This Row],[Pause PM]],0)</f>
        <v>0</v>
      </c>
      <c r="Y92" s="96">
        <f>IF(Tableau1[[#This Row],[Position]]="Ch.P.",Tableau1[[#This Row],[Temps de travail]],0)+Tableau1[[#This Row],[Chômage Partiel AM]]+Tableau1[[#This Row],[Chômage Partiel PM]]</f>
        <v>0</v>
      </c>
      <c r="Z92" s="147">
        <f>(Tableau1[[#This Row],[Pont Mobile]]+Tableau1[[#This Row],[Congés ]]+Tableau1[[#This Row],[Autre]]+Tableau1[[#This Row],[Absence]]+Tableau1[[#This Row],[R.T.T.]]+Tableau1[[#This Row],[Arrêt Maladie]])*paramètres!B$14</f>
        <v>0</v>
      </c>
      <c r="AA92" s="93">
        <f ca="1">MAX(0,IF(WEEKDAY(Tableau1[[#This Row],[Date]],2)&lt;7,0,
SUM(OFFSET(Tableau1[[#This Row],[Temps de travail]],-6,,7))-
SUM(OFFSET(Tableau1[[#This Row],[Heures à récupérer]],-6,,7))+
SUM(OFFSET(Tableau1[[#This Row],[Récup avance]],-6,,7))
-paramètres!$B$15
)*24)</f>
        <v>0</v>
      </c>
      <c r="AB92" s="14"/>
      <c r="AC92" s="14"/>
      <c r="AE92" s="14"/>
    </row>
    <row r="93" spans="2:31" x14ac:dyDescent="0.3">
      <c r="B93" s="49" t="str">
        <f>IF(WEEKDAY(Tableau1[[#This Row],[Date]],2)=4,"semaine "&amp;_xlfn.ISOWEEKNUM(Tableau1[[#This Row],[Date]]),"")</f>
        <v/>
      </c>
      <c r="C93" s="44" t="str">
        <f>UPPER(TEXT(Tableau1[[#This Row],[Date]],"jjjj"))</f>
        <v>VENDREDI</v>
      </c>
      <c r="D93" s="60">
        <f>$C$3+ROW()-ROW(Tableau1[[#Headers],[Date]])-1</f>
        <v>44281</v>
      </c>
      <c r="E93" s="24"/>
      <c r="F93" s="24"/>
      <c r="G93" s="58"/>
      <c r="H93" s="24"/>
      <c r="I93" s="24"/>
      <c r="J93" s="58"/>
      <c r="K93" s="64">
        <f>Tableau1[[#This Row],[Fin AM]]-Tableau1[[#This Row],[Début AM]]-Tableau1[[#This Row],[Pause AM]]+Tableau1[[#This Row],[Fin PM]]-Tableau1[[#This Row],[Début PM]]-Tableau1[[#This Row],[Pause PM]]</f>
        <v>0</v>
      </c>
      <c r="L93" s="45"/>
      <c r="M93" s="84"/>
      <c r="N93" s="171" t="str">
        <f ca="1">IF(COUNTIF('jours fériés'!C:C,Tableau1[[#This Row],[Date]]),"oui","")</f>
        <v/>
      </c>
      <c r="O93" s="176"/>
      <c r="P93" s="112">
        <f>IF(Tableau1[[#This Row],[Position]]="C.P.",1,0)</f>
        <v>0</v>
      </c>
      <c r="Q93" s="126">
        <f>IF(Tableau1[[#This Row],[Position]]="C.P.S.",1,0)</f>
        <v>0</v>
      </c>
      <c r="R93" s="132">
        <f>IF(Tableau1[[#This Row],[Position]]="P.M.",1,0)</f>
        <v>0</v>
      </c>
      <c r="S93" s="134">
        <f>IF(Tableau1[[#This Row],[Position]]="A.M.",1,0)</f>
        <v>0</v>
      </c>
      <c r="T93" s="137">
        <f>IF(Tableau1[[#This Row],[Position]]="ABS",1,0)</f>
        <v>0</v>
      </c>
      <c r="U93" s="86">
        <f>IF(Tableau1[[#This Row],[Position]]="R.T.T.",1,0)</f>
        <v>0</v>
      </c>
      <c r="V93" s="138">
        <f>IF(Tableau1[[#This Row],[Position]]="Autre",1,0)</f>
        <v>0</v>
      </c>
      <c r="W93" s="141">
        <f>IF(Tableau1[[#This Row],[Position]]="Ch.P. AM",Tableau1[[#This Row],[Fin AM]]-Tableau1[[#This Row],[Début AM]]-Tableau1[[#This Row],[Pause AM]],0)</f>
        <v>0</v>
      </c>
      <c r="X93" s="81">
        <f>IF(Tableau1[[#This Row],[Position]]="Ch.P. PM",Tableau1[[#This Row],[Fin PM]]-Tableau1[[#This Row],[Début PM]]-Tableau1[[#This Row],[Pause PM]],0)</f>
        <v>0</v>
      </c>
      <c r="Y93" s="96">
        <f>IF(Tableau1[[#This Row],[Position]]="Ch.P.",Tableau1[[#This Row],[Temps de travail]],0)+Tableau1[[#This Row],[Chômage Partiel AM]]+Tableau1[[#This Row],[Chômage Partiel PM]]</f>
        <v>0</v>
      </c>
      <c r="Z93" s="147">
        <f>(Tableau1[[#This Row],[Pont Mobile]]+Tableau1[[#This Row],[Congés ]]+Tableau1[[#This Row],[Autre]]+Tableau1[[#This Row],[Absence]]+Tableau1[[#This Row],[R.T.T.]]+Tableau1[[#This Row],[Arrêt Maladie]])*paramètres!B$14</f>
        <v>0</v>
      </c>
      <c r="AA93" s="93">
        <f ca="1">MAX(0,IF(WEEKDAY(Tableau1[[#This Row],[Date]],2)&lt;7,0,
SUM(OFFSET(Tableau1[[#This Row],[Temps de travail]],-6,,7))-
SUM(OFFSET(Tableau1[[#This Row],[Heures à récupérer]],-6,,7))+
SUM(OFFSET(Tableau1[[#This Row],[Récup avance]],-6,,7))
-paramètres!$B$15
)*24)</f>
        <v>0</v>
      </c>
      <c r="AB93" s="14"/>
      <c r="AC93" s="14"/>
      <c r="AE93" s="14"/>
    </row>
    <row r="94" spans="2:31" x14ac:dyDescent="0.3">
      <c r="B94" s="49" t="str">
        <f>IF(WEEKDAY(Tableau1[[#This Row],[Date]],2)=4,"semaine "&amp;_xlfn.ISOWEEKNUM(Tableau1[[#This Row],[Date]]),"")</f>
        <v/>
      </c>
      <c r="C94" s="44" t="str">
        <f>UPPER(TEXT(Tableau1[[#This Row],[Date]],"jjjj"))</f>
        <v>SAMEDI</v>
      </c>
      <c r="D94" s="60">
        <f>$C$3+ROW()-ROW(Tableau1[[#Headers],[Date]])-1</f>
        <v>44282</v>
      </c>
      <c r="E94" s="24"/>
      <c r="F94" s="24"/>
      <c r="G94" s="58"/>
      <c r="H94" s="24"/>
      <c r="I94" s="24"/>
      <c r="J94" s="58"/>
      <c r="K94" s="64">
        <f>Tableau1[[#This Row],[Fin AM]]-Tableau1[[#This Row],[Début AM]]-Tableau1[[#This Row],[Pause AM]]+Tableau1[[#This Row],[Fin PM]]-Tableau1[[#This Row],[Début PM]]-Tableau1[[#This Row],[Pause PM]]</f>
        <v>0</v>
      </c>
      <c r="L94" s="45"/>
      <c r="M94" s="84"/>
      <c r="N94" s="171" t="str">
        <f ca="1">IF(COUNTIF('jours fériés'!C:C,Tableau1[[#This Row],[Date]]),"oui","")</f>
        <v/>
      </c>
      <c r="O94" s="176"/>
      <c r="P94" s="112">
        <f>IF(Tableau1[[#This Row],[Position]]="C.P.",1,0)</f>
        <v>0</v>
      </c>
      <c r="Q94" s="126">
        <f>IF(Tableau1[[#This Row],[Position]]="C.P.S.",1,0)</f>
        <v>0</v>
      </c>
      <c r="R94" s="132">
        <f>IF(Tableau1[[#This Row],[Position]]="P.M.",1,0)</f>
        <v>0</v>
      </c>
      <c r="S94" s="134">
        <f>IF(Tableau1[[#This Row],[Position]]="A.M.",1,0)</f>
        <v>0</v>
      </c>
      <c r="T94" s="137">
        <f>IF(Tableau1[[#This Row],[Position]]="ABS",1,0)</f>
        <v>0</v>
      </c>
      <c r="U94" s="86">
        <f>IF(Tableau1[[#This Row],[Position]]="R.T.T.",1,0)</f>
        <v>0</v>
      </c>
      <c r="V94" s="138">
        <f>IF(Tableau1[[#This Row],[Position]]="Autre",1,0)</f>
        <v>0</v>
      </c>
      <c r="W94" s="141">
        <f>IF(Tableau1[[#This Row],[Position]]="Ch.P. AM",Tableau1[[#This Row],[Fin AM]]-Tableau1[[#This Row],[Début AM]]-Tableau1[[#This Row],[Pause AM]],0)</f>
        <v>0</v>
      </c>
      <c r="X94" s="81">
        <f>IF(Tableau1[[#This Row],[Position]]="Ch.P. PM",Tableau1[[#This Row],[Fin PM]]-Tableau1[[#This Row],[Début PM]]-Tableau1[[#This Row],[Pause PM]],0)</f>
        <v>0</v>
      </c>
      <c r="Y94" s="96">
        <f>IF(Tableau1[[#This Row],[Position]]="Ch.P.",Tableau1[[#This Row],[Temps de travail]],0)+Tableau1[[#This Row],[Chômage Partiel AM]]+Tableau1[[#This Row],[Chômage Partiel PM]]</f>
        <v>0</v>
      </c>
      <c r="Z94" s="147">
        <f>(Tableau1[[#This Row],[Pont Mobile]]+Tableau1[[#This Row],[Congés ]]+Tableau1[[#This Row],[Autre]]+Tableau1[[#This Row],[Absence]]+Tableau1[[#This Row],[R.T.T.]]+Tableau1[[#This Row],[Arrêt Maladie]])*paramètres!B$14</f>
        <v>0</v>
      </c>
      <c r="AA94" s="93">
        <f ca="1">MAX(0,IF(WEEKDAY(Tableau1[[#This Row],[Date]],2)&lt;7,0,
SUM(OFFSET(Tableau1[[#This Row],[Temps de travail]],-6,,7))-
SUM(OFFSET(Tableau1[[#This Row],[Heures à récupérer]],-6,,7))+
SUM(OFFSET(Tableau1[[#This Row],[Récup avance]],-6,,7))
-paramètres!$B$15
)*24)</f>
        <v>0</v>
      </c>
      <c r="AB94" s="14"/>
      <c r="AC94" s="14"/>
      <c r="AE94" s="14"/>
    </row>
    <row r="95" spans="2:31" ht="15" thickBot="1" x14ac:dyDescent="0.35">
      <c r="B95" s="49" t="str">
        <f>IF(WEEKDAY(Tableau1[[#This Row],[Date]],2)=4,"semaine "&amp;_xlfn.ISOWEEKNUM(Tableau1[[#This Row],[Date]]),"")</f>
        <v/>
      </c>
      <c r="C95" s="44" t="str">
        <f>UPPER(TEXT(Tableau1[[#This Row],[Date]],"jjjj"))</f>
        <v>DIMANCHE</v>
      </c>
      <c r="D95" s="60">
        <f>$C$3+ROW()-ROW(Tableau1[[#Headers],[Date]])-1</f>
        <v>44283</v>
      </c>
      <c r="E95" s="24"/>
      <c r="F95" s="24"/>
      <c r="G95" s="58"/>
      <c r="H95" s="24"/>
      <c r="I95" s="24"/>
      <c r="J95" s="58"/>
      <c r="K95" s="64">
        <f>Tableau1[[#This Row],[Fin AM]]-Tableau1[[#This Row],[Début AM]]-Tableau1[[#This Row],[Pause AM]]+Tableau1[[#This Row],[Fin PM]]-Tableau1[[#This Row],[Début PM]]-Tableau1[[#This Row],[Pause PM]]</f>
        <v>0</v>
      </c>
      <c r="L95" s="52"/>
      <c r="M95" s="85"/>
      <c r="N95" s="174" t="str">
        <f ca="1">IF(COUNTIF('jours fériés'!C:C,Tableau1[[#This Row],[Date]]),"oui","")</f>
        <v/>
      </c>
      <c r="O95" s="176"/>
      <c r="P95" s="179">
        <f>IF(Tableau1[[#This Row],[Position]]="C.P.",1,0)</f>
        <v>0</v>
      </c>
      <c r="Q95" s="181">
        <f>IF(Tableau1[[#This Row],[Position]]="C.P.S.",1,0)</f>
        <v>0</v>
      </c>
      <c r="R95" s="183">
        <f>IF(Tableau1[[#This Row],[Position]]="P.M.",1,0)</f>
        <v>0</v>
      </c>
      <c r="S95" s="169">
        <f>IF(Tableau1[[#This Row],[Position]]="A.M.",1,0)</f>
        <v>0</v>
      </c>
      <c r="T95" s="187">
        <f>IF(Tableau1[[#This Row],[Position]]="ABS",1,0)</f>
        <v>0</v>
      </c>
      <c r="U95" s="189">
        <f>IF(Tableau1[[#This Row],[Position]]="R.T.T.",1,0)</f>
        <v>0</v>
      </c>
      <c r="V95" s="185">
        <f>IF(Tableau1[[#This Row],[Position]]="Autre",1,0)</f>
        <v>0</v>
      </c>
      <c r="W95" s="142">
        <f>IF(Tableau1[[#This Row],[Position]]="Ch.P. AM",Tableau1[[#This Row],[Fin AM]]-Tableau1[[#This Row],[Début AM]]-Tableau1[[#This Row],[Pause AM]],0)</f>
        <v>0</v>
      </c>
      <c r="X95" s="117">
        <f>IF(Tableau1[[#This Row],[Position]]="Ch.P. PM",Tableau1[[#This Row],[Fin PM]]-Tableau1[[#This Row],[Début PM]]-Tableau1[[#This Row],[Pause PM]],0)</f>
        <v>0</v>
      </c>
      <c r="Y95" s="143">
        <f>IF(Tableau1[[#This Row],[Position]]="Ch.P.",Tableau1[[#This Row],[Temps de travail]],0)+Tableau1[[#This Row],[Chômage Partiel AM]]+Tableau1[[#This Row],[Chômage Partiel PM]]</f>
        <v>0</v>
      </c>
      <c r="Z95" s="148">
        <f>(Tableau1[[#This Row],[Pont Mobile]]+Tableau1[[#This Row],[Congés ]]+Tableau1[[#This Row],[Autre]]+Tableau1[[#This Row],[Absence]]+Tableau1[[#This Row],[R.T.T.]]+Tableau1[[#This Row],[Arrêt Maladie]])*paramètres!B$14</f>
        <v>0</v>
      </c>
      <c r="AA95" s="94">
        <f ca="1">MAX(0,IF(WEEKDAY(Tableau1[[#This Row],[Date]],2)&lt;7,0,
SUM(OFFSET(Tableau1[[#This Row],[Temps de travail]],-6,,7))-
SUM(OFFSET(Tableau1[[#This Row],[Heures à récupérer]],-6,,7))+
SUM(OFFSET(Tableau1[[#This Row],[Récup avance]],-6,,7))
-paramètres!$B$15
)*24)</f>
        <v>0</v>
      </c>
      <c r="AB95" s="14"/>
      <c r="AC95" s="14"/>
      <c r="AE95" s="14"/>
    </row>
    <row r="96" spans="2:31" x14ac:dyDescent="0.3">
      <c r="B96" s="49" t="str">
        <f>IF(WEEKDAY(Tableau1[[#This Row],[Date]],2)=4,"semaine "&amp;_xlfn.ISOWEEKNUM(Tableau1[[#This Row],[Date]]),"")</f>
        <v/>
      </c>
      <c r="C96" s="44" t="str">
        <f>UPPER(TEXT(Tableau1[[#This Row],[Date]],"jjjj"))</f>
        <v>LUNDI</v>
      </c>
      <c r="D96" s="60">
        <f>$C$3+ROW()-ROW(Tableau1[[#Headers],[Date]])-1</f>
        <v>44284</v>
      </c>
      <c r="E96" s="24"/>
      <c r="F96" s="24"/>
      <c r="G96" s="58"/>
      <c r="H96" s="24"/>
      <c r="I96" s="24"/>
      <c r="J96" s="58"/>
      <c r="K96" s="64">
        <f>Tableau1[[#This Row],[Fin AM]]-Tableau1[[#This Row],[Début AM]]-Tableau1[[#This Row],[Pause AM]]+Tableau1[[#This Row],[Fin PM]]-Tableau1[[#This Row],[Début PM]]-Tableau1[[#This Row],[Pause PM]]</f>
        <v>0</v>
      </c>
      <c r="L96" s="48"/>
      <c r="M96" s="83"/>
      <c r="N96" s="171" t="str">
        <f ca="1">IF(COUNTIF('jours fériés'!C:C,Tableau1[[#This Row],[Date]]),"oui","")</f>
        <v/>
      </c>
      <c r="O96" s="176"/>
      <c r="P96" s="112">
        <f>IF(Tableau1[[#This Row],[Position]]="C.P.",1,0)</f>
        <v>0</v>
      </c>
      <c r="Q96" s="126">
        <f>IF(Tableau1[[#This Row],[Position]]="C.P.S.",1,0)</f>
        <v>0</v>
      </c>
      <c r="R96" s="132">
        <f>IF(Tableau1[[#This Row],[Position]]="P.M.",1,0)</f>
        <v>0</v>
      </c>
      <c r="S96" s="134">
        <f>IF(Tableau1[[#This Row],[Position]]="A.M.",1,0)</f>
        <v>0</v>
      </c>
      <c r="T96" s="137">
        <f>IF(Tableau1[[#This Row],[Position]]="ABS",1,0)</f>
        <v>0</v>
      </c>
      <c r="U96" s="86">
        <f>IF(Tableau1[[#This Row],[Position]]="R.T.T.",1,0)</f>
        <v>0</v>
      </c>
      <c r="V96" s="138">
        <f>IF(Tableau1[[#This Row],[Position]]="Autre",1,0)</f>
        <v>0</v>
      </c>
      <c r="W96" s="141">
        <f>IF(Tableau1[[#This Row],[Position]]="Ch.P. AM",Tableau1[[#This Row],[Fin AM]]-Tableau1[[#This Row],[Début AM]]-Tableau1[[#This Row],[Pause AM]],0)</f>
        <v>0</v>
      </c>
      <c r="X96" s="81">
        <f>IF(Tableau1[[#This Row],[Position]]="Ch.P. PM",Tableau1[[#This Row],[Fin PM]]-Tableau1[[#This Row],[Début PM]]-Tableau1[[#This Row],[Pause PM]],0)</f>
        <v>0</v>
      </c>
      <c r="Y96" s="96">
        <f>IF(Tableau1[[#This Row],[Position]]="Ch.P.",Tableau1[[#This Row],[Temps de travail]],0)+Tableau1[[#This Row],[Chômage Partiel AM]]+Tableau1[[#This Row],[Chômage Partiel PM]]</f>
        <v>0</v>
      </c>
      <c r="Z96" s="147">
        <f>(Tableau1[[#This Row],[Pont Mobile]]+Tableau1[[#This Row],[Congés ]]+Tableau1[[#This Row],[Autre]]+Tableau1[[#This Row],[Absence]]+Tableau1[[#This Row],[R.T.T.]]+Tableau1[[#This Row],[Arrêt Maladie]])*paramètres!B$14</f>
        <v>0</v>
      </c>
      <c r="AA96" s="93">
        <f ca="1">MAX(0,IF(WEEKDAY(Tableau1[[#This Row],[Date]],2)&lt;7,0,
SUM(OFFSET(Tableau1[[#This Row],[Temps de travail]],-6,,7))-
SUM(OFFSET(Tableau1[[#This Row],[Heures à récupérer]],-6,,7))+
SUM(OFFSET(Tableau1[[#This Row],[Récup avance]],-6,,7))
-paramètres!$B$15
)*24)</f>
        <v>0</v>
      </c>
      <c r="AB96" s="14"/>
      <c r="AC96" s="14"/>
      <c r="AE96" s="14"/>
    </row>
    <row r="97" spans="2:31" x14ac:dyDescent="0.3">
      <c r="B97" s="49" t="str">
        <f>IF(WEEKDAY(Tableau1[[#This Row],[Date]],2)=4,"semaine "&amp;_xlfn.ISOWEEKNUM(Tableau1[[#This Row],[Date]]),"")</f>
        <v/>
      </c>
      <c r="C97" s="44" t="str">
        <f>UPPER(TEXT(Tableau1[[#This Row],[Date]],"jjjj"))</f>
        <v>MARDI</v>
      </c>
      <c r="D97" s="60">
        <f>$C$3+ROW()-ROW(Tableau1[[#Headers],[Date]])-1</f>
        <v>44285</v>
      </c>
      <c r="E97" s="24"/>
      <c r="F97" s="24"/>
      <c r="G97" s="58"/>
      <c r="H97" s="24"/>
      <c r="I97" s="24"/>
      <c r="J97" s="58"/>
      <c r="K97" s="64">
        <f>Tableau1[[#This Row],[Fin AM]]-Tableau1[[#This Row],[Début AM]]-Tableau1[[#This Row],[Pause AM]]+Tableau1[[#This Row],[Fin PM]]-Tableau1[[#This Row],[Début PM]]-Tableau1[[#This Row],[Pause PM]]</f>
        <v>0</v>
      </c>
      <c r="L97" s="45"/>
      <c r="M97" s="84"/>
      <c r="N97" s="171" t="str">
        <f ca="1">IF(COUNTIF('jours fériés'!C:C,Tableau1[[#This Row],[Date]]),"oui","")</f>
        <v/>
      </c>
      <c r="O97" s="176"/>
      <c r="P97" s="112">
        <f>IF(Tableau1[[#This Row],[Position]]="C.P.",1,0)</f>
        <v>0</v>
      </c>
      <c r="Q97" s="126">
        <f>IF(Tableau1[[#This Row],[Position]]="C.P.S.",1,0)</f>
        <v>0</v>
      </c>
      <c r="R97" s="132">
        <f>IF(Tableau1[[#This Row],[Position]]="P.M.",1,0)</f>
        <v>0</v>
      </c>
      <c r="S97" s="134">
        <f>IF(Tableau1[[#This Row],[Position]]="A.M.",1,0)</f>
        <v>0</v>
      </c>
      <c r="T97" s="137">
        <f>IF(Tableau1[[#This Row],[Position]]="ABS",1,0)</f>
        <v>0</v>
      </c>
      <c r="U97" s="86">
        <f>IF(Tableau1[[#This Row],[Position]]="R.T.T.",1,0)</f>
        <v>0</v>
      </c>
      <c r="V97" s="138">
        <f>IF(Tableau1[[#This Row],[Position]]="Autre",1,0)</f>
        <v>0</v>
      </c>
      <c r="W97" s="141">
        <f>IF(Tableau1[[#This Row],[Position]]="Ch.P. AM",Tableau1[[#This Row],[Fin AM]]-Tableau1[[#This Row],[Début AM]]-Tableau1[[#This Row],[Pause AM]],0)</f>
        <v>0</v>
      </c>
      <c r="X97" s="81">
        <f>IF(Tableau1[[#This Row],[Position]]="Ch.P. PM",Tableau1[[#This Row],[Fin PM]]-Tableau1[[#This Row],[Début PM]]-Tableau1[[#This Row],[Pause PM]],0)</f>
        <v>0</v>
      </c>
      <c r="Y97" s="96">
        <f>IF(Tableau1[[#This Row],[Position]]="Ch.P.",Tableau1[[#This Row],[Temps de travail]],0)+Tableau1[[#This Row],[Chômage Partiel AM]]+Tableau1[[#This Row],[Chômage Partiel PM]]</f>
        <v>0</v>
      </c>
      <c r="Z97" s="147">
        <f>(Tableau1[[#This Row],[Pont Mobile]]+Tableau1[[#This Row],[Congés ]]+Tableau1[[#This Row],[Autre]]+Tableau1[[#This Row],[Absence]]+Tableau1[[#This Row],[R.T.T.]]+Tableau1[[#This Row],[Arrêt Maladie]])*paramètres!B$14</f>
        <v>0</v>
      </c>
      <c r="AA97" s="93">
        <f ca="1">MAX(0,IF(WEEKDAY(Tableau1[[#This Row],[Date]],2)&lt;7,0,
SUM(OFFSET(Tableau1[[#This Row],[Temps de travail]],-6,,7))-
SUM(OFFSET(Tableau1[[#This Row],[Heures à récupérer]],-6,,7))+
SUM(OFFSET(Tableau1[[#This Row],[Récup avance]],-6,,7))
-paramètres!$B$15
)*24)</f>
        <v>0</v>
      </c>
      <c r="AB97" s="14"/>
      <c r="AC97" s="14"/>
      <c r="AE97" s="14"/>
    </row>
    <row r="98" spans="2:31" x14ac:dyDescent="0.3">
      <c r="B98" s="49" t="str">
        <f>IF(WEEKDAY(Tableau1[[#This Row],[Date]],2)=4,"semaine "&amp;_xlfn.ISOWEEKNUM(Tableau1[[#This Row],[Date]]),"")</f>
        <v/>
      </c>
      <c r="C98" s="44" t="str">
        <f>UPPER(TEXT(Tableau1[[#This Row],[Date]],"jjjj"))</f>
        <v>MERCREDI</v>
      </c>
      <c r="D98" s="60">
        <f>$C$3+ROW()-ROW(Tableau1[[#Headers],[Date]])-1</f>
        <v>44286</v>
      </c>
      <c r="E98" s="24"/>
      <c r="F98" s="24"/>
      <c r="G98" s="58"/>
      <c r="H98" s="24"/>
      <c r="I98" s="24"/>
      <c r="J98" s="58"/>
      <c r="K98" s="64">
        <f>Tableau1[[#This Row],[Fin AM]]-Tableau1[[#This Row],[Début AM]]-Tableau1[[#This Row],[Pause AM]]+Tableau1[[#This Row],[Fin PM]]-Tableau1[[#This Row],[Début PM]]-Tableau1[[#This Row],[Pause PM]]</f>
        <v>0</v>
      </c>
      <c r="L98" s="45"/>
      <c r="M98" s="84"/>
      <c r="N98" s="171" t="str">
        <f ca="1">IF(COUNTIF('jours fériés'!C:C,Tableau1[[#This Row],[Date]]),"oui","")</f>
        <v/>
      </c>
      <c r="O98" s="176"/>
      <c r="P98" s="112">
        <f>IF(Tableau1[[#This Row],[Position]]="C.P.",1,0)</f>
        <v>0</v>
      </c>
      <c r="Q98" s="126">
        <f>IF(Tableau1[[#This Row],[Position]]="C.P.S.",1,0)</f>
        <v>0</v>
      </c>
      <c r="R98" s="132">
        <f>IF(Tableau1[[#This Row],[Position]]="P.M.",1,0)</f>
        <v>0</v>
      </c>
      <c r="S98" s="134">
        <f>IF(Tableau1[[#This Row],[Position]]="A.M.",1,0)</f>
        <v>0</v>
      </c>
      <c r="T98" s="137">
        <f>IF(Tableau1[[#This Row],[Position]]="ABS",1,0)</f>
        <v>0</v>
      </c>
      <c r="U98" s="86">
        <f>IF(Tableau1[[#This Row],[Position]]="R.T.T.",1,0)</f>
        <v>0</v>
      </c>
      <c r="V98" s="138">
        <f>IF(Tableau1[[#This Row],[Position]]="Autre",1,0)</f>
        <v>0</v>
      </c>
      <c r="W98" s="141">
        <f>IF(Tableau1[[#This Row],[Position]]="Ch.P. AM",Tableau1[[#This Row],[Fin AM]]-Tableau1[[#This Row],[Début AM]]-Tableau1[[#This Row],[Pause AM]],0)</f>
        <v>0</v>
      </c>
      <c r="X98" s="81">
        <f>IF(Tableau1[[#This Row],[Position]]="Ch.P. PM",Tableau1[[#This Row],[Fin PM]]-Tableau1[[#This Row],[Début PM]]-Tableau1[[#This Row],[Pause PM]],0)</f>
        <v>0</v>
      </c>
      <c r="Y98" s="96">
        <f>IF(Tableau1[[#This Row],[Position]]="Ch.P.",Tableau1[[#This Row],[Temps de travail]],0)+Tableau1[[#This Row],[Chômage Partiel AM]]+Tableau1[[#This Row],[Chômage Partiel PM]]</f>
        <v>0</v>
      </c>
      <c r="Z98" s="147">
        <f>(Tableau1[[#This Row],[Pont Mobile]]+Tableau1[[#This Row],[Congés ]]+Tableau1[[#This Row],[Autre]]+Tableau1[[#This Row],[Absence]]+Tableau1[[#This Row],[R.T.T.]]+Tableau1[[#This Row],[Arrêt Maladie]])*paramètres!B$14</f>
        <v>0</v>
      </c>
      <c r="AA98" s="93">
        <f ca="1">MAX(0,IF(WEEKDAY(Tableau1[[#This Row],[Date]],2)&lt;7,0,
SUM(OFFSET(Tableau1[[#This Row],[Temps de travail]],-6,,7))-
SUM(OFFSET(Tableau1[[#This Row],[Heures à récupérer]],-6,,7))+
SUM(OFFSET(Tableau1[[#This Row],[Récup avance]],-6,,7))
-paramètres!$B$15
)*24)</f>
        <v>0</v>
      </c>
      <c r="AB98" s="14"/>
      <c r="AC98" s="14"/>
      <c r="AE98" s="14"/>
    </row>
    <row r="99" spans="2:31" x14ac:dyDescent="0.3">
      <c r="B99" s="49" t="str">
        <f>IF(WEEKDAY(Tableau1[[#This Row],[Date]],2)=4,"semaine "&amp;_xlfn.ISOWEEKNUM(Tableau1[[#This Row],[Date]]),"")</f>
        <v>semaine 13</v>
      </c>
      <c r="C99" s="44" t="str">
        <f>UPPER(TEXT(Tableau1[[#This Row],[Date]],"jjjj"))</f>
        <v>JEUDI</v>
      </c>
      <c r="D99" s="60">
        <f>$C$3+ROW()-ROW(Tableau1[[#Headers],[Date]])-1</f>
        <v>44287</v>
      </c>
      <c r="E99" s="24"/>
      <c r="F99" s="24"/>
      <c r="G99" s="58"/>
      <c r="H99" s="24"/>
      <c r="I99" s="24"/>
      <c r="J99" s="58"/>
      <c r="K99" s="64">
        <f>Tableau1[[#This Row],[Fin AM]]-Tableau1[[#This Row],[Début AM]]-Tableau1[[#This Row],[Pause AM]]+Tableau1[[#This Row],[Fin PM]]-Tableau1[[#This Row],[Début PM]]-Tableau1[[#This Row],[Pause PM]]</f>
        <v>0</v>
      </c>
      <c r="L99" s="45"/>
      <c r="M99" s="84"/>
      <c r="N99" s="171" t="str">
        <f ca="1">IF(COUNTIF('jours fériés'!C:C,Tableau1[[#This Row],[Date]]),"oui","")</f>
        <v/>
      </c>
      <c r="O99" s="176"/>
      <c r="P99" s="112">
        <f>IF(Tableau1[[#This Row],[Position]]="C.P.",1,0)</f>
        <v>0</v>
      </c>
      <c r="Q99" s="126">
        <f>IF(Tableau1[[#This Row],[Position]]="C.P.S.",1,0)</f>
        <v>0</v>
      </c>
      <c r="R99" s="132">
        <f>IF(Tableau1[[#This Row],[Position]]="P.M.",1,0)</f>
        <v>0</v>
      </c>
      <c r="S99" s="134">
        <f>IF(Tableau1[[#This Row],[Position]]="A.M.",1,0)</f>
        <v>0</v>
      </c>
      <c r="T99" s="137">
        <f>IF(Tableau1[[#This Row],[Position]]="ABS",1,0)</f>
        <v>0</v>
      </c>
      <c r="U99" s="86">
        <f>IF(Tableau1[[#This Row],[Position]]="R.T.T.",1,0)</f>
        <v>0</v>
      </c>
      <c r="V99" s="138">
        <f>IF(Tableau1[[#This Row],[Position]]="Autre",1,0)</f>
        <v>0</v>
      </c>
      <c r="W99" s="141">
        <f>IF(Tableau1[[#This Row],[Position]]="Ch.P. AM",Tableau1[[#This Row],[Fin AM]]-Tableau1[[#This Row],[Début AM]]-Tableau1[[#This Row],[Pause AM]],0)</f>
        <v>0</v>
      </c>
      <c r="X99" s="81">
        <f>IF(Tableau1[[#This Row],[Position]]="Ch.P. PM",Tableau1[[#This Row],[Fin PM]]-Tableau1[[#This Row],[Début PM]]-Tableau1[[#This Row],[Pause PM]],0)</f>
        <v>0</v>
      </c>
      <c r="Y99" s="96">
        <f>IF(Tableau1[[#This Row],[Position]]="Ch.P.",Tableau1[[#This Row],[Temps de travail]],0)+Tableau1[[#This Row],[Chômage Partiel AM]]+Tableau1[[#This Row],[Chômage Partiel PM]]</f>
        <v>0</v>
      </c>
      <c r="Z99" s="147">
        <f>(Tableau1[[#This Row],[Pont Mobile]]+Tableau1[[#This Row],[Congés ]]+Tableau1[[#This Row],[Autre]]+Tableau1[[#This Row],[Absence]]+Tableau1[[#This Row],[R.T.T.]]+Tableau1[[#This Row],[Arrêt Maladie]])*paramètres!B$14</f>
        <v>0</v>
      </c>
      <c r="AA99" s="93">
        <f ca="1">MAX(0,IF(WEEKDAY(Tableau1[[#This Row],[Date]],2)&lt;7,0,
SUM(OFFSET(Tableau1[[#This Row],[Temps de travail]],-6,,7))-
SUM(OFFSET(Tableau1[[#This Row],[Heures à récupérer]],-6,,7))+
SUM(OFFSET(Tableau1[[#This Row],[Récup avance]],-6,,7))
-paramètres!$B$15
)*24)</f>
        <v>0</v>
      </c>
      <c r="AB99" s="14"/>
      <c r="AC99" s="14"/>
      <c r="AE99" s="14"/>
    </row>
    <row r="100" spans="2:31" x14ac:dyDescent="0.3">
      <c r="B100" s="49" t="str">
        <f>IF(WEEKDAY(Tableau1[[#This Row],[Date]],2)=4,"semaine "&amp;_xlfn.ISOWEEKNUM(Tableau1[[#This Row],[Date]]),"")</f>
        <v/>
      </c>
      <c r="C100" s="44" t="str">
        <f>UPPER(TEXT(Tableau1[[#This Row],[Date]],"jjjj"))</f>
        <v>VENDREDI</v>
      </c>
      <c r="D100" s="60">
        <f>$C$3+ROW()-ROW(Tableau1[[#Headers],[Date]])-1</f>
        <v>44288</v>
      </c>
      <c r="E100" s="24"/>
      <c r="F100" s="24"/>
      <c r="G100" s="58"/>
      <c r="H100" s="24"/>
      <c r="I100" s="24"/>
      <c r="J100" s="58"/>
      <c r="K100" s="64">
        <f>Tableau1[[#This Row],[Fin AM]]-Tableau1[[#This Row],[Début AM]]-Tableau1[[#This Row],[Pause AM]]+Tableau1[[#This Row],[Fin PM]]-Tableau1[[#This Row],[Début PM]]-Tableau1[[#This Row],[Pause PM]]</f>
        <v>0</v>
      </c>
      <c r="L100" s="45"/>
      <c r="M100" s="84"/>
      <c r="N100" s="171" t="str">
        <f ca="1">IF(COUNTIF('jours fériés'!C:C,Tableau1[[#This Row],[Date]]),"oui","")</f>
        <v/>
      </c>
      <c r="O100" s="176"/>
      <c r="P100" s="112">
        <f>IF(Tableau1[[#This Row],[Position]]="C.P.",1,0)</f>
        <v>0</v>
      </c>
      <c r="Q100" s="126">
        <f>IF(Tableau1[[#This Row],[Position]]="C.P.S.",1,0)</f>
        <v>0</v>
      </c>
      <c r="R100" s="132">
        <f>IF(Tableau1[[#This Row],[Position]]="P.M.",1,0)</f>
        <v>0</v>
      </c>
      <c r="S100" s="134">
        <f>IF(Tableau1[[#This Row],[Position]]="A.M.",1,0)</f>
        <v>0</v>
      </c>
      <c r="T100" s="137">
        <f>IF(Tableau1[[#This Row],[Position]]="ABS",1,0)</f>
        <v>0</v>
      </c>
      <c r="U100" s="86">
        <f>IF(Tableau1[[#This Row],[Position]]="R.T.T.",1,0)</f>
        <v>0</v>
      </c>
      <c r="V100" s="138">
        <f>IF(Tableau1[[#This Row],[Position]]="Autre",1,0)</f>
        <v>0</v>
      </c>
      <c r="W100" s="141">
        <f>IF(Tableau1[[#This Row],[Position]]="Ch.P. AM",Tableau1[[#This Row],[Fin AM]]-Tableau1[[#This Row],[Début AM]]-Tableau1[[#This Row],[Pause AM]],0)</f>
        <v>0</v>
      </c>
      <c r="X100" s="81">
        <f>IF(Tableau1[[#This Row],[Position]]="Ch.P. PM",Tableau1[[#This Row],[Fin PM]]-Tableau1[[#This Row],[Début PM]]-Tableau1[[#This Row],[Pause PM]],0)</f>
        <v>0</v>
      </c>
      <c r="Y100" s="96">
        <f>IF(Tableau1[[#This Row],[Position]]="Ch.P.",Tableau1[[#This Row],[Temps de travail]],0)+Tableau1[[#This Row],[Chômage Partiel AM]]+Tableau1[[#This Row],[Chômage Partiel PM]]</f>
        <v>0</v>
      </c>
      <c r="Z100" s="147">
        <f>(Tableau1[[#This Row],[Pont Mobile]]+Tableau1[[#This Row],[Congés ]]+Tableau1[[#This Row],[Autre]]+Tableau1[[#This Row],[Absence]]+Tableau1[[#This Row],[R.T.T.]]+Tableau1[[#This Row],[Arrêt Maladie]])*paramètres!B$14</f>
        <v>0</v>
      </c>
      <c r="AA100" s="93">
        <f ca="1">MAX(0,IF(WEEKDAY(Tableau1[[#This Row],[Date]],2)&lt;7,0,
SUM(OFFSET(Tableau1[[#This Row],[Temps de travail]],-6,,7))-
SUM(OFFSET(Tableau1[[#This Row],[Heures à récupérer]],-6,,7))+
SUM(OFFSET(Tableau1[[#This Row],[Récup avance]],-6,,7))
-paramètres!$B$15
)*24)</f>
        <v>0</v>
      </c>
      <c r="AB100" s="14"/>
      <c r="AC100" s="14"/>
      <c r="AE100" s="14"/>
    </row>
    <row r="101" spans="2:31" x14ac:dyDescent="0.3">
      <c r="B101" s="49" t="str">
        <f>IF(WEEKDAY(Tableau1[[#This Row],[Date]],2)=4,"semaine "&amp;_xlfn.ISOWEEKNUM(Tableau1[[#This Row],[Date]]),"")</f>
        <v/>
      </c>
      <c r="C101" s="44" t="str">
        <f>UPPER(TEXT(Tableau1[[#This Row],[Date]],"jjjj"))</f>
        <v>SAMEDI</v>
      </c>
      <c r="D101" s="60">
        <f>$C$3+ROW()-ROW(Tableau1[[#Headers],[Date]])-1</f>
        <v>44289</v>
      </c>
      <c r="E101" s="24"/>
      <c r="F101" s="24"/>
      <c r="G101" s="58"/>
      <c r="H101" s="24"/>
      <c r="I101" s="24"/>
      <c r="J101" s="58"/>
      <c r="K101" s="64">
        <f>Tableau1[[#This Row],[Fin AM]]-Tableau1[[#This Row],[Début AM]]-Tableau1[[#This Row],[Pause AM]]+Tableau1[[#This Row],[Fin PM]]-Tableau1[[#This Row],[Début PM]]-Tableau1[[#This Row],[Pause PM]]</f>
        <v>0</v>
      </c>
      <c r="L101" s="45"/>
      <c r="M101" s="84"/>
      <c r="N101" s="171" t="str">
        <f ca="1">IF(COUNTIF('jours fériés'!C:C,Tableau1[[#This Row],[Date]]),"oui","")</f>
        <v/>
      </c>
      <c r="O101" s="176"/>
      <c r="P101" s="112">
        <f>IF(Tableau1[[#This Row],[Position]]="C.P.",1,0)</f>
        <v>0</v>
      </c>
      <c r="Q101" s="126">
        <f>IF(Tableau1[[#This Row],[Position]]="C.P.S.",1,0)</f>
        <v>0</v>
      </c>
      <c r="R101" s="132">
        <f>IF(Tableau1[[#This Row],[Position]]="P.M.",1,0)</f>
        <v>0</v>
      </c>
      <c r="S101" s="134">
        <f>IF(Tableau1[[#This Row],[Position]]="A.M.",1,0)</f>
        <v>0</v>
      </c>
      <c r="T101" s="137">
        <f>IF(Tableau1[[#This Row],[Position]]="ABS",1,0)</f>
        <v>0</v>
      </c>
      <c r="U101" s="86">
        <f>IF(Tableau1[[#This Row],[Position]]="R.T.T.",1,0)</f>
        <v>0</v>
      </c>
      <c r="V101" s="138">
        <f>IF(Tableau1[[#This Row],[Position]]="Autre",1,0)</f>
        <v>0</v>
      </c>
      <c r="W101" s="141">
        <f>IF(Tableau1[[#This Row],[Position]]="Ch.P. AM",Tableau1[[#This Row],[Fin AM]]-Tableau1[[#This Row],[Début AM]]-Tableau1[[#This Row],[Pause AM]],0)</f>
        <v>0</v>
      </c>
      <c r="X101" s="81">
        <f>IF(Tableau1[[#This Row],[Position]]="Ch.P. PM",Tableau1[[#This Row],[Fin PM]]-Tableau1[[#This Row],[Début PM]]-Tableau1[[#This Row],[Pause PM]],0)</f>
        <v>0</v>
      </c>
      <c r="Y101" s="96">
        <f>IF(Tableau1[[#This Row],[Position]]="Ch.P.",Tableau1[[#This Row],[Temps de travail]],0)+Tableau1[[#This Row],[Chômage Partiel AM]]+Tableau1[[#This Row],[Chômage Partiel PM]]</f>
        <v>0</v>
      </c>
      <c r="Z101" s="147">
        <f>(Tableau1[[#This Row],[Pont Mobile]]+Tableau1[[#This Row],[Congés ]]+Tableau1[[#This Row],[Autre]]+Tableau1[[#This Row],[Absence]]+Tableau1[[#This Row],[R.T.T.]]+Tableau1[[#This Row],[Arrêt Maladie]])*paramètres!B$14</f>
        <v>0</v>
      </c>
      <c r="AA101" s="93">
        <f ca="1">MAX(0,IF(WEEKDAY(Tableau1[[#This Row],[Date]],2)&lt;7,0,
SUM(OFFSET(Tableau1[[#This Row],[Temps de travail]],-6,,7))-
SUM(OFFSET(Tableau1[[#This Row],[Heures à récupérer]],-6,,7))+
SUM(OFFSET(Tableau1[[#This Row],[Récup avance]],-6,,7))
-paramètres!$B$15
)*24)</f>
        <v>0</v>
      </c>
      <c r="AB101" s="14"/>
      <c r="AC101" s="14"/>
      <c r="AE101" s="14"/>
    </row>
    <row r="102" spans="2:31" ht="15" thickBot="1" x14ac:dyDescent="0.35">
      <c r="B102" s="49" t="str">
        <f>IF(WEEKDAY(Tableau1[[#This Row],[Date]],2)=4,"semaine "&amp;_xlfn.ISOWEEKNUM(Tableau1[[#This Row],[Date]]),"")</f>
        <v/>
      </c>
      <c r="C102" s="44" t="str">
        <f>UPPER(TEXT(Tableau1[[#This Row],[Date]],"jjjj"))</f>
        <v>DIMANCHE</v>
      </c>
      <c r="D102" s="60">
        <f>$C$3+ROW()-ROW(Tableau1[[#Headers],[Date]])-1</f>
        <v>44290</v>
      </c>
      <c r="E102" s="24"/>
      <c r="F102" s="24"/>
      <c r="G102" s="58"/>
      <c r="H102" s="24"/>
      <c r="I102" s="24"/>
      <c r="J102" s="58"/>
      <c r="K102" s="64">
        <f>Tableau1[[#This Row],[Fin AM]]-Tableau1[[#This Row],[Début AM]]-Tableau1[[#This Row],[Pause AM]]+Tableau1[[#This Row],[Fin PM]]-Tableau1[[#This Row],[Début PM]]-Tableau1[[#This Row],[Pause PM]]</f>
        <v>0</v>
      </c>
      <c r="L102" s="52"/>
      <c r="M102" s="85"/>
      <c r="N102" s="174" t="str">
        <f ca="1">IF(COUNTIF('jours fériés'!C:C,Tableau1[[#This Row],[Date]]),"oui","")</f>
        <v>oui</v>
      </c>
      <c r="O102" s="176"/>
      <c r="P102" s="179">
        <f>IF(Tableau1[[#This Row],[Position]]="C.P.",1,0)</f>
        <v>0</v>
      </c>
      <c r="Q102" s="181">
        <f>IF(Tableau1[[#This Row],[Position]]="C.P.S.",1,0)</f>
        <v>0</v>
      </c>
      <c r="R102" s="183">
        <f>IF(Tableau1[[#This Row],[Position]]="P.M.",1,0)</f>
        <v>0</v>
      </c>
      <c r="S102" s="169">
        <f>IF(Tableau1[[#This Row],[Position]]="A.M.",1,0)</f>
        <v>0</v>
      </c>
      <c r="T102" s="187">
        <f>IF(Tableau1[[#This Row],[Position]]="ABS",1,0)</f>
        <v>0</v>
      </c>
      <c r="U102" s="189">
        <f>IF(Tableau1[[#This Row],[Position]]="R.T.T.",1,0)</f>
        <v>0</v>
      </c>
      <c r="V102" s="185">
        <f>IF(Tableau1[[#This Row],[Position]]="Autre",1,0)</f>
        <v>0</v>
      </c>
      <c r="W102" s="142">
        <f>IF(Tableau1[[#This Row],[Position]]="Ch.P. AM",Tableau1[[#This Row],[Fin AM]]-Tableau1[[#This Row],[Début AM]]-Tableau1[[#This Row],[Pause AM]],0)</f>
        <v>0</v>
      </c>
      <c r="X102" s="117">
        <f>IF(Tableau1[[#This Row],[Position]]="Ch.P. PM",Tableau1[[#This Row],[Fin PM]]-Tableau1[[#This Row],[Début PM]]-Tableau1[[#This Row],[Pause PM]],0)</f>
        <v>0</v>
      </c>
      <c r="Y102" s="143">
        <f>IF(Tableau1[[#This Row],[Position]]="Ch.P.",Tableau1[[#This Row],[Temps de travail]],0)+Tableau1[[#This Row],[Chômage Partiel AM]]+Tableau1[[#This Row],[Chômage Partiel PM]]</f>
        <v>0</v>
      </c>
      <c r="Z102" s="148">
        <f>(Tableau1[[#This Row],[Pont Mobile]]+Tableau1[[#This Row],[Congés ]]+Tableau1[[#This Row],[Autre]]+Tableau1[[#This Row],[Absence]]+Tableau1[[#This Row],[R.T.T.]]+Tableau1[[#This Row],[Arrêt Maladie]])*paramètres!B$14</f>
        <v>0</v>
      </c>
      <c r="AA102" s="94">
        <f ca="1">MAX(0,IF(WEEKDAY(Tableau1[[#This Row],[Date]],2)&lt;7,0,
SUM(OFFSET(Tableau1[[#This Row],[Temps de travail]],-6,,7))-
SUM(OFFSET(Tableau1[[#This Row],[Heures à récupérer]],-6,,7))+
SUM(OFFSET(Tableau1[[#This Row],[Récup avance]],-6,,7))
-paramètres!$B$15
)*24)</f>
        <v>0</v>
      </c>
      <c r="AB102" s="14"/>
      <c r="AC102" s="14"/>
      <c r="AE102" s="14"/>
    </row>
    <row r="103" spans="2:31" x14ac:dyDescent="0.3">
      <c r="B103" s="49" t="str">
        <f>IF(WEEKDAY(Tableau1[[#This Row],[Date]],2)=4,"semaine "&amp;_xlfn.ISOWEEKNUM(Tableau1[[#This Row],[Date]]),"")</f>
        <v/>
      </c>
      <c r="C103" s="44" t="str">
        <f>UPPER(TEXT(Tableau1[[#This Row],[Date]],"jjjj"))</f>
        <v>LUNDI</v>
      </c>
      <c r="D103" s="60">
        <f>$C$3+ROW()-ROW(Tableau1[[#Headers],[Date]])-1</f>
        <v>44291</v>
      </c>
      <c r="E103" s="24"/>
      <c r="F103" s="24"/>
      <c r="G103" s="58"/>
      <c r="H103" s="24"/>
      <c r="I103" s="24"/>
      <c r="J103" s="58"/>
      <c r="K103" s="64">
        <f>Tableau1[[#This Row],[Fin AM]]-Tableau1[[#This Row],[Début AM]]-Tableau1[[#This Row],[Pause AM]]+Tableau1[[#This Row],[Fin PM]]-Tableau1[[#This Row],[Début PM]]-Tableau1[[#This Row],[Pause PM]]</f>
        <v>0</v>
      </c>
      <c r="L103" s="48"/>
      <c r="M103" s="83"/>
      <c r="N103" s="171" t="str">
        <f ca="1">IF(COUNTIF('jours fériés'!C:C,Tableau1[[#This Row],[Date]]),"oui","")</f>
        <v>oui</v>
      </c>
      <c r="O103" s="176"/>
      <c r="P103" s="112">
        <f>IF(Tableau1[[#This Row],[Position]]="C.P.",1,0)</f>
        <v>0</v>
      </c>
      <c r="Q103" s="126">
        <f>IF(Tableau1[[#This Row],[Position]]="C.P.S.",1,0)</f>
        <v>0</v>
      </c>
      <c r="R103" s="132">
        <f>IF(Tableau1[[#This Row],[Position]]="P.M.",1,0)</f>
        <v>0</v>
      </c>
      <c r="S103" s="134">
        <f>IF(Tableau1[[#This Row],[Position]]="A.M.",1,0)</f>
        <v>0</v>
      </c>
      <c r="T103" s="137">
        <f>IF(Tableau1[[#This Row],[Position]]="ABS",1,0)</f>
        <v>0</v>
      </c>
      <c r="U103" s="86">
        <f>IF(Tableau1[[#This Row],[Position]]="R.T.T.",1,0)</f>
        <v>0</v>
      </c>
      <c r="V103" s="138">
        <f>IF(Tableau1[[#This Row],[Position]]="Autre",1,0)</f>
        <v>0</v>
      </c>
      <c r="W103" s="141">
        <f>IF(Tableau1[[#This Row],[Position]]="Ch.P. AM",Tableau1[[#This Row],[Fin AM]]-Tableau1[[#This Row],[Début AM]]-Tableau1[[#This Row],[Pause AM]],0)</f>
        <v>0</v>
      </c>
      <c r="X103" s="81">
        <f>IF(Tableau1[[#This Row],[Position]]="Ch.P. PM",Tableau1[[#This Row],[Fin PM]]-Tableau1[[#This Row],[Début PM]]-Tableau1[[#This Row],[Pause PM]],0)</f>
        <v>0</v>
      </c>
      <c r="Y103" s="96">
        <f>IF(Tableau1[[#This Row],[Position]]="Ch.P.",Tableau1[[#This Row],[Temps de travail]],0)+Tableau1[[#This Row],[Chômage Partiel AM]]+Tableau1[[#This Row],[Chômage Partiel PM]]</f>
        <v>0</v>
      </c>
      <c r="Z103" s="147">
        <f>(Tableau1[[#This Row],[Pont Mobile]]+Tableau1[[#This Row],[Congés ]]+Tableau1[[#This Row],[Autre]]+Tableau1[[#This Row],[Absence]]+Tableau1[[#This Row],[R.T.T.]]+Tableau1[[#This Row],[Arrêt Maladie]])*paramètres!B$14</f>
        <v>0</v>
      </c>
      <c r="AA103" s="93">
        <f ca="1">MAX(0,IF(WEEKDAY(Tableau1[[#This Row],[Date]],2)&lt;7,0,
SUM(OFFSET(Tableau1[[#This Row],[Temps de travail]],-6,,7))-
SUM(OFFSET(Tableau1[[#This Row],[Heures à récupérer]],-6,,7))+
SUM(OFFSET(Tableau1[[#This Row],[Récup avance]],-6,,7))
-paramètres!$B$15
)*24)</f>
        <v>0</v>
      </c>
      <c r="AB103" s="14"/>
      <c r="AC103" s="14"/>
      <c r="AE103" s="14"/>
    </row>
    <row r="104" spans="2:31" x14ac:dyDescent="0.3">
      <c r="B104" s="49" t="str">
        <f>IF(WEEKDAY(Tableau1[[#This Row],[Date]],2)=4,"semaine "&amp;_xlfn.ISOWEEKNUM(Tableau1[[#This Row],[Date]]),"")</f>
        <v/>
      </c>
      <c r="C104" s="44" t="str">
        <f>UPPER(TEXT(Tableau1[[#This Row],[Date]],"jjjj"))</f>
        <v>MARDI</v>
      </c>
      <c r="D104" s="60">
        <f>$C$3+ROW()-ROW(Tableau1[[#Headers],[Date]])-1</f>
        <v>44292</v>
      </c>
      <c r="E104" s="24"/>
      <c r="F104" s="24"/>
      <c r="G104" s="58"/>
      <c r="H104" s="24"/>
      <c r="I104" s="24"/>
      <c r="J104" s="58"/>
      <c r="K104" s="64">
        <f>Tableau1[[#This Row],[Fin AM]]-Tableau1[[#This Row],[Début AM]]-Tableau1[[#This Row],[Pause AM]]+Tableau1[[#This Row],[Fin PM]]-Tableau1[[#This Row],[Début PM]]-Tableau1[[#This Row],[Pause PM]]</f>
        <v>0</v>
      </c>
      <c r="L104" s="45"/>
      <c r="M104" s="84"/>
      <c r="N104" s="171" t="str">
        <f ca="1">IF(COUNTIF('jours fériés'!C:C,Tableau1[[#This Row],[Date]]),"oui","")</f>
        <v/>
      </c>
      <c r="O104" s="176"/>
      <c r="P104" s="112">
        <f>IF(Tableau1[[#This Row],[Position]]="C.P.",1,0)</f>
        <v>0</v>
      </c>
      <c r="Q104" s="126">
        <f>IF(Tableau1[[#This Row],[Position]]="C.P.S.",1,0)</f>
        <v>0</v>
      </c>
      <c r="R104" s="132">
        <f>IF(Tableau1[[#This Row],[Position]]="P.M.",1,0)</f>
        <v>0</v>
      </c>
      <c r="S104" s="134">
        <f>IF(Tableau1[[#This Row],[Position]]="A.M.",1,0)</f>
        <v>0</v>
      </c>
      <c r="T104" s="137">
        <f>IF(Tableau1[[#This Row],[Position]]="ABS",1,0)</f>
        <v>0</v>
      </c>
      <c r="U104" s="86">
        <f>IF(Tableau1[[#This Row],[Position]]="R.T.T.",1,0)</f>
        <v>0</v>
      </c>
      <c r="V104" s="138">
        <f>IF(Tableau1[[#This Row],[Position]]="Autre",1,0)</f>
        <v>0</v>
      </c>
      <c r="W104" s="141">
        <f>IF(Tableau1[[#This Row],[Position]]="Ch.P. AM",Tableau1[[#This Row],[Fin AM]]-Tableau1[[#This Row],[Début AM]]-Tableau1[[#This Row],[Pause AM]],0)</f>
        <v>0</v>
      </c>
      <c r="X104" s="81">
        <f>IF(Tableau1[[#This Row],[Position]]="Ch.P. PM",Tableau1[[#This Row],[Fin PM]]-Tableau1[[#This Row],[Début PM]]-Tableau1[[#This Row],[Pause PM]],0)</f>
        <v>0</v>
      </c>
      <c r="Y104" s="96">
        <f>IF(Tableau1[[#This Row],[Position]]="Ch.P.",Tableau1[[#This Row],[Temps de travail]],0)+Tableau1[[#This Row],[Chômage Partiel AM]]+Tableau1[[#This Row],[Chômage Partiel PM]]</f>
        <v>0</v>
      </c>
      <c r="Z104" s="147">
        <f>(Tableau1[[#This Row],[Pont Mobile]]+Tableau1[[#This Row],[Congés ]]+Tableau1[[#This Row],[Autre]]+Tableau1[[#This Row],[Absence]]+Tableau1[[#This Row],[R.T.T.]]+Tableau1[[#This Row],[Arrêt Maladie]])*paramètres!B$14</f>
        <v>0</v>
      </c>
      <c r="AA104" s="93">
        <f ca="1">MAX(0,IF(WEEKDAY(Tableau1[[#This Row],[Date]],2)&lt;7,0,
SUM(OFFSET(Tableau1[[#This Row],[Temps de travail]],-6,,7))-
SUM(OFFSET(Tableau1[[#This Row],[Heures à récupérer]],-6,,7))+
SUM(OFFSET(Tableau1[[#This Row],[Récup avance]],-6,,7))
-paramètres!$B$15
)*24)</f>
        <v>0</v>
      </c>
      <c r="AB104" s="14"/>
      <c r="AC104" s="14"/>
      <c r="AE104" s="14"/>
    </row>
    <row r="105" spans="2:31" x14ac:dyDescent="0.3">
      <c r="B105" s="49" t="str">
        <f>IF(WEEKDAY(Tableau1[[#This Row],[Date]],2)=4,"semaine "&amp;_xlfn.ISOWEEKNUM(Tableau1[[#This Row],[Date]]),"")</f>
        <v/>
      </c>
      <c r="C105" s="44" t="str">
        <f>UPPER(TEXT(Tableau1[[#This Row],[Date]],"jjjj"))</f>
        <v>MERCREDI</v>
      </c>
      <c r="D105" s="60">
        <f>$C$3+ROW()-ROW(Tableau1[[#Headers],[Date]])-1</f>
        <v>44293</v>
      </c>
      <c r="E105" s="24"/>
      <c r="F105" s="24"/>
      <c r="G105" s="58"/>
      <c r="H105" s="24"/>
      <c r="I105" s="24"/>
      <c r="J105" s="58"/>
      <c r="K105" s="64">
        <f>Tableau1[[#This Row],[Fin AM]]-Tableau1[[#This Row],[Début AM]]-Tableau1[[#This Row],[Pause AM]]+Tableau1[[#This Row],[Fin PM]]-Tableau1[[#This Row],[Début PM]]-Tableau1[[#This Row],[Pause PM]]</f>
        <v>0</v>
      </c>
      <c r="L105" s="45"/>
      <c r="M105" s="84"/>
      <c r="N105" s="171" t="str">
        <f ca="1">IF(COUNTIF('jours fériés'!C:C,Tableau1[[#This Row],[Date]]),"oui","")</f>
        <v/>
      </c>
      <c r="O105" s="176"/>
      <c r="P105" s="112">
        <f>IF(Tableau1[[#This Row],[Position]]="C.P.",1,0)</f>
        <v>0</v>
      </c>
      <c r="Q105" s="126">
        <f>IF(Tableau1[[#This Row],[Position]]="C.P.S.",1,0)</f>
        <v>0</v>
      </c>
      <c r="R105" s="132">
        <f>IF(Tableau1[[#This Row],[Position]]="P.M.",1,0)</f>
        <v>0</v>
      </c>
      <c r="S105" s="134">
        <f>IF(Tableau1[[#This Row],[Position]]="A.M.",1,0)</f>
        <v>0</v>
      </c>
      <c r="T105" s="137">
        <f>IF(Tableau1[[#This Row],[Position]]="ABS",1,0)</f>
        <v>0</v>
      </c>
      <c r="U105" s="86">
        <f>IF(Tableau1[[#This Row],[Position]]="R.T.T.",1,0)</f>
        <v>0</v>
      </c>
      <c r="V105" s="138">
        <f>IF(Tableau1[[#This Row],[Position]]="Autre",1,0)</f>
        <v>0</v>
      </c>
      <c r="W105" s="141">
        <f>IF(Tableau1[[#This Row],[Position]]="Ch.P. AM",Tableau1[[#This Row],[Fin AM]]-Tableau1[[#This Row],[Début AM]]-Tableau1[[#This Row],[Pause AM]],0)</f>
        <v>0</v>
      </c>
      <c r="X105" s="81">
        <f>IF(Tableau1[[#This Row],[Position]]="Ch.P. PM",Tableau1[[#This Row],[Fin PM]]-Tableau1[[#This Row],[Début PM]]-Tableau1[[#This Row],[Pause PM]],0)</f>
        <v>0</v>
      </c>
      <c r="Y105" s="96">
        <f>IF(Tableau1[[#This Row],[Position]]="Ch.P.",Tableau1[[#This Row],[Temps de travail]],0)+Tableau1[[#This Row],[Chômage Partiel AM]]+Tableau1[[#This Row],[Chômage Partiel PM]]</f>
        <v>0</v>
      </c>
      <c r="Z105" s="147">
        <f>(Tableau1[[#This Row],[Pont Mobile]]+Tableau1[[#This Row],[Congés ]]+Tableau1[[#This Row],[Autre]]+Tableau1[[#This Row],[Absence]]+Tableau1[[#This Row],[R.T.T.]]+Tableau1[[#This Row],[Arrêt Maladie]])*paramètres!B$14</f>
        <v>0</v>
      </c>
      <c r="AA105" s="93">
        <f ca="1">MAX(0,IF(WEEKDAY(Tableau1[[#This Row],[Date]],2)&lt;7,0,
SUM(OFFSET(Tableau1[[#This Row],[Temps de travail]],-6,,7))-
SUM(OFFSET(Tableau1[[#This Row],[Heures à récupérer]],-6,,7))+
SUM(OFFSET(Tableau1[[#This Row],[Récup avance]],-6,,7))
-paramètres!$B$15
)*24)</f>
        <v>0</v>
      </c>
      <c r="AB105" s="14"/>
      <c r="AC105" s="14"/>
      <c r="AE105" s="14"/>
    </row>
    <row r="106" spans="2:31" x14ac:dyDescent="0.3">
      <c r="B106" s="49" t="str">
        <f>IF(WEEKDAY(Tableau1[[#This Row],[Date]],2)=4,"semaine "&amp;_xlfn.ISOWEEKNUM(Tableau1[[#This Row],[Date]]),"")</f>
        <v>semaine 14</v>
      </c>
      <c r="C106" s="44" t="str">
        <f>UPPER(TEXT(Tableau1[[#This Row],[Date]],"jjjj"))</f>
        <v>JEUDI</v>
      </c>
      <c r="D106" s="60">
        <f>$C$3+ROW()-ROW(Tableau1[[#Headers],[Date]])-1</f>
        <v>44294</v>
      </c>
      <c r="E106" s="24"/>
      <c r="F106" s="24"/>
      <c r="G106" s="58"/>
      <c r="H106" s="24"/>
      <c r="I106" s="24"/>
      <c r="J106" s="58"/>
      <c r="K106" s="64">
        <f>Tableau1[[#This Row],[Fin AM]]-Tableau1[[#This Row],[Début AM]]-Tableau1[[#This Row],[Pause AM]]+Tableau1[[#This Row],[Fin PM]]-Tableau1[[#This Row],[Début PM]]-Tableau1[[#This Row],[Pause PM]]</f>
        <v>0</v>
      </c>
      <c r="L106" s="45"/>
      <c r="M106" s="84"/>
      <c r="N106" s="171" t="str">
        <f ca="1">IF(COUNTIF('jours fériés'!C:C,Tableau1[[#This Row],[Date]]),"oui","")</f>
        <v/>
      </c>
      <c r="O106" s="176"/>
      <c r="P106" s="112">
        <f>IF(Tableau1[[#This Row],[Position]]="C.P.",1,0)</f>
        <v>0</v>
      </c>
      <c r="Q106" s="126">
        <f>IF(Tableau1[[#This Row],[Position]]="C.P.S.",1,0)</f>
        <v>0</v>
      </c>
      <c r="R106" s="132">
        <f>IF(Tableau1[[#This Row],[Position]]="P.M.",1,0)</f>
        <v>0</v>
      </c>
      <c r="S106" s="134">
        <f>IF(Tableau1[[#This Row],[Position]]="A.M.",1,0)</f>
        <v>0</v>
      </c>
      <c r="T106" s="137">
        <f>IF(Tableau1[[#This Row],[Position]]="ABS",1,0)</f>
        <v>0</v>
      </c>
      <c r="U106" s="86">
        <f>IF(Tableau1[[#This Row],[Position]]="R.T.T.",1,0)</f>
        <v>0</v>
      </c>
      <c r="V106" s="138">
        <f>IF(Tableau1[[#This Row],[Position]]="Autre",1,0)</f>
        <v>0</v>
      </c>
      <c r="W106" s="141">
        <f>IF(Tableau1[[#This Row],[Position]]="Ch.P. AM",Tableau1[[#This Row],[Fin AM]]-Tableau1[[#This Row],[Début AM]]-Tableau1[[#This Row],[Pause AM]],0)</f>
        <v>0</v>
      </c>
      <c r="X106" s="81">
        <f>IF(Tableau1[[#This Row],[Position]]="Ch.P. PM",Tableau1[[#This Row],[Fin PM]]-Tableau1[[#This Row],[Début PM]]-Tableau1[[#This Row],[Pause PM]],0)</f>
        <v>0</v>
      </c>
      <c r="Y106" s="96">
        <f>IF(Tableau1[[#This Row],[Position]]="Ch.P.",Tableau1[[#This Row],[Temps de travail]],0)+Tableau1[[#This Row],[Chômage Partiel AM]]+Tableau1[[#This Row],[Chômage Partiel PM]]</f>
        <v>0</v>
      </c>
      <c r="Z106" s="147">
        <f>(Tableau1[[#This Row],[Pont Mobile]]+Tableau1[[#This Row],[Congés ]]+Tableau1[[#This Row],[Autre]]+Tableau1[[#This Row],[Absence]]+Tableau1[[#This Row],[R.T.T.]]+Tableau1[[#This Row],[Arrêt Maladie]])*paramètres!B$14</f>
        <v>0</v>
      </c>
      <c r="AA106" s="93">
        <f ca="1">MAX(0,IF(WEEKDAY(Tableau1[[#This Row],[Date]],2)&lt;7,0,
SUM(OFFSET(Tableau1[[#This Row],[Temps de travail]],-6,,7))-
SUM(OFFSET(Tableau1[[#This Row],[Heures à récupérer]],-6,,7))+
SUM(OFFSET(Tableau1[[#This Row],[Récup avance]],-6,,7))
-paramètres!$B$15
)*24)</f>
        <v>0</v>
      </c>
      <c r="AB106" s="14"/>
      <c r="AC106" s="14"/>
      <c r="AE106" s="14"/>
    </row>
    <row r="107" spans="2:31" x14ac:dyDescent="0.3">
      <c r="B107" s="49" t="str">
        <f>IF(WEEKDAY(Tableau1[[#This Row],[Date]],2)=4,"semaine "&amp;_xlfn.ISOWEEKNUM(Tableau1[[#This Row],[Date]]),"")</f>
        <v/>
      </c>
      <c r="C107" s="44" t="str">
        <f>UPPER(TEXT(Tableau1[[#This Row],[Date]],"jjjj"))</f>
        <v>VENDREDI</v>
      </c>
      <c r="D107" s="60">
        <f>$C$3+ROW()-ROW(Tableau1[[#Headers],[Date]])-1</f>
        <v>44295</v>
      </c>
      <c r="E107" s="24"/>
      <c r="F107" s="24"/>
      <c r="G107" s="58"/>
      <c r="H107" s="24"/>
      <c r="I107" s="24"/>
      <c r="J107" s="58"/>
      <c r="K107" s="64">
        <f>Tableau1[[#This Row],[Fin AM]]-Tableau1[[#This Row],[Début AM]]-Tableau1[[#This Row],[Pause AM]]+Tableau1[[#This Row],[Fin PM]]-Tableau1[[#This Row],[Début PM]]-Tableau1[[#This Row],[Pause PM]]</f>
        <v>0</v>
      </c>
      <c r="L107" s="45"/>
      <c r="M107" s="84"/>
      <c r="N107" s="171" t="str">
        <f ca="1">IF(COUNTIF('jours fériés'!C:C,Tableau1[[#This Row],[Date]]),"oui","")</f>
        <v/>
      </c>
      <c r="O107" s="176"/>
      <c r="P107" s="112">
        <f>IF(Tableau1[[#This Row],[Position]]="C.P.",1,0)</f>
        <v>0</v>
      </c>
      <c r="Q107" s="126">
        <f>IF(Tableau1[[#This Row],[Position]]="C.P.S.",1,0)</f>
        <v>0</v>
      </c>
      <c r="R107" s="132">
        <f>IF(Tableau1[[#This Row],[Position]]="P.M.",1,0)</f>
        <v>0</v>
      </c>
      <c r="S107" s="134">
        <f>IF(Tableau1[[#This Row],[Position]]="A.M.",1,0)</f>
        <v>0</v>
      </c>
      <c r="T107" s="137">
        <f>IF(Tableau1[[#This Row],[Position]]="ABS",1,0)</f>
        <v>0</v>
      </c>
      <c r="U107" s="86">
        <f>IF(Tableau1[[#This Row],[Position]]="R.T.T.",1,0)</f>
        <v>0</v>
      </c>
      <c r="V107" s="138">
        <f>IF(Tableau1[[#This Row],[Position]]="Autre",1,0)</f>
        <v>0</v>
      </c>
      <c r="W107" s="141">
        <f>IF(Tableau1[[#This Row],[Position]]="Ch.P. AM",Tableau1[[#This Row],[Fin AM]]-Tableau1[[#This Row],[Début AM]]-Tableau1[[#This Row],[Pause AM]],0)</f>
        <v>0</v>
      </c>
      <c r="X107" s="81">
        <f>IF(Tableau1[[#This Row],[Position]]="Ch.P. PM",Tableau1[[#This Row],[Fin PM]]-Tableau1[[#This Row],[Début PM]]-Tableau1[[#This Row],[Pause PM]],0)</f>
        <v>0</v>
      </c>
      <c r="Y107" s="96">
        <f>IF(Tableau1[[#This Row],[Position]]="Ch.P.",Tableau1[[#This Row],[Temps de travail]],0)+Tableau1[[#This Row],[Chômage Partiel AM]]+Tableau1[[#This Row],[Chômage Partiel PM]]</f>
        <v>0</v>
      </c>
      <c r="Z107" s="147">
        <f>(Tableau1[[#This Row],[Pont Mobile]]+Tableau1[[#This Row],[Congés ]]+Tableau1[[#This Row],[Autre]]+Tableau1[[#This Row],[Absence]]+Tableau1[[#This Row],[R.T.T.]]+Tableau1[[#This Row],[Arrêt Maladie]])*paramètres!B$14</f>
        <v>0</v>
      </c>
      <c r="AA107" s="93">
        <f ca="1">MAX(0,IF(WEEKDAY(Tableau1[[#This Row],[Date]],2)&lt;7,0,
SUM(OFFSET(Tableau1[[#This Row],[Temps de travail]],-6,,7))-
SUM(OFFSET(Tableau1[[#This Row],[Heures à récupérer]],-6,,7))+
SUM(OFFSET(Tableau1[[#This Row],[Récup avance]],-6,,7))
-paramètres!$B$15
)*24)</f>
        <v>0</v>
      </c>
      <c r="AB107" s="14"/>
      <c r="AC107" s="14"/>
      <c r="AE107" s="14"/>
    </row>
    <row r="108" spans="2:31" x14ac:dyDescent="0.3">
      <c r="B108" s="49" t="str">
        <f>IF(WEEKDAY(Tableau1[[#This Row],[Date]],2)=4,"semaine "&amp;_xlfn.ISOWEEKNUM(Tableau1[[#This Row],[Date]]),"")</f>
        <v/>
      </c>
      <c r="C108" s="44" t="str">
        <f>UPPER(TEXT(Tableau1[[#This Row],[Date]],"jjjj"))</f>
        <v>SAMEDI</v>
      </c>
      <c r="D108" s="60">
        <f>$C$3+ROW()-ROW(Tableau1[[#Headers],[Date]])-1</f>
        <v>44296</v>
      </c>
      <c r="E108" s="24"/>
      <c r="F108" s="24"/>
      <c r="G108" s="58"/>
      <c r="H108" s="24"/>
      <c r="I108" s="24"/>
      <c r="J108" s="58"/>
      <c r="K108" s="64">
        <f>Tableau1[[#This Row],[Fin AM]]-Tableau1[[#This Row],[Début AM]]-Tableau1[[#This Row],[Pause AM]]+Tableau1[[#This Row],[Fin PM]]-Tableau1[[#This Row],[Début PM]]-Tableau1[[#This Row],[Pause PM]]</f>
        <v>0</v>
      </c>
      <c r="L108" s="45"/>
      <c r="M108" s="84"/>
      <c r="N108" s="171" t="str">
        <f ca="1">IF(COUNTIF('jours fériés'!C:C,Tableau1[[#This Row],[Date]]),"oui","")</f>
        <v/>
      </c>
      <c r="O108" s="176"/>
      <c r="P108" s="112">
        <f>IF(Tableau1[[#This Row],[Position]]="C.P.",1,0)</f>
        <v>0</v>
      </c>
      <c r="Q108" s="126">
        <f>IF(Tableau1[[#This Row],[Position]]="C.P.S.",1,0)</f>
        <v>0</v>
      </c>
      <c r="R108" s="132">
        <f>IF(Tableau1[[#This Row],[Position]]="P.M.",1,0)</f>
        <v>0</v>
      </c>
      <c r="S108" s="134">
        <f>IF(Tableau1[[#This Row],[Position]]="A.M.",1,0)</f>
        <v>0</v>
      </c>
      <c r="T108" s="137">
        <f>IF(Tableau1[[#This Row],[Position]]="ABS",1,0)</f>
        <v>0</v>
      </c>
      <c r="U108" s="86">
        <f>IF(Tableau1[[#This Row],[Position]]="R.T.T.",1,0)</f>
        <v>0</v>
      </c>
      <c r="V108" s="138">
        <f>IF(Tableau1[[#This Row],[Position]]="Autre",1,0)</f>
        <v>0</v>
      </c>
      <c r="W108" s="141">
        <f>IF(Tableau1[[#This Row],[Position]]="Ch.P. AM",Tableau1[[#This Row],[Fin AM]]-Tableau1[[#This Row],[Début AM]]-Tableau1[[#This Row],[Pause AM]],0)</f>
        <v>0</v>
      </c>
      <c r="X108" s="81">
        <f>IF(Tableau1[[#This Row],[Position]]="Ch.P. PM",Tableau1[[#This Row],[Fin PM]]-Tableau1[[#This Row],[Début PM]]-Tableau1[[#This Row],[Pause PM]],0)</f>
        <v>0</v>
      </c>
      <c r="Y108" s="96">
        <f>IF(Tableau1[[#This Row],[Position]]="Ch.P.",Tableau1[[#This Row],[Temps de travail]],0)+Tableau1[[#This Row],[Chômage Partiel AM]]+Tableau1[[#This Row],[Chômage Partiel PM]]</f>
        <v>0</v>
      </c>
      <c r="Z108" s="147">
        <f>(Tableau1[[#This Row],[Pont Mobile]]+Tableau1[[#This Row],[Congés ]]+Tableau1[[#This Row],[Autre]]+Tableau1[[#This Row],[Absence]]+Tableau1[[#This Row],[R.T.T.]]+Tableau1[[#This Row],[Arrêt Maladie]])*paramètres!B$14</f>
        <v>0</v>
      </c>
      <c r="AA108" s="93">
        <f ca="1">MAX(0,IF(WEEKDAY(Tableau1[[#This Row],[Date]],2)&lt;7,0,
SUM(OFFSET(Tableau1[[#This Row],[Temps de travail]],-6,,7))-
SUM(OFFSET(Tableau1[[#This Row],[Heures à récupérer]],-6,,7))+
SUM(OFFSET(Tableau1[[#This Row],[Récup avance]],-6,,7))
-paramètres!$B$15
)*24)</f>
        <v>0</v>
      </c>
      <c r="AB108" s="14"/>
      <c r="AC108" s="14"/>
      <c r="AE108" s="14"/>
    </row>
    <row r="109" spans="2:31" ht="15" thickBot="1" x14ac:dyDescent="0.35">
      <c r="B109" s="49" t="str">
        <f>IF(WEEKDAY(Tableau1[[#This Row],[Date]],2)=4,"semaine "&amp;_xlfn.ISOWEEKNUM(Tableau1[[#This Row],[Date]]),"")</f>
        <v/>
      </c>
      <c r="C109" s="44" t="str">
        <f>UPPER(TEXT(Tableau1[[#This Row],[Date]],"jjjj"))</f>
        <v>DIMANCHE</v>
      </c>
      <c r="D109" s="60">
        <f>$C$3+ROW()-ROW(Tableau1[[#Headers],[Date]])-1</f>
        <v>44297</v>
      </c>
      <c r="E109" s="24"/>
      <c r="F109" s="24"/>
      <c r="G109" s="58"/>
      <c r="H109" s="24"/>
      <c r="I109" s="24"/>
      <c r="J109" s="58"/>
      <c r="K109" s="64">
        <f>Tableau1[[#This Row],[Fin AM]]-Tableau1[[#This Row],[Début AM]]-Tableau1[[#This Row],[Pause AM]]+Tableau1[[#This Row],[Fin PM]]-Tableau1[[#This Row],[Début PM]]-Tableau1[[#This Row],[Pause PM]]</f>
        <v>0</v>
      </c>
      <c r="L109" s="52"/>
      <c r="M109" s="85"/>
      <c r="N109" s="174" t="str">
        <f ca="1">IF(COUNTIF('jours fériés'!C:C,Tableau1[[#This Row],[Date]]),"oui","")</f>
        <v/>
      </c>
      <c r="O109" s="176"/>
      <c r="P109" s="179">
        <f>IF(Tableau1[[#This Row],[Position]]="C.P.",1,0)</f>
        <v>0</v>
      </c>
      <c r="Q109" s="181">
        <f>IF(Tableau1[[#This Row],[Position]]="C.P.S.",1,0)</f>
        <v>0</v>
      </c>
      <c r="R109" s="183">
        <f>IF(Tableau1[[#This Row],[Position]]="P.M.",1,0)</f>
        <v>0</v>
      </c>
      <c r="S109" s="169">
        <f>IF(Tableau1[[#This Row],[Position]]="A.M.",1,0)</f>
        <v>0</v>
      </c>
      <c r="T109" s="187">
        <f>IF(Tableau1[[#This Row],[Position]]="ABS",1,0)</f>
        <v>0</v>
      </c>
      <c r="U109" s="189">
        <f>IF(Tableau1[[#This Row],[Position]]="R.T.T.",1,0)</f>
        <v>0</v>
      </c>
      <c r="V109" s="185">
        <f>IF(Tableau1[[#This Row],[Position]]="Autre",1,0)</f>
        <v>0</v>
      </c>
      <c r="W109" s="142">
        <f>IF(Tableau1[[#This Row],[Position]]="Ch.P. AM",Tableau1[[#This Row],[Fin AM]]-Tableau1[[#This Row],[Début AM]]-Tableau1[[#This Row],[Pause AM]],0)</f>
        <v>0</v>
      </c>
      <c r="X109" s="117">
        <f>IF(Tableau1[[#This Row],[Position]]="Ch.P. PM",Tableau1[[#This Row],[Fin PM]]-Tableau1[[#This Row],[Début PM]]-Tableau1[[#This Row],[Pause PM]],0)</f>
        <v>0</v>
      </c>
      <c r="Y109" s="143">
        <f>IF(Tableau1[[#This Row],[Position]]="Ch.P.",Tableau1[[#This Row],[Temps de travail]],0)+Tableau1[[#This Row],[Chômage Partiel AM]]+Tableau1[[#This Row],[Chômage Partiel PM]]</f>
        <v>0</v>
      </c>
      <c r="Z109" s="148">
        <f>(Tableau1[[#This Row],[Pont Mobile]]+Tableau1[[#This Row],[Congés ]]+Tableau1[[#This Row],[Autre]]+Tableau1[[#This Row],[Absence]]+Tableau1[[#This Row],[R.T.T.]]+Tableau1[[#This Row],[Arrêt Maladie]])*paramètres!B$14</f>
        <v>0</v>
      </c>
      <c r="AA109" s="94">
        <f ca="1">MAX(0,IF(WEEKDAY(Tableau1[[#This Row],[Date]],2)&lt;7,0,
SUM(OFFSET(Tableau1[[#This Row],[Temps de travail]],-6,,7))-
SUM(OFFSET(Tableau1[[#This Row],[Heures à récupérer]],-6,,7))+
SUM(OFFSET(Tableau1[[#This Row],[Récup avance]],-6,,7))
-paramètres!$B$15
)*24)</f>
        <v>0</v>
      </c>
      <c r="AB109" s="14"/>
      <c r="AC109" s="14"/>
      <c r="AE109" s="14"/>
    </row>
    <row r="110" spans="2:31" x14ac:dyDescent="0.3">
      <c r="B110" s="49" t="str">
        <f>IF(WEEKDAY(Tableau1[[#This Row],[Date]],2)=4,"semaine "&amp;_xlfn.ISOWEEKNUM(Tableau1[[#This Row],[Date]]),"")</f>
        <v/>
      </c>
      <c r="C110" s="44" t="str">
        <f>UPPER(TEXT(Tableau1[[#This Row],[Date]],"jjjj"))</f>
        <v>LUNDI</v>
      </c>
      <c r="D110" s="60">
        <f>$C$3+ROW()-ROW(Tableau1[[#Headers],[Date]])-1</f>
        <v>44298</v>
      </c>
      <c r="E110" s="24"/>
      <c r="F110" s="24"/>
      <c r="G110" s="58"/>
      <c r="H110" s="24"/>
      <c r="I110" s="24"/>
      <c r="J110" s="58"/>
      <c r="K110" s="64">
        <f>Tableau1[[#This Row],[Fin AM]]-Tableau1[[#This Row],[Début AM]]-Tableau1[[#This Row],[Pause AM]]+Tableau1[[#This Row],[Fin PM]]-Tableau1[[#This Row],[Début PM]]-Tableau1[[#This Row],[Pause PM]]</f>
        <v>0</v>
      </c>
      <c r="L110" s="48"/>
      <c r="M110" s="83"/>
      <c r="N110" s="171" t="str">
        <f ca="1">IF(COUNTIF('jours fériés'!C:C,Tableau1[[#This Row],[Date]]),"oui","")</f>
        <v/>
      </c>
      <c r="O110" s="176"/>
      <c r="P110" s="112">
        <f>IF(Tableau1[[#This Row],[Position]]="C.P.",1,0)</f>
        <v>0</v>
      </c>
      <c r="Q110" s="126">
        <f>IF(Tableau1[[#This Row],[Position]]="C.P.S.",1,0)</f>
        <v>0</v>
      </c>
      <c r="R110" s="132">
        <f>IF(Tableau1[[#This Row],[Position]]="P.M.",1,0)</f>
        <v>0</v>
      </c>
      <c r="S110" s="134">
        <f>IF(Tableau1[[#This Row],[Position]]="A.M.",1,0)</f>
        <v>0</v>
      </c>
      <c r="T110" s="137">
        <f>IF(Tableau1[[#This Row],[Position]]="ABS",1,0)</f>
        <v>0</v>
      </c>
      <c r="U110" s="86">
        <f>IF(Tableau1[[#This Row],[Position]]="R.T.T.",1,0)</f>
        <v>0</v>
      </c>
      <c r="V110" s="138">
        <f>IF(Tableau1[[#This Row],[Position]]="Autre",1,0)</f>
        <v>0</v>
      </c>
      <c r="W110" s="141">
        <f>IF(Tableau1[[#This Row],[Position]]="Ch.P. AM",Tableau1[[#This Row],[Fin AM]]-Tableau1[[#This Row],[Début AM]]-Tableau1[[#This Row],[Pause AM]],0)</f>
        <v>0</v>
      </c>
      <c r="X110" s="81">
        <f>IF(Tableau1[[#This Row],[Position]]="Ch.P. PM",Tableau1[[#This Row],[Fin PM]]-Tableau1[[#This Row],[Début PM]]-Tableau1[[#This Row],[Pause PM]],0)</f>
        <v>0</v>
      </c>
      <c r="Y110" s="96">
        <f>IF(Tableau1[[#This Row],[Position]]="Ch.P.",Tableau1[[#This Row],[Temps de travail]],0)+Tableau1[[#This Row],[Chômage Partiel AM]]+Tableau1[[#This Row],[Chômage Partiel PM]]</f>
        <v>0</v>
      </c>
      <c r="Z110" s="147">
        <f>(Tableau1[[#This Row],[Pont Mobile]]+Tableau1[[#This Row],[Congés ]]+Tableau1[[#This Row],[Autre]]+Tableau1[[#This Row],[Absence]]+Tableau1[[#This Row],[R.T.T.]]+Tableau1[[#This Row],[Arrêt Maladie]])*paramètres!B$14</f>
        <v>0</v>
      </c>
      <c r="AA110" s="93">
        <f ca="1">MAX(0,IF(WEEKDAY(Tableau1[[#This Row],[Date]],2)&lt;7,0,
SUM(OFFSET(Tableau1[[#This Row],[Temps de travail]],-6,,7))-
SUM(OFFSET(Tableau1[[#This Row],[Heures à récupérer]],-6,,7))+
SUM(OFFSET(Tableau1[[#This Row],[Récup avance]],-6,,7))
-paramètres!$B$15
)*24)</f>
        <v>0</v>
      </c>
      <c r="AB110" s="14"/>
      <c r="AC110" s="14"/>
      <c r="AE110" s="14"/>
    </row>
    <row r="111" spans="2:31" x14ac:dyDescent="0.3">
      <c r="B111" s="49" t="str">
        <f>IF(WEEKDAY(Tableau1[[#This Row],[Date]],2)=4,"semaine "&amp;_xlfn.ISOWEEKNUM(Tableau1[[#This Row],[Date]]),"")</f>
        <v/>
      </c>
      <c r="C111" s="44" t="str">
        <f>UPPER(TEXT(Tableau1[[#This Row],[Date]],"jjjj"))</f>
        <v>MARDI</v>
      </c>
      <c r="D111" s="60">
        <f>$C$3+ROW()-ROW(Tableau1[[#Headers],[Date]])-1</f>
        <v>44299</v>
      </c>
      <c r="E111" s="24"/>
      <c r="F111" s="24"/>
      <c r="G111" s="58"/>
      <c r="H111" s="24"/>
      <c r="I111" s="24"/>
      <c r="J111" s="58"/>
      <c r="K111" s="64">
        <f>Tableau1[[#This Row],[Fin AM]]-Tableau1[[#This Row],[Début AM]]-Tableau1[[#This Row],[Pause AM]]+Tableau1[[#This Row],[Fin PM]]-Tableau1[[#This Row],[Début PM]]-Tableau1[[#This Row],[Pause PM]]</f>
        <v>0</v>
      </c>
      <c r="L111" s="45"/>
      <c r="M111" s="84"/>
      <c r="N111" s="171" t="str">
        <f ca="1">IF(COUNTIF('jours fériés'!C:C,Tableau1[[#This Row],[Date]]),"oui","")</f>
        <v/>
      </c>
      <c r="O111" s="176"/>
      <c r="P111" s="112">
        <f>IF(Tableau1[[#This Row],[Position]]="C.P.",1,0)</f>
        <v>0</v>
      </c>
      <c r="Q111" s="126">
        <f>IF(Tableau1[[#This Row],[Position]]="C.P.S.",1,0)</f>
        <v>0</v>
      </c>
      <c r="R111" s="132">
        <f>IF(Tableau1[[#This Row],[Position]]="P.M.",1,0)</f>
        <v>0</v>
      </c>
      <c r="S111" s="134">
        <f>IF(Tableau1[[#This Row],[Position]]="A.M.",1,0)</f>
        <v>0</v>
      </c>
      <c r="T111" s="137">
        <f>IF(Tableau1[[#This Row],[Position]]="ABS",1,0)</f>
        <v>0</v>
      </c>
      <c r="U111" s="86">
        <f>IF(Tableau1[[#This Row],[Position]]="R.T.T.",1,0)</f>
        <v>0</v>
      </c>
      <c r="V111" s="138">
        <f>IF(Tableau1[[#This Row],[Position]]="Autre",1,0)</f>
        <v>0</v>
      </c>
      <c r="W111" s="141">
        <f>IF(Tableau1[[#This Row],[Position]]="Ch.P. AM",Tableau1[[#This Row],[Fin AM]]-Tableau1[[#This Row],[Début AM]]-Tableau1[[#This Row],[Pause AM]],0)</f>
        <v>0</v>
      </c>
      <c r="X111" s="81">
        <f>IF(Tableau1[[#This Row],[Position]]="Ch.P. PM",Tableau1[[#This Row],[Fin PM]]-Tableau1[[#This Row],[Début PM]]-Tableau1[[#This Row],[Pause PM]],0)</f>
        <v>0</v>
      </c>
      <c r="Y111" s="96">
        <f>IF(Tableau1[[#This Row],[Position]]="Ch.P.",Tableau1[[#This Row],[Temps de travail]],0)+Tableau1[[#This Row],[Chômage Partiel AM]]+Tableau1[[#This Row],[Chômage Partiel PM]]</f>
        <v>0</v>
      </c>
      <c r="Z111" s="147">
        <f>(Tableau1[[#This Row],[Pont Mobile]]+Tableau1[[#This Row],[Congés ]]+Tableau1[[#This Row],[Autre]]+Tableau1[[#This Row],[Absence]]+Tableau1[[#This Row],[R.T.T.]]+Tableau1[[#This Row],[Arrêt Maladie]])*paramètres!B$14</f>
        <v>0</v>
      </c>
      <c r="AA111" s="93">
        <f ca="1">MAX(0,IF(WEEKDAY(Tableau1[[#This Row],[Date]],2)&lt;7,0,
SUM(OFFSET(Tableau1[[#This Row],[Temps de travail]],-6,,7))-
SUM(OFFSET(Tableau1[[#This Row],[Heures à récupérer]],-6,,7))+
SUM(OFFSET(Tableau1[[#This Row],[Récup avance]],-6,,7))
-paramètres!$B$15
)*24)</f>
        <v>0</v>
      </c>
      <c r="AB111" s="14"/>
      <c r="AC111" s="14"/>
      <c r="AE111" s="14"/>
    </row>
    <row r="112" spans="2:31" x14ac:dyDescent="0.3">
      <c r="B112" s="49" t="str">
        <f>IF(WEEKDAY(Tableau1[[#This Row],[Date]],2)=4,"semaine "&amp;_xlfn.ISOWEEKNUM(Tableau1[[#This Row],[Date]]),"")</f>
        <v/>
      </c>
      <c r="C112" s="44" t="str">
        <f>UPPER(TEXT(Tableau1[[#This Row],[Date]],"jjjj"))</f>
        <v>MERCREDI</v>
      </c>
      <c r="D112" s="60">
        <f>$C$3+ROW()-ROW(Tableau1[[#Headers],[Date]])-1</f>
        <v>44300</v>
      </c>
      <c r="E112" s="24"/>
      <c r="F112" s="24"/>
      <c r="G112" s="58"/>
      <c r="H112" s="24"/>
      <c r="I112" s="24"/>
      <c r="J112" s="58"/>
      <c r="K112" s="64">
        <f>Tableau1[[#This Row],[Fin AM]]-Tableau1[[#This Row],[Début AM]]-Tableau1[[#This Row],[Pause AM]]+Tableau1[[#This Row],[Fin PM]]-Tableau1[[#This Row],[Début PM]]-Tableau1[[#This Row],[Pause PM]]</f>
        <v>0</v>
      </c>
      <c r="L112" s="45"/>
      <c r="M112" s="84"/>
      <c r="N112" s="171" t="str">
        <f ca="1">IF(COUNTIF('jours fériés'!C:C,Tableau1[[#This Row],[Date]]),"oui","")</f>
        <v/>
      </c>
      <c r="O112" s="176"/>
      <c r="P112" s="112">
        <f>IF(Tableau1[[#This Row],[Position]]="C.P.",1,0)</f>
        <v>0</v>
      </c>
      <c r="Q112" s="126">
        <f>IF(Tableau1[[#This Row],[Position]]="C.P.S.",1,0)</f>
        <v>0</v>
      </c>
      <c r="R112" s="132">
        <f>IF(Tableau1[[#This Row],[Position]]="P.M.",1,0)</f>
        <v>0</v>
      </c>
      <c r="S112" s="134">
        <f>IF(Tableau1[[#This Row],[Position]]="A.M.",1,0)</f>
        <v>0</v>
      </c>
      <c r="T112" s="137">
        <f>IF(Tableau1[[#This Row],[Position]]="ABS",1,0)</f>
        <v>0</v>
      </c>
      <c r="U112" s="86">
        <f>IF(Tableau1[[#This Row],[Position]]="R.T.T.",1,0)</f>
        <v>0</v>
      </c>
      <c r="V112" s="138">
        <f>IF(Tableau1[[#This Row],[Position]]="Autre",1,0)</f>
        <v>0</v>
      </c>
      <c r="W112" s="141">
        <f>IF(Tableau1[[#This Row],[Position]]="Ch.P. AM",Tableau1[[#This Row],[Fin AM]]-Tableau1[[#This Row],[Début AM]]-Tableau1[[#This Row],[Pause AM]],0)</f>
        <v>0</v>
      </c>
      <c r="X112" s="81">
        <f>IF(Tableau1[[#This Row],[Position]]="Ch.P. PM",Tableau1[[#This Row],[Fin PM]]-Tableau1[[#This Row],[Début PM]]-Tableau1[[#This Row],[Pause PM]],0)</f>
        <v>0</v>
      </c>
      <c r="Y112" s="96">
        <f>IF(Tableau1[[#This Row],[Position]]="Ch.P.",Tableau1[[#This Row],[Temps de travail]],0)+Tableau1[[#This Row],[Chômage Partiel AM]]+Tableau1[[#This Row],[Chômage Partiel PM]]</f>
        <v>0</v>
      </c>
      <c r="Z112" s="147">
        <f>(Tableau1[[#This Row],[Pont Mobile]]+Tableau1[[#This Row],[Congés ]]+Tableau1[[#This Row],[Autre]]+Tableau1[[#This Row],[Absence]]+Tableau1[[#This Row],[R.T.T.]]+Tableau1[[#This Row],[Arrêt Maladie]])*paramètres!B$14</f>
        <v>0</v>
      </c>
      <c r="AA112" s="93">
        <f ca="1">MAX(0,IF(WEEKDAY(Tableau1[[#This Row],[Date]],2)&lt;7,0,
SUM(OFFSET(Tableau1[[#This Row],[Temps de travail]],-6,,7))-
SUM(OFFSET(Tableau1[[#This Row],[Heures à récupérer]],-6,,7))+
SUM(OFFSET(Tableau1[[#This Row],[Récup avance]],-6,,7))
-paramètres!$B$15
)*24)</f>
        <v>0</v>
      </c>
      <c r="AB112" s="14"/>
      <c r="AC112" s="14"/>
      <c r="AE112" s="14"/>
    </row>
    <row r="113" spans="2:31" x14ac:dyDescent="0.3">
      <c r="B113" s="49" t="str">
        <f>IF(WEEKDAY(Tableau1[[#This Row],[Date]],2)=4,"semaine "&amp;_xlfn.ISOWEEKNUM(Tableau1[[#This Row],[Date]]),"")</f>
        <v>semaine 15</v>
      </c>
      <c r="C113" s="44" t="str">
        <f>UPPER(TEXT(Tableau1[[#This Row],[Date]],"jjjj"))</f>
        <v>JEUDI</v>
      </c>
      <c r="D113" s="60">
        <f>$C$3+ROW()-ROW(Tableau1[[#Headers],[Date]])-1</f>
        <v>44301</v>
      </c>
      <c r="E113" s="24"/>
      <c r="F113" s="24"/>
      <c r="G113" s="58"/>
      <c r="H113" s="24"/>
      <c r="I113" s="24"/>
      <c r="J113" s="58"/>
      <c r="K113" s="64">
        <f>Tableau1[[#This Row],[Fin AM]]-Tableau1[[#This Row],[Début AM]]-Tableau1[[#This Row],[Pause AM]]+Tableau1[[#This Row],[Fin PM]]-Tableau1[[#This Row],[Début PM]]-Tableau1[[#This Row],[Pause PM]]</f>
        <v>0</v>
      </c>
      <c r="L113" s="45"/>
      <c r="M113" s="84"/>
      <c r="N113" s="171" t="str">
        <f ca="1">IF(COUNTIF('jours fériés'!C:C,Tableau1[[#This Row],[Date]]),"oui","")</f>
        <v/>
      </c>
      <c r="O113" s="176"/>
      <c r="P113" s="112">
        <f>IF(Tableau1[[#This Row],[Position]]="C.P.",1,0)</f>
        <v>0</v>
      </c>
      <c r="Q113" s="126">
        <f>IF(Tableau1[[#This Row],[Position]]="C.P.S.",1,0)</f>
        <v>0</v>
      </c>
      <c r="R113" s="132">
        <f>IF(Tableau1[[#This Row],[Position]]="P.M.",1,0)</f>
        <v>0</v>
      </c>
      <c r="S113" s="134">
        <f>IF(Tableau1[[#This Row],[Position]]="A.M.",1,0)</f>
        <v>0</v>
      </c>
      <c r="T113" s="137">
        <f>IF(Tableau1[[#This Row],[Position]]="ABS",1,0)</f>
        <v>0</v>
      </c>
      <c r="U113" s="86">
        <f>IF(Tableau1[[#This Row],[Position]]="R.T.T.",1,0)</f>
        <v>0</v>
      </c>
      <c r="V113" s="138">
        <f>IF(Tableau1[[#This Row],[Position]]="Autre",1,0)</f>
        <v>0</v>
      </c>
      <c r="W113" s="141">
        <f>IF(Tableau1[[#This Row],[Position]]="Ch.P. AM",Tableau1[[#This Row],[Fin AM]]-Tableau1[[#This Row],[Début AM]]-Tableau1[[#This Row],[Pause AM]],0)</f>
        <v>0</v>
      </c>
      <c r="X113" s="81">
        <f>IF(Tableau1[[#This Row],[Position]]="Ch.P. PM",Tableau1[[#This Row],[Fin PM]]-Tableau1[[#This Row],[Début PM]]-Tableau1[[#This Row],[Pause PM]],0)</f>
        <v>0</v>
      </c>
      <c r="Y113" s="96">
        <f>IF(Tableau1[[#This Row],[Position]]="Ch.P.",Tableau1[[#This Row],[Temps de travail]],0)+Tableau1[[#This Row],[Chômage Partiel AM]]+Tableau1[[#This Row],[Chômage Partiel PM]]</f>
        <v>0</v>
      </c>
      <c r="Z113" s="147">
        <f>(Tableau1[[#This Row],[Pont Mobile]]+Tableau1[[#This Row],[Congés ]]+Tableau1[[#This Row],[Autre]]+Tableau1[[#This Row],[Absence]]+Tableau1[[#This Row],[R.T.T.]]+Tableau1[[#This Row],[Arrêt Maladie]])*paramètres!B$14</f>
        <v>0</v>
      </c>
      <c r="AA113" s="93">
        <f ca="1">MAX(0,IF(WEEKDAY(Tableau1[[#This Row],[Date]],2)&lt;7,0,
SUM(OFFSET(Tableau1[[#This Row],[Temps de travail]],-6,,7))-
SUM(OFFSET(Tableau1[[#This Row],[Heures à récupérer]],-6,,7))+
SUM(OFFSET(Tableau1[[#This Row],[Récup avance]],-6,,7))
-paramètres!$B$15
)*24)</f>
        <v>0</v>
      </c>
      <c r="AB113" s="14"/>
      <c r="AC113" s="14"/>
      <c r="AE113" s="14"/>
    </row>
    <row r="114" spans="2:31" x14ac:dyDescent="0.3">
      <c r="B114" s="49" t="str">
        <f>IF(WEEKDAY(Tableau1[[#This Row],[Date]],2)=4,"semaine "&amp;_xlfn.ISOWEEKNUM(Tableau1[[#This Row],[Date]]),"")</f>
        <v/>
      </c>
      <c r="C114" s="44" t="str">
        <f>UPPER(TEXT(Tableau1[[#This Row],[Date]],"jjjj"))</f>
        <v>VENDREDI</v>
      </c>
      <c r="D114" s="60">
        <f>$C$3+ROW()-ROW(Tableau1[[#Headers],[Date]])-1</f>
        <v>44302</v>
      </c>
      <c r="E114" s="24"/>
      <c r="F114" s="24"/>
      <c r="G114" s="58"/>
      <c r="H114" s="24"/>
      <c r="I114" s="24"/>
      <c r="J114" s="58"/>
      <c r="K114" s="64">
        <f>Tableau1[[#This Row],[Fin AM]]-Tableau1[[#This Row],[Début AM]]-Tableau1[[#This Row],[Pause AM]]+Tableau1[[#This Row],[Fin PM]]-Tableau1[[#This Row],[Début PM]]-Tableau1[[#This Row],[Pause PM]]</f>
        <v>0</v>
      </c>
      <c r="L114" s="45"/>
      <c r="M114" s="84"/>
      <c r="N114" s="171" t="str">
        <f ca="1">IF(COUNTIF('jours fériés'!C:C,Tableau1[[#This Row],[Date]]),"oui","")</f>
        <v/>
      </c>
      <c r="O114" s="176"/>
      <c r="P114" s="112">
        <f>IF(Tableau1[[#This Row],[Position]]="C.P.",1,0)</f>
        <v>0</v>
      </c>
      <c r="Q114" s="126">
        <f>IF(Tableau1[[#This Row],[Position]]="C.P.S.",1,0)</f>
        <v>0</v>
      </c>
      <c r="R114" s="132">
        <f>IF(Tableau1[[#This Row],[Position]]="P.M.",1,0)</f>
        <v>0</v>
      </c>
      <c r="S114" s="134">
        <f>IF(Tableau1[[#This Row],[Position]]="A.M.",1,0)</f>
        <v>0</v>
      </c>
      <c r="T114" s="137">
        <f>IF(Tableau1[[#This Row],[Position]]="ABS",1,0)</f>
        <v>0</v>
      </c>
      <c r="U114" s="86">
        <f>IF(Tableau1[[#This Row],[Position]]="R.T.T.",1,0)</f>
        <v>0</v>
      </c>
      <c r="V114" s="138">
        <f>IF(Tableau1[[#This Row],[Position]]="Autre",1,0)</f>
        <v>0</v>
      </c>
      <c r="W114" s="141">
        <f>IF(Tableau1[[#This Row],[Position]]="Ch.P. AM",Tableau1[[#This Row],[Fin AM]]-Tableau1[[#This Row],[Début AM]]-Tableau1[[#This Row],[Pause AM]],0)</f>
        <v>0</v>
      </c>
      <c r="X114" s="81">
        <f>IF(Tableau1[[#This Row],[Position]]="Ch.P. PM",Tableau1[[#This Row],[Fin PM]]-Tableau1[[#This Row],[Début PM]]-Tableau1[[#This Row],[Pause PM]],0)</f>
        <v>0</v>
      </c>
      <c r="Y114" s="96">
        <f>IF(Tableau1[[#This Row],[Position]]="Ch.P.",Tableau1[[#This Row],[Temps de travail]],0)+Tableau1[[#This Row],[Chômage Partiel AM]]+Tableau1[[#This Row],[Chômage Partiel PM]]</f>
        <v>0</v>
      </c>
      <c r="Z114" s="147">
        <f>(Tableau1[[#This Row],[Pont Mobile]]+Tableau1[[#This Row],[Congés ]]+Tableau1[[#This Row],[Autre]]+Tableau1[[#This Row],[Absence]]+Tableau1[[#This Row],[R.T.T.]]+Tableau1[[#This Row],[Arrêt Maladie]])*paramètres!B$14</f>
        <v>0</v>
      </c>
      <c r="AA114" s="93">
        <f ca="1">MAX(0,IF(WEEKDAY(Tableau1[[#This Row],[Date]],2)&lt;7,0,
SUM(OFFSET(Tableau1[[#This Row],[Temps de travail]],-6,,7))-
SUM(OFFSET(Tableau1[[#This Row],[Heures à récupérer]],-6,,7))+
SUM(OFFSET(Tableau1[[#This Row],[Récup avance]],-6,,7))
-paramètres!$B$15
)*24)</f>
        <v>0</v>
      </c>
      <c r="AB114" s="14"/>
      <c r="AC114" s="14"/>
      <c r="AE114" s="14"/>
    </row>
    <row r="115" spans="2:31" x14ac:dyDescent="0.3">
      <c r="B115" s="49" t="str">
        <f>IF(WEEKDAY(Tableau1[[#This Row],[Date]],2)=4,"semaine "&amp;_xlfn.ISOWEEKNUM(Tableau1[[#This Row],[Date]]),"")</f>
        <v/>
      </c>
      <c r="C115" s="44" t="str">
        <f>UPPER(TEXT(Tableau1[[#This Row],[Date]],"jjjj"))</f>
        <v>SAMEDI</v>
      </c>
      <c r="D115" s="60">
        <f>$C$3+ROW()-ROW(Tableau1[[#Headers],[Date]])-1</f>
        <v>44303</v>
      </c>
      <c r="E115" s="24"/>
      <c r="F115" s="24"/>
      <c r="G115" s="58"/>
      <c r="H115" s="24"/>
      <c r="I115" s="24"/>
      <c r="J115" s="58"/>
      <c r="K115" s="64">
        <f>Tableau1[[#This Row],[Fin AM]]-Tableau1[[#This Row],[Début AM]]-Tableau1[[#This Row],[Pause AM]]+Tableau1[[#This Row],[Fin PM]]-Tableau1[[#This Row],[Début PM]]-Tableau1[[#This Row],[Pause PM]]</f>
        <v>0</v>
      </c>
      <c r="L115" s="45"/>
      <c r="M115" s="84"/>
      <c r="N115" s="171" t="str">
        <f ca="1">IF(COUNTIF('jours fériés'!C:C,Tableau1[[#This Row],[Date]]),"oui","")</f>
        <v/>
      </c>
      <c r="O115" s="176"/>
      <c r="P115" s="112">
        <f>IF(Tableau1[[#This Row],[Position]]="C.P.",1,0)</f>
        <v>0</v>
      </c>
      <c r="Q115" s="126">
        <f>IF(Tableau1[[#This Row],[Position]]="C.P.S.",1,0)</f>
        <v>0</v>
      </c>
      <c r="R115" s="132">
        <f>IF(Tableau1[[#This Row],[Position]]="P.M.",1,0)</f>
        <v>0</v>
      </c>
      <c r="S115" s="134">
        <f>IF(Tableau1[[#This Row],[Position]]="A.M.",1,0)</f>
        <v>0</v>
      </c>
      <c r="T115" s="137">
        <f>IF(Tableau1[[#This Row],[Position]]="ABS",1,0)</f>
        <v>0</v>
      </c>
      <c r="U115" s="86">
        <f>IF(Tableau1[[#This Row],[Position]]="R.T.T.",1,0)</f>
        <v>0</v>
      </c>
      <c r="V115" s="138">
        <f>IF(Tableau1[[#This Row],[Position]]="Autre",1,0)</f>
        <v>0</v>
      </c>
      <c r="W115" s="141">
        <f>IF(Tableau1[[#This Row],[Position]]="Ch.P. AM",Tableau1[[#This Row],[Fin AM]]-Tableau1[[#This Row],[Début AM]]-Tableau1[[#This Row],[Pause AM]],0)</f>
        <v>0</v>
      </c>
      <c r="X115" s="81">
        <f>IF(Tableau1[[#This Row],[Position]]="Ch.P. PM",Tableau1[[#This Row],[Fin PM]]-Tableau1[[#This Row],[Début PM]]-Tableau1[[#This Row],[Pause PM]],0)</f>
        <v>0</v>
      </c>
      <c r="Y115" s="96">
        <f>IF(Tableau1[[#This Row],[Position]]="Ch.P.",Tableau1[[#This Row],[Temps de travail]],0)+Tableau1[[#This Row],[Chômage Partiel AM]]+Tableau1[[#This Row],[Chômage Partiel PM]]</f>
        <v>0</v>
      </c>
      <c r="Z115" s="147">
        <f>(Tableau1[[#This Row],[Pont Mobile]]+Tableau1[[#This Row],[Congés ]]+Tableau1[[#This Row],[Autre]]+Tableau1[[#This Row],[Absence]]+Tableau1[[#This Row],[R.T.T.]]+Tableau1[[#This Row],[Arrêt Maladie]])*paramètres!B$14</f>
        <v>0</v>
      </c>
      <c r="AA115" s="93">
        <f ca="1">MAX(0,IF(WEEKDAY(Tableau1[[#This Row],[Date]],2)&lt;7,0,
SUM(OFFSET(Tableau1[[#This Row],[Temps de travail]],-6,,7))-
SUM(OFFSET(Tableau1[[#This Row],[Heures à récupérer]],-6,,7))+
SUM(OFFSET(Tableau1[[#This Row],[Récup avance]],-6,,7))
-paramètres!$B$15
)*24)</f>
        <v>0</v>
      </c>
      <c r="AB115" s="14"/>
      <c r="AC115" s="14"/>
      <c r="AE115" s="14"/>
    </row>
    <row r="116" spans="2:31" ht="15" thickBot="1" x14ac:dyDescent="0.35">
      <c r="B116" s="49" t="str">
        <f>IF(WEEKDAY(Tableau1[[#This Row],[Date]],2)=4,"semaine "&amp;_xlfn.ISOWEEKNUM(Tableau1[[#This Row],[Date]]),"")</f>
        <v/>
      </c>
      <c r="C116" s="44" t="str">
        <f>UPPER(TEXT(Tableau1[[#This Row],[Date]],"jjjj"))</f>
        <v>DIMANCHE</v>
      </c>
      <c r="D116" s="60">
        <f>$C$3+ROW()-ROW(Tableau1[[#Headers],[Date]])-1</f>
        <v>44304</v>
      </c>
      <c r="E116" s="24"/>
      <c r="F116" s="24"/>
      <c r="G116" s="58"/>
      <c r="H116" s="24"/>
      <c r="I116" s="24"/>
      <c r="J116" s="58"/>
      <c r="K116" s="64">
        <f>Tableau1[[#This Row],[Fin AM]]-Tableau1[[#This Row],[Début AM]]-Tableau1[[#This Row],[Pause AM]]+Tableau1[[#This Row],[Fin PM]]-Tableau1[[#This Row],[Début PM]]-Tableau1[[#This Row],[Pause PM]]</f>
        <v>0</v>
      </c>
      <c r="L116" s="52"/>
      <c r="M116" s="85"/>
      <c r="N116" s="174" t="str">
        <f ca="1">IF(COUNTIF('jours fériés'!C:C,Tableau1[[#This Row],[Date]]),"oui","")</f>
        <v/>
      </c>
      <c r="O116" s="176"/>
      <c r="P116" s="179">
        <f>IF(Tableau1[[#This Row],[Position]]="C.P.",1,0)</f>
        <v>0</v>
      </c>
      <c r="Q116" s="181">
        <f>IF(Tableau1[[#This Row],[Position]]="C.P.S.",1,0)</f>
        <v>0</v>
      </c>
      <c r="R116" s="183">
        <f>IF(Tableau1[[#This Row],[Position]]="P.M.",1,0)</f>
        <v>0</v>
      </c>
      <c r="S116" s="169">
        <f>IF(Tableau1[[#This Row],[Position]]="A.M.",1,0)</f>
        <v>0</v>
      </c>
      <c r="T116" s="187">
        <f>IF(Tableau1[[#This Row],[Position]]="ABS",1,0)</f>
        <v>0</v>
      </c>
      <c r="U116" s="189">
        <f>IF(Tableau1[[#This Row],[Position]]="R.T.T.",1,0)</f>
        <v>0</v>
      </c>
      <c r="V116" s="185">
        <f>IF(Tableau1[[#This Row],[Position]]="Autre",1,0)</f>
        <v>0</v>
      </c>
      <c r="W116" s="142">
        <f>IF(Tableau1[[#This Row],[Position]]="Ch.P. AM",Tableau1[[#This Row],[Fin AM]]-Tableau1[[#This Row],[Début AM]]-Tableau1[[#This Row],[Pause AM]],0)</f>
        <v>0</v>
      </c>
      <c r="X116" s="117">
        <f>IF(Tableau1[[#This Row],[Position]]="Ch.P. PM",Tableau1[[#This Row],[Fin PM]]-Tableau1[[#This Row],[Début PM]]-Tableau1[[#This Row],[Pause PM]],0)</f>
        <v>0</v>
      </c>
      <c r="Y116" s="143">
        <f>IF(Tableau1[[#This Row],[Position]]="Ch.P.",Tableau1[[#This Row],[Temps de travail]],0)+Tableau1[[#This Row],[Chômage Partiel AM]]+Tableau1[[#This Row],[Chômage Partiel PM]]</f>
        <v>0</v>
      </c>
      <c r="Z116" s="148">
        <f>(Tableau1[[#This Row],[Pont Mobile]]+Tableau1[[#This Row],[Congés ]]+Tableau1[[#This Row],[Autre]]+Tableau1[[#This Row],[Absence]]+Tableau1[[#This Row],[R.T.T.]]+Tableau1[[#This Row],[Arrêt Maladie]])*paramètres!B$14</f>
        <v>0</v>
      </c>
      <c r="AA116" s="94">
        <f ca="1">MAX(0,IF(WEEKDAY(Tableau1[[#This Row],[Date]],2)&lt;7,0,
SUM(OFFSET(Tableau1[[#This Row],[Temps de travail]],-6,,7))-
SUM(OFFSET(Tableau1[[#This Row],[Heures à récupérer]],-6,,7))+
SUM(OFFSET(Tableau1[[#This Row],[Récup avance]],-6,,7))
-paramètres!$B$15
)*24)</f>
        <v>0</v>
      </c>
      <c r="AB116" s="14"/>
      <c r="AC116" s="14"/>
      <c r="AE116" s="14"/>
    </row>
    <row r="117" spans="2:31" x14ac:dyDescent="0.3">
      <c r="B117" s="49" t="str">
        <f>IF(WEEKDAY(Tableau1[[#This Row],[Date]],2)=4,"semaine "&amp;_xlfn.ISOWEEKNUM(Tableau1[[#This Row],[Date]]),"")</f>
        <v/>
      </c>
      <c r="C117" s="44" t="str">
        <f>UPPER(TEXT(Tableau1[[#This Row],[Date]],"jjjj"))</f>
        <v>LUNDI</v>
      </c>
      <c r="D117" s="60">
        <f>$C$3+ROW()-ROW(Tableau1[[#Headers],[Date]])-1</f>
        <v>44305</v>
      </c>
      <c r="E117" s="24"/>
      <c r="F117" s="24"/>
      <c r="G117" s="58"/>
      <c r="H117" s="24"/>
      <c r="I117" s="24"/>
      <c r="J117" s="58"/>
      <c r="K117" s="64">
        <f>Tableau1[[#This Row],[Fin AM]]-Tableau1[[#This Row],[Début AM]]-Tableau1[[#This Row],[Pause AM]]+Tableau1[[#This Row],[Fin PM]]-Tableau1[[#This Row],[Début PM]]-Tableau1[[#This Row],[Pause PM]]</f>
        <v>0</v>
      </c>
      <c r="L117" s="48"/>
      <c r="M117" s="83"/>
      <c r="N117" s="171" t="str">
        <f ca="1">IF(COUNTIF('jours fériés'!C:C,Tableau1[[#This Row],[Date]]),"oui","")</f>
        <v/>
      </c>
      <c r="O117" s="176"/>
      <c r="P117" s="112">
        <f>IF(Tableau1[[#This Row],[Position]]="C.P.",1,0)</f>
        <v>0</v>
      </c>
      <c r="Q117" s="126">
        <f>IF(Tableau1[[#This Row],[Position]]="C.P.S.",1,0)</f>
        <v>0</v>
      </c>
      <c r="R117" s="132">
        <f>IF(Tableau1[[#This Row],[Position]]="P.M.",1,0)</f>
        <v>0</v>
      </c>
      <c r="S117" s="134">
        <f>IF(Tableau1[[#This Row],[Position]]="A.M.",1,0)</f>
        <v>0</v>
      </c>
      <c r="T117" s="137">
        <f>IF(Tableau1[[#This Row],[Position]]="ABS",1,0)</f>
        <v>0</v>
      </c>
      <c r="U117" s="86">
        <f>IF(Tableau1[[#This Row],[Position]]="R.T.T.",1,0)</f>
        <v>0</v>
      </c>
      <c r="V117" s="138">
        <f>IF(Tableau1[[#This Row],[Position]]="Autre",1,0)</f>
        <v>0</v>
      </c>
      <c r="W117" s="141">
        <f>IF(Tableau1[[#This Row],[Position]]="Ch.P. AM",Tableau1[[#This Row],[Fin AM]]-Tableau1[[#This Row],[Début AM]]-Tableau1[[#This Row],[Pause AM]],0)</f>
        <v>0</v>
      </c>
      <c r="X117" s="81">
        <f>IF(Tableau1[[#This Row],[Position]]="Ch.P. PM",Tableau1[[#This Row],[Fin PM]]-Tableau1[[#This Row],[Début PM]]-Tableau1[[#This Row],[Pause PM]],0)</f>
        <v>0</v>
      </c>
      <c r="Y117" s="96">
        <f>IF(Tableau1[[#This Row],[Position]]="Ch.P.",Tableau1[[#This Row],[Temps de travail]],0)+Tableau1[[#This Row],[Chômage Partiel AM]]+Tableau1[[#This Row],[Chômage Partiel PM]]</f>
        <v>0</v>
      </c>
      <c r="Z117" s="147">
        <f>(Tableau1[[#This Row],[Pont Mobile]]+Tableau1[[#This Row],[Congés ]]+Tableau1[[#This Row],[Autre]]+Tableau1[[#This Row],[Absence]]+Tableau1[[#This Row],[R.T.T.]]+Tableau1[[#This Row],[Arrêt Maladie]])*paramètres!B$14</f>
        <v>0</v>
      </c>
      <c r="AA117" s="93">
        <f ca="1">MAX(0,IF(WEEKDAY(Tableau1[[#This Row],[Date]],2)&lt;7,0,
SUM(OFFSET(Tableau1[[#This Row],[Temps de travail]],-6,,7))-
SUM(OFFSET(Tableau1[[#This Row],[Heures à récupérer]],-6,,7))+
SUM(OFFSET(Tableau1[[#This Row],[Récup avance]],-6,,7))
-paramètres!$B$15
)*24)</f>
        <v>0</v>
      </c>
      <c r="AB117" s="14"/>
      <c r="AC117" s="14"/>
      <c r="AE117" s="14"/>
    </row>
    <row r="118" spans="2:31" x14ac:dyDescent="0.3">
      <c r="B118" s="49" t="str">
        <f>IF(WEEKDAY(Tableau1[[#This Row],[Date]],2)=4,"semaine "&amp;_xlfn.ISOWEEKNUM(Tableau1[[#This Row],[Date]]),"")</f>
        <v/>
      </c>
      <c r="C118" s="44" t="str">
        <f>UPPER(TEXT(Tableau1[[#This Row],[Date]],"jjjj"))</f>
        <v>MARDI</v>
      </c>
      <c r="D118" s="60">
        <f>$C$3+ROW()-ROW(Tableau1[[#Headers],[Date]])-1</f>
        <v>44306</v>
      </c>
      <c r="E118" s="24"/>
      <c r="F118" s="24"/>
      <c r="G118" s="58"/>
      <c r="H118" s="24"/>
      <c r="I118" s="24"/>
      <c r="J118" s="58"/>
      <c r="K118" s="64">
        <f>Tableau1[[#This Row],[Fin AM]]-Tableau1[[#This Row],[Début AM]]-Tableau1[[#This Row],[Pause AM]]+Tableau1[[#This Row],[Fin PM]]-Tableau1[[#This Row],[Début PM]]-Tableau1[[#This Row],[Pause PM]]</f>
        <v>0</v>
      </c>
      <c r="L118" s="45"/>
      <c r="M118" s="84"/>
      <c r="N118" s="171" t="str">
        <f ca="1">IF(COUNTIF('jours fériés'!C:C,Tableau1[[#This Row],[Date]]),"oui","")</f>
        <v/>
      </c>
      <c r="O118" s="176"/>
      <c r="P118" s="112">
        <f>IF(Tableau1[[#This Row],[Position]]="C.P.",1,0)</f>
        <v>0</v>
      </c>
      <c r="Q118" s="126">
        <f>IF(Tableau1[[#This Row],[Position]]="C.P.S.",1,0)</f>
        <v>0</v>
      </c>
      <c r="R118" s="132">
        <f>IF(Tableau1[[#This Row],[Position]]="P.M.",1,0)</f>
        <v>0</v>
      </c>
      <c r="S118" s="134">
        <f>IF(Tableau1[[#This Row],[Position]]="A.M.",1,0)</f>
        <v>0</v>
      </c>
      <c r="T118" s="137">
        <f>IF(Tableau1[[#This Row],[Position]]="ABS",1,0)</f>
        <v>0</v>
      </c>
      <c r="U118" s="86">
        <f>IF(Tableau1[[#This Row],[Position]]="R.T.T.",1,0)</f>
        <v>0</v>
      </c>
      <c r="V118" s="138">
        <f>IF(Tableau1[[#This Row],[Position]]="Autre",1,0)</f>
        <v>0</v>
      </c>
      <c r="W118" s="141">
        <f>IF(Tableau1[[#This Row],[Position]]="Ch.P. AM",Tableau1[[#This Row],[Fin AM]]-Tableau1[[#This Row],[Début AM]]-Tableau1[[#This Row],[Pause AM]],0)</f>
        <v>0</v>
      </c>
      <c r="X118" s="81">
        <f>IF(Tableau1[[#This Row],[Position]]="Ch.P. PM",Tableau1[[#This Row],[Fin PM]]-Tableau1[[#This Row],[Début PM]]-Tableau1[[#This Row],[Pause PM]],0)</f>
        <v>0</v>
      </c>
      <c r="Y118" s="96">
        <f>IF(Tableau1[[#This Row],[Position]]="Ch.P.",Tableau1[[#This Row],[Temps de travail]],0)+Tableau1[[#This Row],[Chômage Partiel AM]]+Tableau1[[#This Row],[Chômage Partiel PM]]</f>
        <v>0</v>
      </c>
      <c r="Z118" s="147">
        <f>(Tableau1[[#This Row],[Pont Mobile]]+Tableau1[[#This Row],[Congés ]]+Tableau1[[#This Row],[Autre]]+Tableau1[[#This Row],[Absence]]+Tableau1[[#This Row],[R.T.T.]]+Tableau1[[#This Row],[Arrêt Maladie]])*paramètres!B$14</f>
        <v>0</v>
      </c>
      <c r="AA118" s="93">
        <f ca="1">MAX(0,IF(WEEKDAY(Tableau1[[#This Row],[Date]],2)&lt;7,0,
SUM(OFFSET(Tableau1[[#This Row],[Temps de travail]],-6,,7))-
SUM(OFFSET(Tableau1[[#This Row],[Heures à récupérer]],-6,,7))+
SUM(OFFSET(Tableau1[[#This Row],[Récup avance]],-6,,7))
-paramètres!$B$15
)*24)</f>
        <v>0</v>
      </c>
      <c r="AB118" s="14"/>
      <c r="AC118" s="14"/>
      <c r="AE118" s="14"/>
    </row>
    <row r="119" spans="2:31" x14ac:dyDescent="0.3">
      <c r="B119" s="49" t="str">
        <f>IF(WEEKDAY(Tableau1[[#This Row],[Date]],2)=4,"semaine "&amp;_xlfn.ISOWEEKNUM(Tableau1[[#This Row],[Date]]),"")</f>
        <v/>
      </c>
      <c r="C119" s="44" t="str">
        <f>UPPER(TEXT(Tableau1[[#This Row],[Date]],"jjjj"))</f>
        <v>MERCREDI</v>
      </c>
      <c r="D119" s="60">
        <f>$C$3+ROW()-ROW(Tableau1[[#Headers],[Date]])-1</f>
        <v>44307</v>
      </c>
      <c r="E119" s="24"/>
      <c r="F119" s="24"/>
      <c r="G119" s="58"/>
      <c r="H119" s="24"/>
      <c r="I119" s="24"/>
      <c r="J119" s="58"/>
      <c r="K119" s="64">
        <f>Tableau1[[#This Row],[Fin AM]]-Tableau1[[#This Row],[Début AM]]-Tableau1[[#This Row],[Pause AM]]+Tableau1[[#This Row],[Fin PM]]-Tableau1[[#This Row],[Début PM]]-Tableau1[[#This Row],[Pause PM]]</f>
        <v>0</v>
      </c>
      <c r="L119" s="45"/>
      <c r="M119" s="84"/>
      <c r="N119" s="171" t="str">
        <f ca="1">IF(COUNTIF('jours fériés'!C:C,Tableau1[[#This Row],[Date]]),"oui","")</f>
        <v/>
      </c>
      <c r="O119" s="176"/>
      <c r="P119" s="112">
        <f>IF(Tableau1[[#This Row],[Position]]="C.P.",1,0)</f>
        <v>0</v>
      </c>
      <c r="Q119" s="126">
        <f>IF(Tableau1[[#This Row],[Position]]="C.P.S.",1,0)</f>
        <v>0</v>
      </c>
      <c r="R119" s="132">
        <f>IF(Tableau1[[#This Row],[Position]]="P.M.",1,0)</f>
        <v>0</v>
      </c>
      <c r="S119" s="134">
        <f>IF(Tableau1[[#This Row],[Position]]="A.M.",1,0)</f>
        <v>0</v>
      </c>
      <c r="T119" s="137">
        <f>IF(Tableau1[[#This Row],[Position]]="ABS",1,0)</f>
        <v>0</v>
      </c>
      <c r="U119" s="86">
        <f>IF(Tableau1[[#This Row],[Position]]="R.T.T.",1,0)</f>
        <v>0</v>
      </c>
      <c r="V119" s="138">
        <f>IF(Tableau1[[#This Row],[Position]]="Autre",1,0)</f>
        <v>0</v>
      </c>
      <c r="W119" s="141">
        <f>IF(Tableau1[[#This Row],[Position]]="Ch.P. AM",Tableau1[[#This Row],[Fin AM]]-Tableau1[[#This Row],[Début AM]]-Tableau1[[#This Row],[Pause AM]],0)</f>
        <v>0</v>
      </c>
      <c r="X119" s="81">
        <f>IF(Tableau1[[#This Row],[Position]]="Ch.P. PM",Tableau1[[#This Row],[Fin PM]]-Tableau1[[#This Row],[Début PM]]-Tableau1[[#This Row],[Pause PM]],0)</f>
        <v>0</v>
      </c>
      <c r="Y119" s="96">
        <f>IF(Tableau1[[#This Row],[Position]]="Ch.P.",Tableau1[[#This Row],[Temps de travail]],0)+Tableau1[[#This Row],[Chômage Partiel AM]]+Tableau1[[#This Row],[Chômage Partiel PM]]</f>
        <v>0</v>
      </c>
      <c r="Z119" s="147">
        <f>(Tableau1[[#This Row],[Pont Mobile]]+Tableau1[[#This Row],[Congés ]]+Tableau1[[#This Row],[Autre]]+Tableau1[[#This Row],[Absence]]+Tableau1[[#This Row],[R.T.T.]]+Tableau1[[#This Row],[Arrêt Maladie]])*paramètres!B$14</f>
        <v>0</v>
      </c>
      <c r="AA119" s="93">
        <f ca="1">MAX(0,IF(WEEKDAY(Tableau1[[#This Row],[Date]],2)&lt;7,0,
SUM(OFFSET(Tableau1[[#This Row],[Temps de travail]],-6,,7))-
SUM(OFFSET(Tableau1[[#This Row],[Heures à récupérer]],-6,,7))+
SUM(OFFSET(Tableau1[[#This Row],[Récup avance]],-6,,7))
-paramètres!$B$15
)*24)</f>
        <v>0</v>
      </c>
      <c r="AB119" s="14"/>
      <c r="AC119" s="14"/>
      <c r="AE119" s="14"/>
    </row>
    <row r="120" spans="2:31" x14ac:dyDescent="0.3">
      <c r="B120" s="49" t="str">
        <f>IF(WEEKDAY(Tableau1[[#This Row],[Date]],2)=4,"semaine "&amp;_xlfn.ISOWEEKNUM(Tableau1[[#This Row],[Date]]),"")</f>
        <v>semaine 16</v>
      </c>
      <c r="C120" s="44" t="str">
        <f>UPPER(TEXT(Tableau1[[#This Row],[Date]],"jjjj"))</f>
        <v>JEUDI</v>
      </c>
      <c r="D120" s="60">
        <f>$C$3+ROW()-ROW(Tableau1[[#Headers],[Date]])-1</f>
        <v>44308</v>
      </c>
      <c r="E120" s="24"/>
      <c r="F120" s="24"/>
      <c r="G120" s="58"/>
      <c r="H120" s="24"/>
      <c r="I120" s="24"/>
      <c r="J120" s="58"/>
      <c r="K120" s="64">
        <f>Tableau1[[#This Row],[Fin AM]]-Tableau1[[#This Row],[Début AM]]-Tableau1[[#This Row],[Pause AM]]+Tableau1[[#This Row],[Fin PM]]-Tableau1[[#This Row],[Début PM]]-Tableau1[[#This Row],[Pause PM]]</f>
        <v>0</v>
      </c>
      <c r="L120" s="45"/>
      <c r="M120" s="84"/>
      <c r="N120" s="171" t="str">
        <f ca="1">IF(COUNTIF('jours fériés'!C:C,Tableau1[[#This Row],[Date]]),"oui","")</f>
        <v/>
      </c>
      <c r="O120" s="176"/>
      <c r="P120" s="112">
        <f>IF(Tableau1[[#This Row],[Position]]="C.P.",1,0)</f>
        <v>0</v>
      </c>
      <c r="Q120" s="126">
        <f>IF(Tableau1[[#This Row],[Position]]="C.P.S.",1,0)</f>
        <v>0</v>
      </c>
      <c r="R120" s="132">
        <f>IF(Tableau1[[#This Row],[Position]]="P.M.",1,0)</f>
        <v>0</v>
      </c>
      <c r="S120" s="134">
        <f>IF(Tableau1[[#This Row],[Position]]="A.M.",1,0)</f>
        <v>0</v>
      </c>
      <c r="T120" s="137">
        <f>IF(Tableau1[[#This Row],[Position]]="ABS",1,0)</f>
        <v>0</v>
      </c>
      <c r="U120" s="86">
        <f>IF(Tableau1[[#This Row],[Position]]="R.T.T.",1,0)</f>
        <v>0</v>
      </c>
      <c r="V120" s="138">
        <f>IF(Tableau1[[#This Row],[Position]]="Autre",1,0)</f>
        <v>0</v>
      </c>
      <c r="W120" s="141">
        <f>IF(Tableau1[[#This Row],[Position]]="Ch.P. AM",Tableau1[[#This Row],[Fin AM]]-Tableau1[[#This Row],[Début AM]]-Tableau1[[#This Row],[Pause AM]],0)</f>
        <v>0</v>
      </c>
      <c r="X120" s="81">
        <f>IF(Tableau1[[#This Row],[Position]]="Ch.P. PM",Tableau1[[#This Row],[Fin PM]]-Tableau1[[#This Row],[Début PM]]-Tableau1[[#This Row],[Pause PM]],0)</f>
        <v>0</v>
      </c>
      <c r="Y120" s="96">
        <f>IF(Tableau1[[#This Row],[Position]]="Ch.P.",Tableau1[[#This Row],[Temps de travail]],0)+Tableau1[[#This Row],[Chômage Partiel AM]]+Tableau1[[#This Row],[Chômage Partiel PM]]</f>
        <v>0</v>
      </c>
      <c r="Z120" s="147">
        <f>(Tableau1[[#This Row],[Pont Mobile]]+Tableau1[[#This Row],[Congés ]]+Tableau1[[#This Row],[Autre]]+Tableau1[[#This Row],[Absence]]+Tableau1[[#This Row],[R.T.T.]]+Tableau1[[#This Row],[Arrêt Maladie]])*paramètres!B$14</f>
        <v>0</v>
      </c>
      <c r="AA120" s="93">
        <f ca="1">MAX(0,IF(WEEKDAY(Tableau1[[#This Row],[Date]],2)&lt;7,0,
SUM(OFFSET(Tableau1[[#This Row],[Temps de travail]],-6,,7))-
SUM(OFFSET(Tableau1[[#This Row],[Heures à récupérer]],-6,,7))+
SUM(OFFSET(Tableau1[[#This Row],[Récup avance]],-6,,7))
-paramètres!$B$15
)*24)</f>
        <v>0</v>
      </c>
      <c r="AB120" s="14"/>
      <c r="AC120" s="14"/>
      <c r="AE120" s="14"/>
    </row>
    <row r="121" spans="2:31" x14ac:dyDescent="0.3">
      <c r="B121" s="49" t="str">
        <f>IF(WEEKDAY(Tableau1[[#This Row],[Date]],2)=4,"semaine "&amp;_xlfn.ISOWEEKNUM(Tableau1[[#This Row],[Date]]),"")</f>
        <v/>
      </c>
      <c r="C121" s="44" t="str">
        <f>UPPER(TEXT(Tableau1[[#This Row],[Date]],"jjjj"))</f>
        <v>VENDREDI</v>
      </c>
      <c r="D121" s="60">
        <f>$C$3+ROW()-ROW(Tableau1[[#Headers],[Date]])-1</f>
        <v>44309</v>
      </c>
      <c r="E121" s="24"/>
      <c r="F121" s="24"/>
      <c r="G121" s="58"/>
      <c r="H121" s="24"/>
      <c r="I121" s="24"/>
      <c r="J121" s="58"/>
      <c r="K121" s="64">
        <f>Tableau1[[#This Row],[Fin AM]]-Tableau1[[#This Row],[Début AM]]-Tableau1[[#This Row],[Pause AM]]+Tableau1[[#This Row],[Fin PM]]-Tableau1[[#This Row],[Début PM]]-Tableau1[[#This Row],[Pause PM]]</f>
        <v>0</v>
      </c>
      <c r="L121" s="45"/>
      <c r="M121" s="84"/>
      <c r="N121" s="171" t="str">
        <f ca="1">IF(COUNTIF('jours fériés'!C:C,Tableau1[[#This Row],[Date]]),"oui","")</f>
        <v/>
      </c>
      <c r="O121" s="176"/>
      <c r="P121" s="112">
        <f>IF(Tableau1[[#This Row],[Position]]="C.P.",1,0)</f>
        <v>0</v>
      </c>
      <c r="Q121" s="126">
        <f>IF(Tableau1[[#This Row],[Position]]="C.P.S.",1,0)</f>
        <v>0</v>
      </c>
      <c r="R121" s="132">
        <f>IF(Tableau1[[#This Row],[Position]]="P.M.",1,0)</f>
        <v>0</v>
      </c>
      <c r="S121" s="134">
        <f>IF(Tableau1[[#This Row],[Position]]="A.M.",1,0)</f>
        <v>0</v>
      </c>
      <c r="T121" s="137">
        <f>IF(Tableau1[[#This Row],[Position]]="ABS",1,0)</f>
        <v>0</v>
      </c>
      <c r="U121" s="86">
        <f>IF(Tableau1[[#This Row],[Position]]="R.T.T.",1,0)</f>
        <v>0</v>
      </c>
      <c r="V121" s="138">
        <f>IF(Tableau1[[#This Row],[Position]]="Autre",1,0)</f>
        <v>0</v>
      </c>
      <c r="W121" s="141">
        <f>IF(Tableau1[[#This Row],[Position]]="Ch.P. AM",Tableau1[[#This Row],[Fin AM]]-Tableau1[[#This Row],[Début AM]]-Tableau1[[#This Row],[Pause AM]],0)</f>
        <v>0</v>
      </c>
      <c r="X121" s="81">
        <f>IF(Tableau1[[#This Row],[Position]]="Ch.P. PM",Tableau1[[#This Row],[Fin PM]]-Tableau1[[#This Row],[Début PM]]-Tableau1[[#This Row],[Pause PM]],0)</f>
        <v>0</v>
      </c>
      <c r="Y121" s="96">
        <f>IF(Tableau1[[#This Row],[Position]]="Ch.P.",Tableau1[[#This Row],[Temps de travail]],0)+Tableau1[[#This Row],[Chômage Partiel AM]]+Tableau1[[#This Row],[Chômage Partiel PM]]</f>
        <v>0</v>
      </c>
      <c r="Z121" s="147">
        <f>(Tableau1[[#This Row],[Pont Mobile]]+Tableau1[[#This Row],[Congés ]]+Tableau1[[#This Row],[Autre]]+Tableau1[[#This Row],[Absence]]+Tableau1[[#This Row],[R.T.T.]]+Tableau1[[#This Row],[Arrêt Maladie]])*paramètres!B$14</f>
        <v>0</v>
      </c>
      <c r="AA121" s="93">
        <f ca="1">MAX(0,IF(WEEKDAY(Tableau1[[#This Row],[Date]],2)&lt;7,0,
SUM(OFFSET(Tableau1[[#This Row],[Temps de travail]],-6,,7))-
SUM(OFFSET(Tableau1[[#This Row],[Heures à récupérer]],-6,,7))+
SUM(OFFSET(Tableau1[[#This Row],[Récup avance]],-6,,7))
-paramètres!$B$15
)*24)</f>
        <v>0</v>
      </c>
      <c r="AB121" s="14"/>
      <c r="AC121" s="14"/>
      <c r="AE121" s="14"/>
    </row>
    <row r="122" spans="2:31" x14ac:dyDescent="0.3">
      <c r="B122" s="49" t="str">
        <f>IF(WEEKDAY(Tableau1[[#This Row],[Date]],2)=4,"semaine "&amp;_xlfn.ISOWEEKNUM(Tableau1[[#This Row],[Date]]),"")</f>
        <v/>
      </c>
      <c r="C122" s="44" t="str">
        <f>UPPER(TEXT(Tableau1[[#This Row],[Date]],"jjjj"))</f>
        <v>SAMEDI</v>
      </c>
      <c r="D122" s="60">
        <f>$C$3+ROW()-ROW(Tableau1[[#Headers],[Date]])-1</f>
        <v>44310</v>
      </c>
      <c r="E122" s="24"/>
      <c r="F122" s="24"/>
      <c r="G122" s="58"/>
      <c r="H122" s="24"/>
      <c r="I122" s="24"/>
      <c r="J122" s="58"/>
      <c r="K122" s="64">
        <f>Tableau1[[#This Row],[Fin AM]]-Tableau1[[#This Row],[Début AM]]-Tableau1[[#This Row],[Pause AM]]+Tableau1[[#This Row],[Fin PM]]-Tableau1[[#This Row],[Début PM]]-Tableau1[[#This Row],[Pause PM]]</f>
        <v>0</v>
      </c>
      <c r="L122" s="45"/>
      <c r="M122" s="84"/>
      <c r="N122" s="171" t="str">
        <f ca="1">IF(COUNTIF('jours fériés'!C:C,Tableau1[[#This Row],[Date]]),"oui","")</f>
        <v/>
      </c>
      <c r="O122" s="176"/>
      <c r="P122" s="112">
        <f>IF(Tableau1[[#This Row],[Position]]="C.P.",1,0)</f>
        <v>0</v>
      </c>
      <c r="Q122" s="126">
        <f>IF(Tableau1[[#This Row],[Position]]="C.P.S.",1,0)</f>
        <v>0</v>
      </c>
      <c r="R122" s="132">
        <f>IF(Tableau1[[#This Row],[Position]]="P.M.",1,0)</f>
        <v>0</v>
      </c>
      <c r="S122" s="134">
        <f>IF(Tableau1[[#This Row],[Position]]="A.M.",1,0)</f>
        <v>0</v>
      </c>
      <c r="T122" s="137">
        <f>IF(Tableau1[[#This Row],[Position]]="ABS",1,0)</f>
        <v>0</v>
      </c>
      <c r="U122" s="86">
        <f>IF(Tableau1[[#This Row],[Position]]="R.T.T.",1,0)</f>
        <v>0</v>
      </c>
      <c r="V122" s="138">
        <f>IF(Tableau1[[#This Row],[Position]]="Autre",1,0)</f>
        <v>0</v>
      </c>
      <c r="W122" s="141">
        <f>IF(Tableau1[[#This Row],[Position]]="Ch.P. AM",Tableau1[[#This Row],[Fin AM]]-Tableau1[[#This Row],[Début AM]]-Tableau1[[#This Row],[Pause AM]],0)</f>
        <v>0</v>
      </c>
      <c r="X122" s="81">
        <f>IF(Tableau1[[#This Row],[Position]]="Ch.P. PM",Tableau1[[#This Row],[Fin PM]]-Tableau1[[#This Row],[Début PM]]-Tableau1[[#This Row],[Pause PM]],0)</f>
        <v>0</v>
      </c>
      <c r="Y122" s="96">
        <f>IF(Tableau1[[#This Row],[Position]]="Ch.P.",Tableau1[[#This Row],[Temps de travail]],0)+Tableau1[[#This Row],[Chômage Partiel AM]]+Tableau1[[#This Row],[Chômage Partiel PM]]</f>
        <v>0</v>
      </c>
      <c r="Z122" s="147">
        <f>(Tableau1[[#This Row],[Pont Mobile]]+Tableau1[[#This Row],[Congés ]]+Tableau1[[#This Row],[Autre]]+Tableau1[[#This Row],[Absence]]+Tableau1[[#This Row],[R.T.T.]]+Tableau1[[#This Row],[Arrêt Maladie]])*paramètres!B$14</f>
        <v>0</v>
      </c>
      <c r="AA122" s="93">
        <f ca="1">MAX(0,IF(WEEKDAY(Tableau1[[#This Row],[Date]],2)&lt;7,0,
SUM(OFFSET(Tableau1[[#This Row],[Temps de travail]],-6,,7))-
SUM(OFFSET(Tableau1[[#This Row],[Heures à récupérer]],-6,,7))+
SUM(OFFSET(Tableau1[[#This Row],[Récup avance]],-6,,7))
-paramètres!$B$15
)*24)</f>
        <v>0</v>
      </c>
      <c r="AB122" s="14"/>
      <c r="AC122" s="14"/>
      <c r="AE122" s="14"/>
    </row>
    <row r="123" spans="2:31" ht="15" thickBot="1" x14ac:dyDescent="0.35">
      <c r="B123" s="49" t="str">
        <f>IF(WEEKDAY(Tableau1[[#This Row],[Date]],2)=4,"semaine "&amp;_xlfn.ISOWEEKNUM(Tableau1[[#This Row],[Date]]),"")</f>
        <v/>
      </c>
      <c r="C123" s="44" t="str">
        <f>UPPER(TEXT(Tableau1[[#This Row],[Date]],"jjjj"))</f>
        <v>DIMANCHE</v>
      </c>
      <c r="D123" s="60">
        <f>$C$3+ROW()-ROW(Tableau1[[#Headers],[Date]])-1</f>
        <v>44311</v>
      </c>
      <c r="E123" s="24"/>
      <c r="F123" s="24"/>
      <c r="G123" s="58"/>
      <c r="H123" s="24"/>
      <c r="I123" s="24"/>
      <c r="J123" s="58"/>
      <c r="K123" s="64">
        <f>Tableau1[[#This Row],[Fin AM]]-Tableau1[[#This Row],[Début AM]]-Tableau1[[#This Row],[Pause AM]]+Tableau1[[#This Row],[Fin PM]]-Tableau1[[#This Row],[Début PM]]-Tableau1[[#This Row],[Pause PM]]</f>
        <v>0</v>
      </c>
      <c r="L123" s="52"/>
      <c r="M123" s="85"/>
      <c r="N123" s="174" t="str">
        <f ca="1">IF(COUNTIF('jours fériés'!C:C,Tableau1[[#This Row],[Date]]),"oui","")</f>
        <v/>
      </c>
      <c r="O123" s="176"/>
      <c r="P123" s="179">
        <f>IF(Tableau1[[#This Row],[Position]]="C.P.",1,0)</f>
        <v>0</v>
      </c>
      <c r="Q123" s="181">
        <f>IF(Tableau1[[#This Row],[Position]]="C.P.S.",1,0)</f>
        <v>0</v>
      </c>
      <c r="R123" s="183">
        <f>IF(Tableau1[[#This Row],[Position]]="P.M.",1,0)</f>
        <v>0</v>
      </c>
      <c r="S123" s="169">
        <f>IF(Tableau1[[#This Row],[Position]]="A.M.",1,0)</f>
        <v>0</v>
      </c>
      <c r="T123" s="187">
        <f>IF(Tableau1[[#This Row],[Position]]="ABS",1,0)</f>
        <v>0</v>
      </c>
      <c r="U123" s="189">
        <f>IF(Tableau1[[#This Row],[Position]]="R.T.T.",1,0)</f>
        <v>0</v>
      </c>
      <c r="V123" s="185">
        <f>IF(Tableau1[[#This Row],[Position]]="Autre",1,0)</f>
        <v>0</v>
      </c>
      <c r="W123" s="142">
        <f>IF(Tableau1[[#This Row],[Position]]="Ch.P. AM",Tableau1[[#This Row],[Fin AM]]-Tableau1[[#This Row],[Début AM]]-Tableau1[[#This Row],[Pause AM]],0)</f>
        <v>0</v>
      </c>
      <c r="X123" s="117">
        <f>IF(Tableau1[[#This Row],[Position]]="Ch.P. PM",Tableau1[[#This Row],[Fin PM]]-Tableau1[[#This Row],[Début PM]]-Tableau1[[#This Row],[Pause PM]],0)</f>
        <v>0</v>
      </c>
      <c r="Y123" s="143">
        <f>IF(Tableau1[[#This Row],[Position]]="Ch.P.",Tableau1[[#This Row],[Temps de travail]],0)+Tableau1[[#This Row],[Chômage Partiel AM]]+Tableau1[[#This Row],[Chômage Partiel PM]]</f>
        <v>0</v>
      </c>
      <c r="Z123" s="148">
        <f>(Tableau1[[#This Row],[Pont Mobile]]+Tableau1[[#This Row],[Congés ]]+Tableau1[[#This Row],[Autre]]+Tableau1[[#This Row],[Absence]]+Tableau1[[#This Row],[R.T.T.]]+Tableau1[[#This Row],[Arrêt Maladie]])*paramètres!B$14</f>
        <v>0</v>
      </c>
      <c r="AA123" s="94">
        <f ca="1">MAX(0,IF(WEEKDAY(Tableau1[[#This Row],[Date]],2)&lt;7,0,
SUM(OFFSET(Tableau1[[#This Row],[Temps de travail]],-6,,7))-
SUM(OFFSET(Tableau1[[#This Row],[Heures à récupérer]],-6,,7))+
SUM(OFFSET(Tableau1[[#This Row],[Récup avance]],-6,,7))
-paramètres!$B$15
)*24)</f>
        <v>0</v>
      </c>
      <c r="AB123" s="14"/>
      <c r="AC123" s="14"/>
      <c r="AE123" s="14"/>
    </row>
    <row r="124" spans="2:31" x14ac:dyDescent="0.3">
      <c r="B124" s="49" t="str">
        <f>IF(WEEKDAY(Tableau1[[#This Row],[Date]],2)=4,"semaine "&amp;_xlfn.ISOWEEKNUM(Tableau1[[#This Row],[Date]]),"")</f>
        <v/>
      </c>
      <c r="C124" s="44" t="str">
        <f>UPPER(TEXT(Tableau1[[#This Row],[Date]],"jjjj"))</f>
        <v>LUNDI</v>
      </c>
      <c r="D124" s="60">
        <f>$C$3+ROW()-ROW(Tableau1[[#Headers],[Date]])-1</f>
        <v>44312</v>
      </c>
      <c r="E124" s="24"/>
      <c r="F124" s="24"/>
      <c r="G124" s="58"/>
      <c r="H124" s="24"/>
      <c r="I124" s="24"/>
      <c r="J124" s="58"/>
      <c r="K124" s="64">
        <f>Tableau1[[#This Row],[Fin AM]]-Tableau1[[#This Row],[Début AM]]-Tableau1[[#This Row],[Pause AM]]+Tableau1[[#This Row],[Fin PM]]-Tableau1[[#This Row],[Début PM]]-Tableau1[[#This Row],[Pause PM]]</f>
        <v>0</v>
      </c>
      <c r="L124" s="48"/>
      <c r="M124" s="83"/>
      <c r="N124" s="171" t="str">
        <f ca="1">IF(COUNTIF('jours fériés'!C:C,Tableau1[[#This Row],[Date]]),"oui","")</f>
        <v/>
      </c>
      <c r="O124" s="176"/>
      <c r="P124" s="112">
        <f>IF(Tableau1[[#This Row],[Position]]="C.P.",1,0)</f>
        <v>0</v>
      </c>
      <c r="Q124" s="126">
        <f>IF(Tableau1[[#This Row],[Position]]="C.P.S.",1,0)</f>
        <v>0</v>
      </c>
      <c r="R124" s="132">
        <f>IF(Tableau1[[#This Row],[Position]]="P.M.",1,0)</f>
        <v>0</v>
      </c>
      <c r="S124" s="134">
        <f>IF(Tableau1[[#This Row],[Position]]="A.M.",1,0)</f>
        <v>0</v>
      </c>
      <c r="T124" s="137">
        <f>IF(Tableau1[[#This Row],[Position]]="ABS",1,0)</f>
        <v>0</v>
      </c>
      <c r="U124" s="86">
        <f>IF(Tableau1[[#This Row],[Position]]="R.T.T.",1,0)</f>
        <v>0</v>
      </c>
      <c r="V124" s="138">
        <f>IF(Tableau1[[#This Row],[Position]]="Autre",1,0)</f>
        <v>0</v>
      </c>
      <c r="W124" s="141">
        <f>IF(Tableau1[[#This Row],[Position]]="Ch.P. AM",Tableau1[[#This Row],[Fin AM]]-Tableau1[[#This Row],[Début AM]]-Tableau1[[#This Row],[Pause AM]],0)</f>
        <v>0</v>
      </c>
      <c r="X124" s="81">
        <f>IF(Tableau1[[#This Row],[Position]]="Ch.P. PM",Tableau1[[#This Row],[Fin PM]]-Tableau1[[#This Row],[Début PM]]-Tableau1[[#This Row],[Pause PM]],0)</f>
        <v>0</v>
      </c>
      <c r="Y124" s="96">
        <f>IF(Tableau1[[#This Row],[Position]]="Ch.P.",Tableau1[[#This Row],[Temps de travail]],0)+Tableau1[[#This Row],[Chômage Partiel AM]]+Tableau1[[#This Row],[Chômage Partiel PM]]</f>
        <v>0</v>
      </c>
      <c r="Z124" s="147">
        <f>(Tableau1[[#This Row],[Pont Mobile]]+Tableau1[[#This Row],[Congés ]]+Tableau1[[#This Row],[Autre]]+Tableau1[[#This Row],[Absence]]+Tableau1[[#This Row],[R.T.T.]]+Tableau1[[#This Row],[Arrêt Maladie]])*paramètres!B$14</f>
        <v>0</v>
      </c>
      <c r="AA124" s="93">
        <f ca="1">MAX(0,IF(WEEKDAY(Tableau1[[#This Row],[Date]],2)&lt;7,0,
SUM(OFFSET(Tableau1[[#This Row],[Temps de travail]],-6,,7))-
SUM(OFFSET(Tableau1[[#This Row],[Heures à récupérer]],-6,,7))+
SUM(OFFSET(Tableau1[[#This Row],[Récup avance]],-6,,7))
-paramètres!$B$15
)*24)</f>
        <v>0</v>
      </c>
      <c r="AB124" s="14"/>
      <c r="AC124" s="14"/>
      <c r="AE124" s="14"/>
    </row>
    <row r="125" spans="2:31" x14ac:dyDescent="0.3">
      <c r="B125" s="49" t="str">
        <f>IF(WEEKDAY(Tableau1[[#This Row],[Date]],2)=4,"semaine "&amp;_xlfn.ISOWEEKNUM(Tableau1[[#This Row],[Date]]),"")</f>
        <v/>
      </c>
      <c r="C125" s="44" t="str">
        <f>UPPER(TEXT(Tableau1[[#This Row],[Date]],"jjjj"))</f>
        <v>MARDI</v>
      </c>
      <c r="D125" s="60">
        <f>$C$3+ROW()-ROW(Tableau1[[#Headers],[Date]])-1</f>
        <v>44313</v>
      </c>
      <c r="E125" s="24"/>
      <c r="F125" s="24"/>
      <c r="G125" s="58"/>
      <c r="H125" s="24"/>
      <c r="I125" s="24"/>
      <c r="J125" s="58"/>
      <c r="K125" s="64">
        <f>Tableau1[[#This Row],[Fin AM]]-Tableau1[[#This Row],[Début AM]]-Tableau1[[#This Row],[Pause AM]]+Tableau1[[#This Row],[Fin PM]]-Tableau1[[#This Row],[Début PM]]-Tableau1[[#This Row],[Pause PM]]</f>
        <v>0</v>
      </c>
      <c r="L125" s="45"/>
      <c r="M125" s="84"/>
      <c r="N125" s="171" t="str">
        <f ca="1">IF(COUNTIF('jours fériés'!C:C,Tableau1[[#This Row],[Date]]),"oui","")</f>
        <v/>
      </c>
      <c r="O125" s="176"/>
      <c r="P125" s="112">
        <f>IF(Tableau1[[#This Row],[Position]]="C.P.",1,0)</f>
        <v>0</v>
      </c>
      <c r="Q125" s="126">
        <f>IF(Tableau1[[#This Row],[Position]]="C.P.S.",1,0)</f>
        <v>0</v>
      </c>
      <c r="R125" s="132">
        <f>IF(Tableau1[[#This Row],[Position]]="P.M.",1,0)</f>
        <v>0</v>
      </c>
      <c r="S125" s="134">
        <f>IF(Tableau1[[#This Row],[Position]]="A.M.",1,0)</f>
        <v>0</v>
      </c>
      <c r="T125" s="137">
        <f>IF(Tableau1[[#This Row],[Position]]="ABS",1,0)</f>
        <v>0</v>
      </c>
      <c r="U125" s="86">
        <f>IF(Tableau1[[#This Row],[Position]]="R.T.T.",1,0)</f>
        <v>0</v>
      </c>
      <c r="V125" s="138">
        <f>IF(Tableau1[[#This Row],[Position]]="Autre",1,0)</f>
        <v>0</v>
      </c>
      <c r="W125" s="141">
        <f>IF(Tableau1[[#This Row],[Position]]="Ch.P. AM",Tableau1[[#This Row],[Fin AM]]-Tableau1[[#This Row],[Début AM]]-Tableau1[[#This Row],[Pause AM]],0)</f>
        <v>0</v>
      </c>
      <c r="X125" s="81">
        <f>IF(Tableau1[[#This Row],[Position]]="Ch.P. PM",Tableau1[[#This Row],[Fin PM]]-Tableau1[[#This Row],[Début PM]]-Tableau1[[#This Row],[Pause PM]],0)</f>
        <v>0</v>
      </c>
      <c r="Y125" s="96">
        <f>IF(Tableau1[[#This Row],[Position]]="Ch.P.",Tableau1[[#This Row],[Temps de travail]],0)+Tableau1[[#This Row],[Chômage Partiel AM]]+Tableau1[[#This Row],[Chômage Partiel PM]]</f>
        <v>0</v>
      </c>
      <c r="Z125" s="147">
        <f>(Tableau1[[#This Row],[Pont Mobile]]+Tableau1[[#This Row],[Congés ]]+Tableau1[[#This Row],[Autre]]+Tableau1[[#This Row],[Absence]]+Tableau1[[#This Row],[R.T.T.]]+Tableau1[[#This Row],[Arrêt Maladie]])*paramètres!B$14</f>
        <v>0</v>
      </c>
      <c r="AA125" s="93">
        <f ca="1">MAX(0,IF(WEEKDAY(Tableau1[[#This Row],[Date]],2)&lt;7,0,
SUM(OFFSET(Tableau1[[#This Row],[Temps de travail]],-6,,7))-
SUM(OFFSET(Tableau1[[#This Row],[Heures à récupérer]],-6,,7))+
SUM(OFFSET(Tableau1[[#This Row],[Récup avance]],-6,,7))
-paramètres!$B$15
)*24)</f>
        <v>0</v>
      </c>
      <c r="AB125" s="14"/>
      <c r="AC125" s="14"/>
      <c r="AE125" s="14"/>
    </row>
    <row r="126" spans="2:31" x14ac:dyDescent="0.3">
      <c r="B126" s="49" t="str">
        <f>IF(WEEKDAY(Tableau1[[#This Row],[Date]],2)=4,"semaine "&amp;_xlfn.ISOWEEKNUM(Tableau1[[#This Row],[Date]]),"")</f>
        <v/>
      </c>
      <c r="C126" s="44" t="str">
        <f>UPPER(TEXT(Tableau1[[#This Row],[Date]],"jjjj"))</f>
        <v>MERCREDI</v>
      </c>
      <c r="D126" s="60">
        <f>$C$3+ROW()-ROW(Tableau1[[#Headers],[Date]])-1</f>
        <v>44314</v>
      </c>
      <c r="E126" s="24"/>
      <c r="F126" s="24"/>
      <c r="G126" s="58"/>
      <c r="H126" s="24"/>
      <c r="I126" s="24"/>
      <c r="J126" s="58"/>
      <c r="K126" s="64">
        <f>Tableau1[[#This Row],[Fin AM]]-Tableau1[[#This Row],[Début AM]]-Tableau1[[#This Row],[Pause AM]]+Tableau1[[#This Row],[Fin PM]]-Tableau1[[#This Row],[Début PM]]-Tableau1[[#This Row],[Pause PM]]</f>
        <v>0</v>
      </c>
      <c r="L126" s="45"/>
      <c r="M126" s="84"/>
      <c r="N126" s="171" t="str">
        <f ca="1">IF(COUNTIF('jours fériés'!C:C,Tableau1[[#This Row],[Date]]),"oui","")</f>
        <v/>
      </c>
      <c r="O126" s="176"/>
      <c r="P126" s="112">
        <f>IF(Tableau1[[#This Row],[Position]]="C.P.",1,0)</f>
        <v>0</v>
      </c>
      <c r="Q126" s="126">
        <f>IF(Tableau1[[#This Row],[Position]]="C.P.S.",1,0)</f>
        <v>0</v>
      </c>
      <c r="R126" s="132">
        <f>IF(Tableau1[[#This Row],[Position]]="P.M.",1,0)</f>
        <v>0</v>
      </c>
      <c r="S126" s="134">
        <f>IF(Tableau1[[#This Row],[Position]]="A.M.",1,0)</f>
        <v>0</v>
      </c>
      <c r="T126" s="137">
        <f>IF(Tableau1[[#This Row],[Position]]="ABS",1,0)</f>
        <v>0</v>
      </c>
      <c r="U126" s="86">
        <f>IF(Tableau1[[#This Row],[Position]]="R.T.T.",1,0)</f>
        <v>0</v>
      </c>
      <c r="V126" s="138">
        <f>IF(Tableau1[[#This Row],[Position]]="Autre",1,0)</f>
        <v>0</v>
      </c>
      <c r="W126" s="141">
        <f>IF(Tableau1[[#This Row],[Position]]="Ch.P. AM",Tableau1[[#This Row],[Fin AM]]-Tableau1[[#This Row],[Début AM]]-Tableau1[[#This Row],[Pause AM]],0)</f>
        <v>0</v>
      </c>
      <c r="X126" s="81">
        <f>IF(Tableau1[[#This Row],[Position]]="Ch.P. PM",Tableau1[[#This Row],[Fin PM]]-Tableau1[[#This Row],[Début PM]]-Tableau1[[#This Row],[Pause PM]],0)</f>
        <v>0</v>
      </c>
      <c r="Y126" s="96">
        <f>IF(Tableau1[[#This Row],[Position]]="Ch.P.",Tableau1[[#This Row],[Temps de travail]],0)+Tableau1[[#This Row],[Chômage Partiel AM]]+Tableau1[[#This Row],[Chômage Partiel PM]]</f>
        <v>0</v>
      </c>
      <c r="Z126" s="147">
        <f>(Tableau1[[#This Row],[Pont Mobile]]+Tableau1[[#This Row],[Congés ]]+Tableau1[[#This Row],[Autre]]+Tableau1[[#This Row],[Absence]]+Tableau1[[#This Row],[R.T.T.]]+Tableau1[[#This Row],[Arrêt Maladie]])*paramètres!B$14</f>
        <v>0</v>
      </c>
      <c r="AA126" s="93">
        <f ca="1">MAX(0,IF(WEEKDAY(Tableau1[[#This Row],[Date]],2)&lt;7,0,
SUM(OFFSET(Tableau1[[#This Row],[Temps de travail]],-6,,7))-
SUM(OFFSET(Tableau1[[#This Row],[Heures à récupérer]],-6,,7))+
SUM(OFFSET(Tableau1[[#This Row],[Récup avance]],-6,,7))
-paramètres!$B$15
)*24)</f>
        <v>0</v>
      </c>
      <c r="AB126" s="14"/>
      <c r="AC126" s="14"/>
      <c r="AE126" s="14"/>
    </row>
    <row r="127" spans="2:31" x14ac:dyDescent="0.3">
      <c r="B127" s="49" t="str">
        <f>IF(WEEKDAY(Tableau1[[#This Row],[Date]],2)=4,"semaine "&amp;_xlfn.ISOWEEKNUM(Tableau1[[#This Row],[Date]]),"")</f>
        <v>semaine 17</v>
      </c>
      <c r="C127" s="44" t="str">
        <f>UPPER(TEXT(Tableau1[[#This Row],[Date]],"jjjj"))</f>
        <v>JEUDI</v>
      </c>
      <c r="D127" s="60">
        <f>$C$3+ROW()-ROW(Tableau1[[#Headers],[Date]])-1</f>
        <v>44315</v>
      </c>
      <c r="E127" s="24"/>
      <c r="F127" s="24"/>
      <c r="G127" s="58"/>
      <c r="H127" s="24"/>
      <c r="I127" s="24"/>
      <c r="J127" s="58"/>
      <c r="K127" s="64">
        <f>Tableau1[[#This Row],[Fin AM]]-Tableau1[[#This Row],[Début AM]]-Tableau1[[#This Row],[Pause AM]]+Tableau1[[#This Row],[Fin PM]]-Tableau1[[#This Row],[Début PM]]-Tableau1[[#This Row],[Pause PM]]</f>
        <v>0</v>
      </c>
      <c r="L127" s="45"/>
      <c r="M127" s="84"/>
      <c r="N127" s="171" t="str">
        <f ca="1">IF(COUNTIF('jours fériés'!C:C,Tableau1[[#This Row],[Date]]),"oui","")</f>
        <v/>
      </c>
      <c r="O127" s="176"/>
      <c r="P127" s="112">
        <f>IF(Tableau1[[#This Row],[Position]]="C.P.",1,0)</f>
        <v>0</v>
      </c>
      <c r="Q127" s="126">
        <f>IF(Tableau1[[#This Row],[Position]]="C.P.S.",1,0)</f>
        <v>0</v>
      </c>
      <c r="R127" s="132">
        <f>IF(Tableau1[[#This Row],[Position]]="P.M.",1,0)</f>
        <v>0</v>
      </c>
      <c r="S127" s="134">
        <f>IF(Tableau1[[#This Row],[Position]]="A.M.",1,0)</f>
        <v>0</v>
      </c>
      <c r="T127" s="137">
        <f>IF(Tableau1[[#This Row],[Position]]="ABS",1,0)</f>
        <v>0</v>
      </c>
      <c r="U127" s="86">
        <f>IF(Tableau1[[#This Row],[Position]]="R.T.T.",1,0)</f>
        <v>0</v>
      </c>
      <c r="V127" s="138">
        <f>IF(Tableau1[[#This Row],[Position]]="Autre",1,0)</f>
        <v>0</v>
      </c>
      <c r="W127" s="141">
        <f>IF(Tableau1[[#This Row],[Position]]="Ch.P. AM",Tableau1[[#This Row],[Fin AM]]-Tableau1[[#This Row],[Début AM]]-Tableau1[[#This Row],[Pause AM]],0)</f>
        <v>0</v>
      </c>
      <c r="X127" s="81">
        <f>IF(Tableau1[[#This Row],[Position]]="Ch.P. PM",Tableau1[[#This Row],[Fin PM]]-Tableau1[[#This Row],[Début PM]]-Tableau1[[#This Row],[Pause PM]],0)</f>
        <v>0</v>
      </c>
      <c r="Y127" s="96">
        <f>IF(Tableau1[[#This Row],[Position]]="Ch.P.",Tableau1[[#This Row],[Temps de travail]],0)+Tableau1[[#This Row],[Chômage Partiel AM]]+Tableau1[[#This Row],[Chômage Partiel PM]]</f>
        <v>0</v>
      </c>
      <c r="Z127" s="147">
        <f>(Tableau1[[#This Row],[Pont Mobile]]+Tableau1[[#This Row],[Congés ]]+Tableau1[[#This Row],[Autre]]+Tableau1[[#This Row],[Absence]]+Tableau1[[#This Row],[R.T.T.]]+Tableau1[[#This Row],[Arrêt Maladie]])*paramètres!B$14</f>
        <v>0</v>
      </c>
      <c r="AA127" s="93">
        <f ca="1">MAX(0,IF(WEEKDAY(Tableau1[[#This Row],[Date]],2)&lt;7,0,
SUM(OFFSET(Tableau1[[#This Row],[Temps de travail]],-6,,7))-
SUM(OFFSET(Tableau1[[#This Row],[Heures à récupérer]],-6,,7))+
SUM(OFFSET(Tableau1[[#This Row],[Récup avance]],-6,,7))
-paramètres!$B$15
)*24)</f>
        <v>0</v>
      </c>
      <c r="AB127" s="14"/>
      <c r="AC127" s="14"/>
      <c r="AE127" s="14"/>
    </row>
    <row r="128" spans="2:31" x14ac:dyDescent="0.3">
      <c r="B128" s="49" t="str">
        <f>IF(WEEKDAY(Tableau1[[#This Row],[Date]],2)=4,"semaine "&amp;_xlfn.ISOWEEKNUM(Tableau1[[#This Row],[Date]]),"")</f>
        <v/>
      </c>
      <c r="C128" s="44" t="str">
        <f>UPPER(TEXT(Tableau1[[#This Row],[Date]],"jjjj"))</f>
        <v>VENDREDI</v>
      </c>
      <c r="D128" s="60">
        <f>$C$3+ROW()-ROW(Tableau1[[#Headers],[Date]])-1</f>
        <v>44316</v>
      </c>
      <c r="E128" s="24"/>
      <c r="F128" s="24"/>
      <c r="G128" s="58"/>
      <c r="H128" s="24"/>
      <c r="I128" s="24"/>
      <c r="J128" s="58"/>
      <c r="K128" s="64">
        <f>Tableau1[[#This Row],[Fin AM]]-Tableau1[[#This Row],[Début AM]]-Tableau1[[#This Row],[Pause AM]]+Tableau1[[#This Row],[Fin PM]]-Tableau1[[#This Row],[Début PM]]-Tableau1[[#This Row],[Pause PM]]</f>
        <v>0</v>
      </c>
      <c r="L128" s="45"/>
      <c r="M128" s="84"/>
      <c r="N128" s="171" t="str">
        <f ca="1">IF(COUNTIF('jours fériés'!C:C,Tableau1[[#This Row],[Date]]),"oui","")</f>
        <v/>
      </c>
      <c r="O128" s="176"/>
      <c r="P128" s="112">
        <f>IF(Tableau1[[#This Row],[Position]]="C.P.",1,0)</f>
        <v>0</v>
      </c>
      <c r="Q128" s="126">
        <f>IF(Tableau1[[#This Row],[Position]]="C.P.S.",1,0)</f>
        <v>0</v>
      </c>
      <c r="R128" s="132">
        <f>IF(Tableau1[[#This Row],[Position]]="P.M.",1,0)</f>
        <v>0</v>
      </c>
      <c r="S128" s="134">
        <f>IF(Tableau1[[#This Row],[Position]]="A.M.",1,0)</f>
        <v>0</v>
      </c>
      <c r="T128" s="137">
        <f>IF(Tableau1[[#This Row],[Position]]="ABS",1,0)</f>
        <v>0</v>
      </c>
      <c r="U128" s="86">
        <f>IF(Tableau1[[#This Row],[Position]]="R.T.T.",1,0)</f>
        <v>0</v>
      </c>
      <c r="V128" s="138">
        <f>IF(Tableau1[[#This Row],[Position]]="Autre",1,0)</f>
        <v>0</v>
      </c>
      <c r="W128" s="141">
        <f>IF(Tableau1[[#This Row],[Position]]="Ch.P. AM",Tableau1[[#This Row],[Fin AM]]-Tableau1[[#This Row],[Début AM]]-Tableau1[[#This Row],[Pause AM]],0)</f>
        <v>0</v>
      </c>
      <c r="X128" s="81">
        <f>IF(Tableau1[[#This Row],[Position]]="Ch.P. PM",Tableau1[[#This Row],[Fin PM]]-Tableau1[[#This Row],[Début PM]]-Tableau1[[#This Row],[Pause PM]],0)</f>
        <v>0</v>
      </c>
      <c r="Y128" s="96">
        <f>IF(Tableau1[[#This Row],[Position]]="Ch.P.",Tableau1[[#This Row],[Temps de travail]],0)+Tableau1[[#This Row],[Chômage Partiel AM]]+Tableau1[[#This Row],[Chômage Partiel PM]]</f>
        <v>0</v>
      </c>
      <c r="Z128" s="147">
        <f>(Tableau1[[#This Row],[Pont Mobile]]+Tableau1[[#This Row],[Congés ]]+Tableau1[[#This Row],[Autre]]+Tableau1[[#This Row],[Absence]]+Tableau1[[#This Row],[R.T.T.]]+Tableau1[[#This Row],[Arrêt Maladie]])*paramètres!B$14</f>
        <v>0</v>
      </c>
      <c r="AA128" s="93">
        <f ca="1">MAX(0,IF(WEEKDAY(Tableau1[[#This Row],[Date]],2)&lt;7,0,
SUM(OFFSET(Tableau1[[#This Row],[Temps de travail]],-6,,7))-
SUM(OFFSET(Tableau1[[#This Row],[Heures à récupérer]],-6,,7))+
SUM(OFFSET(Tableau1[[#This Row],[Récup avance]],-6,,7))
-paramètres!$B$15
)*24)</f>
        <v>0</v>
      </c>
      <c r="AB128" s="14"/>
      <c r="AC128" s="14"/>
      <c r="AE128" s="14"/>
    </row>
    <row r="129" spans="2:31" x14ac:dyDescent="0.3">
      <c r="B129" s="49" t="str">
        <f>IF(WEEKDAY(Tableau1[[#This Row],[Date]],2)=4,"semaine "&amp;_xlfn.ISOWEEKNUM(Tableau1[[#This Row],[Date]]),"")</f>
        <v/>
      </c>
      <c r="C129" s="44" t="str">
        <f>UPPER(TEXT(Tableau1[[#This Row],[Date]],"jjjj"))</f>
        <v>SAMEDI</v>
      </c>
      <c r="D129" s="60">
        <f>$C$3+ROW()-ROW(Tableau1[[#Headers],[Date]])-1</f>
        <v>44317</v>
      </c>
      <c r="E129" s="24"/>
      <c r="F129" s="24"/>
      <c r="G129" s="58"/>
      <c r="H129" s="24"/>
      <c r="I129" s="24"/>
      <c r="J129" s="58"/>
      <c r="K129" s="64">
        <f>Tableau1[[#This Row],[Fin AM]]-Tableau1[[#This Row],[Début AM]]-Tableau1[[#This Row],[Pause AM]]+Tableau1[[#This Row],[Fin PM]]-Tableau1[[#This Row],[Début PM]]-Tableau1[[#This Row],[Pause PM]]</f>
        <v>0</v>
      </c>
      <c r="L129" s="45"/>
      <c r="M129" s="84"/>
      <c r="N129" s="171" t="str">
        <f ca="1">IF(COUNTIF('jours fériés'!C:C,Tableau1[[#This Row],[Date]]),"oui","")</f>
        <v>oui</v>
      </c>
      <c r="O129" s="176"/>
      <c r="P129" s="112">
        <f>IF(Tableau1[[#This Row],[Position]]="C.P.",1,0)</f>
        <v>0</v>
      </c>
      <c r="Q129" s="126">
        <f>IF(Tableau1[[#This Row],[Position]]="C.P.S.",1,0)</f>
        <v>0</v>
      </c>
      <c r="R129" s="132">
        <f>IF(Tableau1[[#This Row],[Position]]="P.M.",1,0)</f>
        <v>0</v>
      </c>
      <c r="S129" s="134">
        <f>IF(Tableau1[[#This Row],[Position]]="A.M.",1,0)</f>
        <v>0</v>
      </c>
      <c r="T129" s="137">
        <f>IF(Tableau1[[#This Row],[Position]]="ABS",1,0)</f>
        <v>0</v>
      </c>
      <c r="U129" s="86">
        <f>IF(Tableau1[[#This Row],[Position]]="R.T.T.",1,0)</f>
        <v>0</v>
      </c>
      <c r="V129" s="138">
        <f>IF(Tableau1[[#This Row],[Position]]="Autre",1,0)</f>
        <v>0</v>
      </c>
      <c r="W129" s="141">
        <f>IF(Tableau1[[#This Row],[Position]]="Ch.P. AM",Tableau1[[#This Row],[Fin AM]]-Tableau1[[#This Row],[Début AM]]-Tableau1[[#This Row],[Pause AM]],0)</f>
        <v>0</v>
      </c>
      <c r="X129" s="81">
        <f>IF(Tableau1[[#This Row],[Position]]="Ch.P. PM",Tableau1[[#This Row],[Fin PM]]-Tableau1[[#This Row],[Début PM]]-Tableau1[[#This Row],[Pause PM]],0)</f>
        <v>0</v>
      </c>
      <c r="Y129" s="96">
        <f>IF(Tableau1[[#This Row],[Position]]="Ch.P.",Tableau1[[#This Row],[Temps de travail]],0)+Tableau1[[#This Row],[Chômage Partiel AM]]+Tableau1[[#This Row],[Chômage Partiel PM]]</f>
        <v>0</v>
      </c>
      <c r="Z129" s="147">
        <f>(Tableau1[[#This Row],[Pont Mobile]]+Tableau1[[#This Row],[Congés ]]+Tableau1[[#This Row],[Autre]]+Tableau1[[#This Row],[Absence]]+Tableau1[[#This Row],[R.T.T.]]+Tableau1[[#This Row],[Arrêt Maladie]])*paramètres!B$14</f>
        <v>0</v>
      </c>
      <c r="AA129" s="93">
        <f ca="1">MAX(0,IF(WEEKDAY(Tableau1[[#This Row],[Date]],2)&lt;7,0,
SUM(OFFSET(Tableau1[[#This Row],[Temps de travail]],-6,,7))-
SUM(OFFSET(Tableau1[[#This Row],[Heures à récupérer]],-6,,7))+
SUM(OFFSET(Tableau1[[#This Row],[Récup avance]],-6,,7))
-paramètres!$B$15
)*24)</f>
        <v>0</v>
      </c>
      <c r="AB129" s="14"/>
      <c r="AC129" s="14"/>
      <c r="AE129" s="14"/>
    </row>
    <row r="130" spans="2:31" ht="15" thickBot="1" x14ac:dyDescent="0.35">
      <c r="B130" s="49" t="str">
        <f>IF(WEEKDAY(Tableau1[[#This Row],[Date]],2)=4,"semaine "&amp;_xlfn.ISOWEEKNUM(Tableau1[[#This Row],[Date]]),"")</f>
        <v/>
      </c>
      <c r="C130" s="44" t="str">
        <f>UPPER(TEXT(Tableau1[[#This Row],[Date]],"jjjj"))</f>
        <v>DIMANCHE</v>
      </c>
      <c r="D130" s="60">
        <f>$C$3+ROW()-ROW(Tableau1[[#Headers],[Date]])-1</f>
        <v>44318</v>
      </c>
      <c r="E130" s="24"/>
      <c r="F130" s="24"/>
      <c r="G130" s="58"/>
      <c r="H130" s="24"/>
      <c r="I130" s="24"/>
      <c r="J130" s="58"/>
      <c r="K130" s="64">
        <f>Tableau1[[#This Row],[Fin AM]]-Tableau1[[#This Row],[Début AM]]-Tableau1[[#This Row],[Pause AM]]+Tableau1[[#This Row],[Fin PM]]-Tableau1[[#This Row],[Début PM]]-Tableau1[[#This Row],[Pause PM]]</f>
        <v>0</v>
      </c>
      <c r="L130" s="52"/>
      <c r="M130" s="85"/>
      <c r="N130" s="174" t="str">
        <f ca="1">IF(COUNTIF('jours fériés'!C:C,Tableau1[[#This Row],[Date]]),"oui","")</f>
        <v/>
      </c>
      <c r="O130" s="176"/>
      <c r="P130" s="179">
        <f>IF(Tableau1[[#This Row],[Position]]="C.P.",1,0)</f>
        <v>0</v>
      </c>
      <c r="Q130" s="181">
        <f>IF(Tableau1[[#This Row],[Position]]="C.P.S.",1,0)</f>
        <v>0</v>
      </c>
      <c r="R130" s="183">
        <f>IF(Tableau1[[#This Row],[Position]]="P.M.",1,0)</f>
        <v>0</v>
      </c>
      <c r="S130" s="169">
        <f>IF(Tableau1[[#This Row],[Position]]="A.M.",1,0)</f>
        <v>0</v>
      </c>
      <c r="T130" s="187">
        <f>IF(Tableau1[[#This Row],[Position]]="ABS",1,0)</f>
        <v>0</v>
      </c>
      <c r="U130" s="189">
        <f>IF(Tableau1[[#This Row],[Position]]="R.T.T.",1,0)</f>
        <v>0</v>
      </c>
      <c r="V130" s="185">
        <f>IF(Tableau1[[#This Row],[Position]]="Autre",1,0)</f>
        <v>0</v>
      </c>
      <c r="W130" s="142">
        <f>IF(Tableau1[[#This Row],[Position]]="Ch.P. AM",Tableau1[[#This Row],[Fin AM]]-Tableau1[[#This Row],[Début AM]]-Tableau1[[#This Row],[Pause AM]],0)</f>
        <v>0</v>
      </c>
      <c r="X130" s="117">
        <f>IF(Tableau1[[#This Row],[Position]]="Ch.P. PM",Tableau1[[#This Row],[Fin PM]]-Tableau1[[#This Row],[Début PM]]-Tableau1[[#This Row],[Pause PM]],0)</f>
        <v>0</v>
      </c>
      <c r="Y130" s="143">
        <f>IF(Tableau1[[#This Row],[Position]]="Ch.P.",Tableau1[[#This Row],[Temps de travail]],0)+Tableau1[[#This Row],[Chômage Partiel AM]]+Tableau1[[#This Row],[Chômage Partiel PM]]</f>
        <v>0</v>
      </c>
      <c r="Z130" s="148">
        <f>(Tableau1[[#This Row],[Pont Mobile]]+Tableau1[[#This Row],[Congés ]]+Tableau1[[#This Row],[Autre]]+Tableau1[[#This Row],[Absence]]+Tableau1[[#This Row],[R.T.T.]]+Tableau1[[#This Row],[Arrêt Maladie]])*paramètres!B$14</f>
        <v>0</v>
      </c>
      <c r="AA130" s="94">
        <f ca="1">MAX(0,IF(WEEKDAY(Tableau1[[#This Row],[Date]],2)&lt;7,0,
SUM(OFFSET(Tableau1[[#This Row],[Temps de travail]],-6,,7))-
SUM(OFFSET(Tableau1[[#This Row],[Heures à récupérer]],-6,,7))+
SUM(OFFSET(Tableau1[[#This Row],[Récup avance]],-6,,7))
-paramètres!$B$15
)*24)</f>
        <v>0</v>
      </c>
      <c r="AB130" s="14"/>
      <c r="AC130" s="14"/>
      <c r="AE130" s="14"/>
    </row>
    <row r="131" spans="2:31" x14ac:dyDescent="0.3">
      <c r="B131" s="49" t="str">
        <f>IF(WEEKDAY(Tableau1[[#This Row],[Date]],2)=4,"semaine "&amp;_xlfn.ISOWEEKNUM(Tableau1[[#This Row],[Date]]),"")</f>
        <v/>
      </c>
      <c r="C131" s="44" t="str">
        <f>UPPER(TEXT(Tableau1[[#This Row],[Date]],"jjjj"))</f>
        <v>LUNDI</v>
      </c>
      <c r="D131" s="60">
        <f>$C$3+ROW()-ROW(Tableau1[[#Headers],[Date]])-1</f>
        <v>44319</v>
      </c>
      <c r="E131" s="24"/>
      <c r="F131" s="24"/>
      <c r="G131" s="58"/>
      <c r="H131" s="24"/>
      <c r="I131" s="24"/>
      <c r="J131" s="58"/>
      <c r="K131" s="64">
        <f>Tableau1[[#This Row],[Fin AM]]-Tableau1[[#This Row],[Début AM]]-Tableau1[[#This Row],[Pause AM]]+Tableau1[[#This Row],[Fin PM]]-Tableau1[[#This Row],[Début PM]]-Tableau1[[#This Row],[Pause PM]]</f>
        <v>0</v>
      </c>
      <c r="L131" s="48"/>
      <c r="M131" s="83"/>
      <c r="N131" s="171" t="str">
        <f ca="1">IF(COUNTIF('jours fériés'!C:C,Tableau1[[#This Row],[Date]]),"oui","")</f>
        <v/>
      </c>
      <c r="O131" s="176"/>
      <c r="P131" s="112">
        <f>IF(Tableau1[[#This Row],[Position]]="C.P.",1,0)</f>
        <v>0</v>
      </c>
      <c r="Q131" s="126">
        <f>IF(Tableau1[[#This Row],[Position]]="C.P.S.",1,0)</f>
        <v>0</v>
      </c>
      <c r="R131" s="132">
        <f>IF(Tableau1[[#This Row],[Position]]="P.M.",1,0)</f>
        <v>0</v>
      </c>
      <c r="S131" s="134">
        <f>IF(Tableau1[[#This Row],[Position]]="A.M.",1,0)</f>
        <v>0</v>
      </c>
      <c r="T131" s="137">
        <f>IF(Tableau1[[#This Row],[Position]]="ABS",1,0)</f>
        <v>0</v>
      </c>
      <c r="U131" s="86">
        <f>IF(Tableau1[[#This Row],[Position]]="R.T.T.",1,0)</f>
        <v>0</v>
      </c>
      <c r="V131" s="138">
        <f>IF(Tableau1[[#This Row],[Position]]="Autre",1,0)</f>
        <v>0</v>
      </c>
      <c r="W131" s="141">
        <f>IF(Tableau1[[#This Row],[Position]]="Ch.P. AM",Tableau1[[#This Row],[Fin AM]]-Tableau1[[#This Row],[Début AM]]-Tableau1[[#This Row],[Pause AM]],0)</f>
        <v>0</v>
      </c>
      <c r="X131" s="81">
        <f>IF(Tableau1[[#This Row],[Position]]="Ch.P. PM",Tableau1[[#This Row],[Fin PM]]-Tableau1[[#This Row],[Début PM]]-Tableau1[[#This Row],[Pause PM]],0)</f>
        <v>0</v>
      </c>
      <c r="Y131" s="96">
        <f>IF(Tableau1[[#This Row],[Position]]="Ch.P.",Tableau1[[#This Row],[Temps de travail]],0)+Tableau1[[#This Row],[Chômage Partiel AM]]+Tableau1[[#This Row],[Chômage Partiel PM]]</f>
        <v>0</v>
      </c>
      <c r="Z131" s="147">
        <f>(Tableau1[[#This Row],[Pont Mobile]]+Tableau1[[#This Row],[Congés ]]+Tableau1[[#This Row],[Autre]]+Tableau1[[#This Row],[Absence]]+Tableau1[[#This Row],[R.T.T.]]+Tableau1[[#This Row],[Arrêt Maladie]])*paramètres!B$14</f>
        <v>0</v>
      </c>
      <c r="AA131" s="93">
        <f ca="1">MAX(0,IF(WEEKDAY(Tableau1[[#This Row],[Date]],2)&lt;7,0,
SUM(OFFSET(Tableau1[[#This Row],[Temps de travail]],-6,,7))-
SUM(OFFSET(Tableau1[[#This Row],[Heures à récupérer]],-6,,7))+
SUM(OFFSET(Tableau1[[#This Row],[Récup avance]],-6,,7))
-paramètres!$B$15
)*24)</f>
        <v>0</v>
      </c>
      <c r="AB131" s="14"/>
      <c r="AC131" s="14"/>
      <c r="AE131" s="14"/>
    </row>
    <row r="132" spans="2:31" x14ac:dyDescent="0.3">
      <c r="B132" s="49" t="str">
        <f>IF(WEEKDAY(Tableau1[[#This Row],[Date]],2)=4,"semaine "&amp;_xlfn.ISOWEEKNUM(Tableau1[[#This Row],[Date]]),"")</f>
        <v/>
      </c>
      <c r="C132" s="44" t="str">
        <f>UPPER(TEXT(Tableau1[[#This Row],[Date]],"jjjj"))</f>
        <v>MARDI</v>
      </c>
      <c r="D132" s="60">
        <f>$C$3+ROW()-ROW(Tableau1[[#Headers],[Date]])-1</f>
        <v>44320</v>
      </c>
      <c r="E132" s="24"/>
      <c r="F132" s="24"/>
      <c r="G132" s="58"/>
      <c r="H132" s="24"/>
      <c r="I132" s="24"/>
      <c r="J132" s="58"/>
      <c r="K132" s="64">
        <f>Tableau1[[#This Row],[Fin AM]]-Tableau1[[#This Row],[Début AM]]-Tableau1[[#This Row],[Pause AM]]+Tableau1[[#This Row],[Fin PM]]-Tableau1[[#This Row],[Début PM]]-Tableau1[[#This Row],[Pause PM]]</f>
        <v>0</v>
      </c>
      <c r="L132" s="45"/>
      <c r="M132" s="84"/>
      <c r="N132" s="171" t="str">
        <f ca="1">IF(COUNTIF('jours fériés'!C:C,Tableau1[[#This Row],[Date]]),"oui","")</f>
        <v/>
      </c>
      <c r="O132" s="176"/>
      <c r="P132" s="112">
        <f>IF(Tableau1[[#This Row],[Position]]="C.P.",1,0)</f>
        <v>0</v>
      </c>
      <c r="Q132" s="126">
        <f>IF(Tableau1[[#This Row],[Position]]="C.P.S.",1,0)</f>
        <v>0</v>
      </c>
      <c r="R132" s="132">
        <f>IF(Tableau1[[#This Row],[Position]]="P.M.",1,0)</f>
        <v>0</v>
      </c>
      <c r="S132" s="134">
        <f>IF(Tableau1[[#This Row],[Position]]="A.M.",1,0)</f>
        <v>0</v>
      </c>
      <c r="T132" s="137">
        <f>IF(Tableau1[[#This Row],[Position]]="ABS",1,0)</f>
        <v>0</v>
      </c>
      <c r="U132" s="86">
        <f>IF(Tableau1[[#This Row],[Position]]="R.T.T.",1,0)</f>
        <v>0</v>
      </c>
      <c r="V132" s="138">
        <f>IF(Tableau1[[#This Row],[Position]]="Autre",1,0)</f>
        <v>0</v>
      </c>
      <c r="W132" s="141">
        <f>IF(Tableau1[[#This Row],[Position]]="Ch.P. AM",Tableau1[[#This Row],[Fin AM]]-Tableau1[[#This Row],[Début AM]]-Tableau1[[#This Row],[Pause AM]],0)</f>
        <v>0</v>
      </c>
      <c r="X132" s="81">
        <f>IF(Tableau1[[#This Row],[Position]]="Ch.P. PM",Tableau1[[#This Row],[Fin PM]]-Tableau1[[#This Row],[Début PM]]-Tableau1[[#This Row],[Pause PM]],0)</f>
        <v>0</v>
      </c>
      <c r="Y132" s="96">
        <f>IF(Tableau1[[#This Row],[Position]]="Ch.P.",Tableau1[[#This Row],[Temps de travail]],0)+Tableau1[[#This Row],[Chômage Partiel AM]]+Tableau1[[#This Row],[Chômage Partiel PM]]</f>
        <v>0</v>
      </c>
      <c r="Z132" s="147">
        <f>(Tableau1[[#This Row],[Pont Mobile]]+Tableau1[[#This Row],[Congés ]]+Tableau1[[#This Row],[Autre]]+Tableau1[[#This Row],[Absence]]+Tableau1[[#This Row],[R.T.T.]]+Tableau1[[#This Row],[Arrêt Maladie]])*paramètres!B$14</f>
        <v>0</v>
      </c>
      <c r="AA132" s="93">
        <f ca="1">MAX(0,IF(WEEKDAY(Tableau1[[#This Row],[Date]],2)&lt;7,0,
SUM(OFFSET(Tableau1[[#This Row],[Temps de travail]],-6,,7))-
SUM(OFFSET(Tableau1[[#This Row],[Heures à récupérer]],-6,,7))+
SUM(OFFSET(Tableau1[[#This Row],[Récup avance]],-6,,7))
-paramètres!$B$15
)*24)</f>
        <v>0</v>
      </c>
      <c r="AB132" s="14"/>
      <c r="AC132" s="14"/>
      <c r="AE132" s="14"/>
    </row>
    <row r="133" spans="2:31" x14ac:dyDescent="0.3">
      <c r="B133" s="49" t="str">
        <f>IF(WEEKDAY(Tableau1[[#This Row],[Date]],2)=4,"semaine "&amp;_xlfn.ISOWEEKNUM(Tableau1[[#This Row],[Date]]),"")</f>
        <v/>
      </c>
      <c r="C133" s="44" t="str">
        <f>UPPER(TEXT(Tableau1[[#This Row],[Date]],"jjjj"))</f>
        <v>MERCREDI</v>
      </c>
      <c r="D133" s="60">
        <f>$C$3+ROW()-ROW(Tableau1[[#Headers],[Date]])-1</f>
        <v>44321</v>
      </c>
      <c r="E133" s="24"/>
      <c r="F133" s="24"/>
      <c r="G133" s="58"/>
      <c r="H133" s="24"/>
      <c r="I133" s="24"/>
      <c r="J133" s="58"/>
      <c r="K133" s="64">
        <f>Tableau1[[#This Row],[Fin AM]]-Tableau1[[#This Row],[Début AM]]-Tableau1[[#This Row],[Pause AM]]+Tableau1[[#This Row],[Fin PM]]-Tableau1[[#This Row],[Début PM]]-Tableau1[[#This Row],[Pause PM]]</f>
        <v>0</v>
      </c>
      <c r="L133" s="45"/>
      <c r="M133" s="84"/>
      <c r="N133" s="171" t="str">
        <f ca="1">IF(COUNTIF('jours fériés'!C:C,Tableau1[[#This Row],[Date]]),"oui","")</f>
        <v/>
      </c>
      <c r="O133" s="176"/>
      <c r="P133" s="112">
        <f>IF(Tableau1[[#This Row],[Position]]="C.P.",1,0)</f>
        <v>0</v>
      </c>
      <c r="Q133" s="126">
        <f>IF(Tableau1[[#This Row],[Position]]="C.P.S.",1,0)</f>
        <v>0</v>
      </c>
      <c r="R133" s="132">
        <f>IF(Tableau1[[#This Row],[Position]]="P.M.",1,0)</f>
        <v>0</v>
      </c>
      <c r="S133" s="134">
        <f>IF(Tableau1[[#This Row],[Position]]="A.M.",1,0)</f>
        <v>0</v>
      </c>
      <c r="T133" s="137">
        <f>IF(Tableau1[[#This Row],[Position]]="ABS",1,0)</f>
        <v>0</v>
      </c>
      <c r="U133" s="86">
        <f>IF(Tableau1[[#This Row],[Position]]="R.T.T.",1,0)</f>
        <v>0</v>
      </c>
      <c r="V133" s="138">
        <f>IF(Tableau1[[#This Row],[Position]]="Autre",1,0)</f>
        <v>0</v>
      </c>
      <c r="W133" s="141">
        <f>IF(Tableau1[[#This Row],[Position]]="Ch.P. AM",Tableau1[[#This Row],[Fin AM]]-Tableau1[[#This Row],[Début AM]]-Tableau1[[#This Row],[Pause AM]],0)</f>
        <v>0</v>
      </c>
      <c r="X133" s="81">
        <f>IF(Tableau1[[#This Row],[Position]]="Ch.P. PM",Tableau1[[#This Row],[Fin PM]]-Tableau1[[#This Row],[Début PM]]-Tableau1[[#This Row],[Pause PM]],0)</f>
        <v>0</v>
      </c>
      <c r="Y133" s="96">
        <f>IF(Tableau1[[#This Row],[Position]]="Ch.P.",Tableau1[[#This Row],[Temps de travail]],0)+Tableau1[[#This Row],[Chômage Partiel AM]]+Tableau1[[#This Row],[Chômage Partiel PM]]</f>
        <v>0</v>
      </c>
      <c r="Z133" s="147">
        <f>(Tableau1[[#This Row],[Pont Mobile]]+Tableau1[[#This Row],[Congés ]]+Tableau1[[#This Row],[Autre]]+Tableau1[[#This Row],[Absence]]+Tableau1[[#This Row],[R.T.T.]]+Tableau1[[#This Row],[Arrêt Maladie]])*paramètres!B$14</f>
        <v>0</v>
      </c>
      <c r="AA133" s="93">
        <f ca="1">MAX(0,IF(WEEKDAY(Tableau1[[#This Row],[Date]],2)&lt;7,0,
SUM(OFFSET(Tableau1[[#This Row],[Temps de travail]],-6,,7))-
SUM(OFFSET(Tableau1[[#This Row],[Heures à récupérer]],-6,,7))+
SUM(OFFSET(Tableau1[[#This Row],[Récup avance]],-6,,7))
-paramètres!$B$15
)*24)</f>
        <v>0</v>
      </c>
      <c r="AB133" s="14"/>
      <c r="AC133" s="14"/>
      <c r="AE133" s="14"/>
    </row>
    <row r="134" spans="2:31" x14ac:dyDescent="0.3">
      <c r="B134" s="49" t="str">
        <f>IF(WEEKDAY(Tableau1[[#This Row],[Date]],2)=4,"semaine "&amp;_xlfn.ISOWEEKNUM(Tableau1[[#This Row],[Date]]),"")</f>
        <v>semaine 18</v>
      </c>
      <c r="C134" s="44" t="str">
        <f>UPPER(TEXT(Tableau1[[#This Row],[Date]],"jjjj"))</f>
        <v>JEUDI</v>
      </c>
      <c r="D134" s="60">
        <f>$C$3+ROW()-ROW(Tableau1[[#Headers],[Date]])-1</f>
        <v>44322</v>
      </c>
      <c r="E134" s="24"/>
      <c r="F134" s="24"/>
      <c r="G134" s="58"/>
      <c r="H134" s="24"/>
      <c r="I134" s="24"/>
      <c r="J134" s="58"/>
      <c r="K134" s="64">
        <f>Tableau1[[#This Row],[Fin AM]]-Tableau1[[#This Row],[Début AM]]-Tableau1[[#This Row],[Pause AM]]+Tableau1[[#This Row],[Fin PM]]-Tableau1[[#This Row],[Début PM]]-Tableau1[[#This Row],[Pause PM]]</f>
        <v>0</v>
      </c>
      <c r="L134" s="45"/>
      <c r="M134" s="84"/>
      <c r="N134" s="171" t="str">
        <f ca="1">IF(COUNTIF('jours fériés'!C:C,Tableau1[[#This Row],[Date]]),"oui","")</f>
        <v/>
      </c>
      <c r="O134" s="176"/>
      <c r="P134" s="112">
        <f>IF(Tableau1[[#This Row],[Position]]="C.P.",1,0)</f>
        <v>0</v>
      </c>
      <c r="Q134" s="126">
        <f>IF(Tableau1[[#This Row],[Position]]="C.P.S.",1,0)</f>
        <v>0</v>
      </c>
      <c r="R134" s="132">
        <f>IF(Tableau1[[#This Row],[Position]]="P.M.",1,0)</f>
        <v>0</v>
      </c>
      <c r="S134" s="134">
        <f>IF(Tableau1[[#This Row],[Position]]="A.M.",1,0)</f>
        <v>0</v>
      </c>
      <c r="T134" s="137">
        <f>IF(Tableau1[[#This Row],[Position]]="ABS",1,0)</f>
        <v>0</v>
      </c>
      <c r="U134" s="86">
        <f>IF(Tableau1[[#This Row],[Position]]="R.T.T.",1,0)</f>
        <v>0</v>
      </c>
      <c r="V134" s="138">
        <f>IF(Tableau1[[#This Row],[Position]]="Autre",1,0)</f>
        <v>0</v>
      </c>
      <c r="W134" s="141">
        <f>IF(Tableau1[[#This Row],[Position]]="Ch.P. AM",Tableau1[[#This Row],[Fin AM]]-Tableau1[[#This Row],[Début AM]]-Tableau1[[#This Row],[Pause AM]],0)</f>
        <v>0</v>
      </c>
      <c r="X134" s="81">
        <f>IF(Tableau1[[#This Row],[Position]]="Ch.P. PM",Tableau1[[#This Row],[Fin PM]]-Tableau1[[#This Row],[Début PM]]-Tableau1[[#This Row],[Pause PM]],0)</f>
        <v>0</v>
      </c>
      <c r="Y134" s="96">
        <f>IF(Tableau1[[#This Row],[Position]]="Ch.P.",Tableau1[[#This Row],[Temps de travail]],0)+Tableau1[[#This Row],[Chômage Partiel AM]]+Tableau1[[#This Row],[Chômage Partiel PM]]</f>
        <v>0</v>
      </c>
      <c r="Z134" s="147">
        <f>(Tableau1[[#This Row],[Pont Mobile]]+Tableau1[[#This Row],[Congés ]]+Tableau1[[#This Row],[Autre]]+Tableau1[[#This Row],[Absence]]+Tableau1[[#This Row],[R.T.T.]]+Tableau1[[#This Row],[Arrêt Maladie]])*paramètres!B$14</f>
        <v>0</v>
      </c>
      <c r="AA134" s="93">
        <f ca="1">MAX(0,IF(WEEKDAY(Tableau1[[#This Row],[Date]],2)&lt;7,0,
SUM(OFFSET(Tableau1[[#This Row],[Temps de travail]],-6,,7))-
SUM(OFFSET(Tableau1[[#This Row],[Heures à récupérer]],-6,,7))+
SUM(OFFSET(Tableau1[[#This Row],[Récup avance]],-6,,7))
-paramètres!$B$15
)*24)</f>
        <v>0</v>
      </c>
      <c r="AB134" s="14"/>
      <c r="AC134" s="14"/>
      <c r="AE134" s="14"/>
    </row>
    <row r="135" spans="2:31" x14ac:dyDescent="0.3">
      <c r="B135" s="49" t="str">
        <f>IF(WEEKDAY(Tableau1[[#This Row],[Date]],2)=4,"semaine "&amp;_xlfn.ISOWEEKNUM(Tableau1[[#This Row],[Date]]),"")</f>
        <v/>
      </c>
      <c r="C135" s="44" t="str">
        <f>UPPER(TEXT(Tableau1[[#This Row],[Date]],"jjjj"))</f>
        <v>VENDREDI</v>
      </c>
      <c r="D135" s="60">
        <f>$C$3+ROW()-ROW(Tableau1[[#Headers],[Date]])-1</f>
        <v>44323</v>
      </c>
      <c r="E135" s="24"/>
      <c r="F135" s="24"/>
      <c r="G135" s="58"/>
      <c r="H135" s="24"/>
      <c r="I135" s="24"/>
      <c r="J135" s="58"/>
      <c r="K135" s="64">
        <f>Tableau1[[#This Row],[Fin AM]]-Tableau1[[#This Row],[Début AM]]-Tableau1[[#This Row],[Pause AM]]+Tableau1[[#This Row],[Fin PM]]-Tableau1[[#This Row],[Début PM]]-Tableau1[[#This Row],[Pause PM]]</f>
        <v>0</v>
      </c>
      <c r="L135" s="45"/>
      <c r="M135" s="84"/>
      <c r="N135" s="171" t="str">
        <f ca="1">IF(COUNTIF('jours fériés'!C:C,Tableau1[[#This Row],[Date]]),"oui","")</f>
        <v/>
      </c>
      <c r="O135" s="176"/>
      <c r="P135" s="112">
        <f>IF(Tableau1[[#This Row],[Position]]="C.P.",1,0)</f>
        <v>0</v>
      </c>
      <c r="Q135" s="126">
        <f>IF(Tableau1[[#This Row],[Position]]="C.P.S.",1,0)</f>
        <v>0</v>
      </c>
      <c r="R135" s="132">
        <f>IF(Tableau1[[#This Row],[Position]]="P.M.",1,0)</f>
        <v>0</v>
      </c>
      <c r="S135" s="134">
        <f>IF(Tableau1[[#This Row],[Position]]="A.M.",1,0)</f>
        <v>0</v>
      </c>
      <c r="T135" s="137">
        <f>IF(Tableau1[[#This Row],[Position]]="ABS",1,0)</f>
        <v>0</v>
      </c>
      <c r="U135" s="86">
        <f>IF(Tableau1[[#This Row],[Position]]="R.T.T.",1,0)</f>
        <v>0</v>
      </c>
      <c r="V135" s="138">
        <f>IF(Tableau1[[#This Row],[Position]]="Autre",1,0)</f>
        <v>0</v>
      </c>
      <c r="W135" s="141">
        <f>IF(Tableau1[[#This Row],[Position]]="Ch.P. AM",Tableau1[[#This Row],[Fin AM]]-Tableau1[[#This Row],[Début AM]]-Tableau1[[#This Row],[Pause AM]],0)</f>
        <v>0</v>
      </c>
      <c r="X135" s="81">
        <f>IF(Tableau1[[#This Row],[Position]]="Ch.P. PM",Tableau1[[#This Row],[Fin PM]]-Tableau1[[#This Row],[Début PM]]-Tableau1[[#This Row],[Pause PM]],0)</f>
        <v>0</v>
      </c>
      <c r="Y135" s="96">
        <f>IF(Tableau1[[#This Row],[Position]]="Ch.P.",Tableau1[[#This Row],[Temps de travail]],0)+Tableau1[[#This Row],[Chômage Partiel AM]]+Tableau1[[#This Row],[Chômage Partiel PM]]</f>
        <v>0</v>
      </c>
      <c r="Z135" s="147">
        <f>(Tableau1[[#This Row],[Pont Mobile]]+Tableau1[[#This Row],[Congés ]]+Tableau1[[#This Row],[Autre]]+Tableau1[[#This Row],[Absence]]+Tableau1[[#This Row],[R.T.T.]]+Tableau1[[#This Row],[Arrêt Maladie]])*paramètres!B$14</f>
        <v>0</v>
      </c>
      <c r="AA135" s="93">
        <f ca="1">MAX(0,IF(WEEKDAY(Tableau1[[#This Row],[Date]],2)&lt;7,0,
SUM(OFFSET(Tableau1[[#This Row],[Temps de travail]],-6,,7))-
SUM(OFFSET(Tableau1[[#This Row],[Heures à récupérer]],-6,,7))+
SUM(OFFSET(Tableau1[[#This Row],[Récup avance]],-6,,7))
-paramètres!$B$15
)*24)</f>
        <v>0</v>
      </c>
      <c r="AB135" s="14"/>
      <c r="AC135" s="14"/>
      <c r="AE135" s="14"/>
    </row>
    <row r="136" spans="2:31" x14ac:dyDescent="0.3">
      <c r="B136" s="49" t="str">
        <f>IF(WEEKDAY(Tableau1[[#This Row],[Date]],2)=4,"semaine "&amp;_xlfn.ISOWEEKNUM(Tableau1[[#This Row],[Date]]),"")</f>
        <v/>
      </c>
      <c r="C136" s="44" t="str">
        <f>UPPER(TEXT(Tableau1[[#This Row],[Date]],"jjjj"))</f>
        <v>SAMEDI</v>
      </c>
      <c r="D136" s="60">
        <f>$C$3+ROW()-ROW(Tableau1[[#Headers],[Date]])-1</f>
        <v>44324</v>
      </c>
      <c r="E136" s="24"/>
      <c r="F136" s="24"/>
      <c r="G136" s="58"/>
      <c r="H136" s="24"/>
      <c r="I136" s="24"/>
      <c r="J136" s="58"/>
      <c r="K136" s="64">
        <f>Tableau1[[#This Row],[Fin AM]]-Tableau1[[#This Row],[Début AM]]-Tableau1[[#This Row],[Pause AM]]+Tableau1[[#This Row],[Fin PM]]-Tableau1[[#This Row],[Début PM]]-Tableau1[[#This Row],[Pause PM]]</f>
        <v>0</v>
      </c>
      <c r="L136" s="45"/>
      <c r="M136" s="84"/>
      <c r="N136" s="171" t="str">
        <f ca="1">IF(COUNTIF('jours fériés'!C:C,Tableau1[[#This Row],[Date]]),"oui","")</f>
        <v>oui</v>
      </c>
      <c r="O136" s="176"/>
      <c r="P136" s="112">
        <f>IF(Tableau1[[#This Row],[Position]]="C.P.",1,0)</f>
        <v>0</v>
      </c>
      <c r="Q136" s="126">
        <f>IF(Tableau1[[#This Row],[Position]]="C.P.S.",1,0)</f>
        <v>0</v>
      </c>
      <c r="R136" s="132">
        <f>IF(Tableau1[[#This Row],[Position]]="P.M.",1,0)</f>
        <v>0</v>
      </c>
      <c r="S136" s="134">
        <f>IF(Tableau1[[#This Row],[Position]]="A.M.",1,0)</f>
        <v>0</v>
      </c>
      <c r="T136" s="137">
        <f>IF(Tableau1[[#This Row],[Position]]="ABS",1,0)</f>
        <v>0</v>
      </c>
      <c r="U136" s="86">
        <f>IF(Tableau1[[#This Row],[Position]]="R.T.T.",1,0)</f>
        <v>0</v>
      </c>
      <c r="V136" s="138">
        <f>IF(Tableau1[[#This Row],[Position]]="Autre",1,0)</f>
        <v>0</v>
      </c>
      <c r="W136" s="141">
        <f>IF(Tableau1[[#This Row],[Position]]="Ch.P. AM",Tableau1[[#This Row],[Fin AM]]-Tableau1[[#This Row],[Début AM]]-Tableau1[[#This Row],[Pause AM]],0)</f>
        <v>0</v>
      </c>
      <c r="X136" s="81">
        <f>IF(Tableau1[[#This Row],[Position]]="Ch.P. PM",Tableau1[[#This Row],[Fin PM]]-Tableau1[[#This Row],[Début PM]]-Tableau1[[#This Row],[Pause PM]],0)</f>
        <v>0</v>
      </c>
      <c r="Y136" s="96">
        <f>IF(Tableau1[[#This Row],[Position]]="Ch.P.",Tableau1[[#This Row],[Temps de travail]],0)+Tableau1[[#This Row],[Chômage Partiel AM]]+Tableau1[[#This Row],[Chômage Partiel PM]]</f>
        <v>0</v>
      </c>
      <c r="Z136" s="147">
        <f>(Tableau1[[#This Row],[Pont Mobile]]+Tableau1[[#This Row],[Congés ]]+Tableau1[[#This Row],[Autre]]+Tableau1[[#This Row],[Absence]]+Tableau1[[#This Row],[R.T.T.]]+Tableau1[[#This Row],[Arrêt Maladie]])*paramètres!B$14</f>
        <v>0</v>
      </c>
      <c r="AA136" s="93">
        <f ca="1">MAX(0,IF(WEEKDAY(Tableau1[[#This Row],[Date]],2)&lt;7,0,
SUM(OFFSET(Tableau1[[#This Row],[Temps de travail]],-6,,7))-
SUM(OFFSET(Tableau1[[#This Row],[Heures à récupérer]],-6,,7))+
SUM(OFFSET(Tableau1[[#This Row],[Récup avance]],-6,,7))
-paramètres!$B$15
)*24)</f>
        <v>0</v>
      </c>
      <c r="AB136" s="14"/>
      <c r="AC136" s="14"/>
      <c r="AE136" s="14"/>
    </row>
    <row r="137" spans="2:31" ht="15" thickBot="1" x14ac:dyDescent="0.35">
      <c r="B137" s="49" t="str">
        <f>IF(WEEKDAY(Tableau1[[#This Row],[Date]],2)=4,"semaine "&amp;_xlfn.ISOWEEKNUM(Tableau1[[#This Row],[Date]]),"")</f>
        <v/>
      </c>
      <c r="C137" s="44" t="str">
        <f>UPPER(TEXT(Tableau1[[#This Row],[Date]],"jjjj"))</f>
        <v>DIMANCHE</v>
      </c>
      <c r="D137" s="60">
        <f>$C$3+ROW()-ROW(Tableau1[[#Headers],[Date]])-1</f>
        <v>44325</v>
      </c>
      <c r="E137" s="24"/>
      <c r="F137" s="24"/>
      <c r="G137" s="58"/>
      <c r="H137" s="24"/>
      <c r="I137" s="24"/>
      <c r="J137" s="58"/>
      <c r="K137" s="64">
        <f>Tableau1[[#This Row],[Fin AM]]-Tableau1[[#This Row],[Début AM]]-Tableau1[[#This Row],[Pause AM]]+Tableau1[[#This Row],[Fin PM]]-Tableau1[[#This Row],[Début PM]]-Tableau1[[#This Row],[Pause PM]]</f>
        <v>0</v>
      </c>
      <c r="L137" s="52"/>
      <c r="M137" s="85"/>
      <c r="N137" s="174" t="str">
        <f ca="1">IF(COUNTIF('jours fériés'!C:C,Tableau1[[#This Row],[Date]]),"oui","")</f>
        <v/>
      </c>
      <c r="O137" s="176"/>
      <c r="P137" s="179">
        <f>IF(Tableau1[[#This Row],[Position]]="C.P.",1,0)</f>
        <v>0</v>
      </c>
      <c r="Q137" s="181">
        <f>IF(Tableau1[[#This Row],[Position]]="C.P.S.",1,0)</f>
        <v>0</v>
      </c>
      <c r="R137" s="183">
        <f>IF(Tableau1[[#This Row],[Position]]="P.M.",1,0)</f>
        <v>0</v>
      </c>
      <c r="S137" s="169">
        <f>IF(Tableau1[[#This Row],[Position]]="A.M.",1,0)</f>
        <v>0</v>
      </c>
      <c r="T137" s="187">
        <f>IF(Tableau1[[#This Row],[Position]]="ABS",1,0)</f>
        <v>0</v>
      </c>
      <c r="U137" s="189">
        <f>IF(Tableau1[[#This Row],[Position]]="R.T.T.",1,0)</f>
        <v>0</v>
      </c>
      <c r="V137" s="185">
        <f>IF(Tableau1[[#This Row],[Position]]="Autre",1,0)</f>
        <v>0</v>
      </c>
      <c r="W137" s="142">
        <f>IF(Tableau1[[#This Row],[Position]]="Ch.P. AM",Tableau1[[#This Row],[Fin AM]]-Tableau1[[#This Row],[Début AM]]-Tableau1[[#This Row],[Pause AM]],0)</f>
        <v>0</v>
      </c>
      <c r="X137" s="117">
        <f>IF(Tableau1[[#This Row],[Position]]="Ch.P. PM",Tableau1[[#This Row],[Fin PM]]-Tableau1[[#This Row],[Début PM]]-Tableau1[[#This Row],[Pause PM]],0)</f>
        <v>0</v>
      </c>
      <c r="Y137" s="143">
        <f>IF(Tableau1[[#This Row],[Position]]="Ch.P.",Tableau1[[#This Row],[Temps de travail]],0)+Tableau1[[#This Row],[Chômage Partiel AM]]+Tableau1[[#This Row],[Chômage Partiel PM]]</f>
        <v>0</v>
      </c>
      <c r="Z137" s="148">
        <f>(Tableau1[[#This Row],[Pont Mobile]]+Tableau1[[#This Row],[Congés ]]+Tableau1[[#This Row],[Autre]]+Tableau1[[#This Row],[Absence]]+Tableau1[[#This Row],[R.T.T.]]+Tableau1[[#This Row],[Arrêt Maladie]])*paramètres!B$14</f>
        <v>0</v>
      </c>
      <c r="AA137" s="94">
        <f ca="1">MAX(0,IF(WEEKDAY(Tableau1[[#This Row],[Date]],2)&lt;7,0,
SUM(OFFSET(Tableau1[[#This Row],[Temps de travail]],-6,,7))-
SUM(OFFSET(Tableau1[[#This Row],[Heures à récupérer]],-6,,7))+
SUM(OFFSET(Tableau1[[#This Row],[Récup avance]],-6,,7))
-paramètres!$B$15
)*24)</f>
        <v>0</v>
      </c>
      <c r="AB137" s="14"/>
      <c r="AC137" s="14"/>
      <c r="AE137" s="14"/>
    </row>
    <row r="138" spans="2:31" x14ac:dyDescent="0.3">
      <c r="B138" s="49" t="str">
        <f>IF(WEEKDAY(Tableau1[[#This Row],[Date]],2)=4,"semaine "&amp;_xlfn.ISOWEEKNUM(Tableau1[[#This Row],[Date]]),"")</f>
        <v/>
      </c>
      <c r="C138" s="44" t="str">
        <f>UPPER(TEXT(Tableau1[[#This Row],[Date]],"jjjj"))</f>
        <v>LUNDI</v>
      </c>
      <c r="D138" s="60">
        <f>$C$3+ROW()-ROW(Tableau1[[#Headers],[Date]])-1</f>
        <v>44326</v>
      </c>
      <c r="E138" s="24"/>
      <c r="F138" s="24"/>
      <c r="G138" s="58"/>
      <c r="H138" s="24"/>
      <c r="I138" s="24"/>
      <c r="J138" s="58"/>
      <c r="K138" s="64">
        <f>Tableau1[[#This Row],[Fin AM]]-Tableau1[[#This Row],[Début AM]]-Tableau1[[#This Row],[Pause AM]]+Tableau1[[#This Row],[Fin PM]]-Tableau1[[#This Row],[Début PM]]-Tableau1[[#This Row],[Pause PM]]</f>
        <v>0</v>
      </c>
      <c r="L138" s="48"/>
      <c r="M138" s="83"/>
      <c r="N138" s="171" t="str">
        <f ca="1">IF(COUNTIF('jours fériés'!C:C,Tableau1[[#This Row],[Date]]),"oui","")</f>
        <v/>
      </c>
      <c r="O138" s="176"/>
      <c r="P138" s="112">
        <f>IF(Tableau1[[#This Row],[Position]]="C.P.",1,0)</f>
        <v>0</v>
      </c>
      <c r="Q138" s="126">
        <f>IF(Tableau1[[#This Row],[Position]]="C.P.S.",1,0)</f>
        <v>0</v>
      </c>
      <c r="R138" s="132">
        <f>IF(Tableau1[[#This Row],[Position]]="P.M.",1,0)</f>
        <v>0</v>
      </c>
      <c r="S138" s="134">
        <f>IF(Tableau1[[#This Row],[Position]]="A.M.",1,0)</f>
        <v>0</v>
      </c>
      <c r="T138" s="137">
        <f>IF(Tableau1[[#This Row],[Position]]="ABS",1,0)</f>
        <v>0</v>
      </c>
      <c r="U138" s="86">
        <f>IF(Tableau1[[#This Row],[Position]]="R.T.T.",1,0)</f>
        <v>0</v>
      </c>
      <c r="V138" s="138">
        <f>IF(Tableau1[[#This Row],[Position]]="Autre",1,0)</f>
        <v>0</v>
      </c>
      <c r="W138" s="141">
        <f>IF(Tableau1[[#This Row],[Position]]="Ch.P. AM",Tableau1[[#This Row],[Fin AM]]-Tableau1[[#This Row],[Début AM]]-Tableau1[[#This Row],[Pause AM]],0)</f>
        <v>0</v>
      </c>
      <c r="X138" s="81">
        <f>IF(Tableau1[[#This Row],[Position]]="Ch.P. PM",Tableau1[[#This Row],[Fin PM]]-Tableau1[[#This Row],[Début PM]]-Tableau1[[#This Row],[Pause PM]],0)</f>
        <v>0</v>
      </c>
      <c r="Y138" s="96">
        <f>IF(Tableau1[[#This Row],[Position]]="Ch.P.",Tableau1[[#This Row],[Temps de travail]],0)+Tableau1[[#This Row],[Chômage Partiel AM]]+Tableau1[[#This Row],[Chômage Partiel PM]]</f>
        <v>0</v>
      </c>
      <c r="Z138" s="147">
        <f>(Tableau1[[#This Row],[Pont Mobile]]+Tableau1[[#This Row],[Congés ]]+Tableau1[[#This Row],[Autre]]+Tableau1[[#This Row],[Absence]]+Tableau1[[#This Row],[R.T.T.]]+Tableau1[[#This Row],[Arrêt Maladie]])*paramètres!B$14</f>
        <v>0</v>
      </c>
      <c r="AA138" s="93">
        <f ca="1">MAX(0,IF(WEEKDAY(Tableau1[[#This Row],[Date]],2)&lt;7,0,
SUM(OFFSET(Tableau1[[#This Row],[Temps de travail]],-6,,7))-
SUM(OFFSET(Tableau1[[#This Row],[Heures à récupérer]],-6,,7))+
SUM(OFFSET(Tableau1[[#This Row],[Récup avance]],-6,,7))
-paramètres!$B$15
)*24)</f>
        <v>0</v>
      </c>
      <c r="AB138" s="14"/>
      <c r="AC138" s="14"/>
      <c r="AE138" s="14"/>
    </row>
    <row r="139" spans="2:31" x14ac:dyDescent="0.3">
      <c r="B139" s="49" t="str">
        <f>IF(WEEKDAY(Tableau1[[#This Row],[Date]],2)=4,"semaine "&amp;_xlfn.ISOWEEKNUM(Tableau1[[#This Row],[Date]]),"")</f>
        <v/>
      </c>
      <c r="C139" s="44" t="str">
        <f>UPPER(TEXT(Tableau1[[#This Row],[Date]],"jjjj"))</f>
        <v>MARDI</v>
      </c>
      <c r="D139" s="60">
        <f>$C$3+ROW()-ROW(Tableau1[[#Headers],[Date]])-1</f>
        <v>44327</v>
      </c>
      <c r="E139" s="24"/>
      <c r="F139" s="24"/>
      <c r="G139" s="58"/>
      <c r="H139" s="24"/>
      <c r="I139" s="24"/>
      <c r="J139" s="58"/>
      <c r="K139" s="64">
        <f>Tableau1[[#This Row],[Fin AM]]-Tableau1[[#This Row],[Début AM]]-Tableau1[[#This Row],[Pause AM]]+Tableau1[[#This Row],[Fin PM]]-Tableau1[[#This Row],[Début PM]]-Tableau1[[#This Row],[Pause PM]]</f>
        <v>0</v>
      </c>
      <c r="L139" s="45"/>
      <c r="M139" s="84"/>
      <c r="N139" s="171" t="str">
        <f ca="1">IF(COUNTIF('jours fériés'!C:C,Tableau1[[#This Row],[Date]]),"oui","")</f>
        <v/>
      </c>
      <c r="O139" s="176"/>
      <c r="P139" s="112">
        <f>IF(Tableau1[[#This Row],[Position]]="C.P.",1,0)</f>
        <v>0</v>
      </c>
      <c r="Q139" s="126">
        <f>IF(Tableau1[[#This Row],[Position]]="C.P.S.",1,0)</f>
        <v>0</v>
      </c>
      <c r="R139" s="132">
        <f>IF(Tableau1[[#This Row],[Position]]="P.M.",1,0)</f>
        <v>0</v>
      </c>
      <c r="S139" s="134">
        <f>IF(Tableau1[[#This Row],[Position]]="A.M.",1,0)</f>
        <v>0</v>
      </c>
      <c r="T139" s="137">
        <f>IF(Tableau1[[#This Row],[Position]]="ABS",1,0)</f>
        <v>0</v>
      </c>
      <c r="U139" s="86">
        <f>IF(Tableau1[[#This Row],[Position]]="R.T.T.",1,0)</f>
        <v>0</v>
      </c>
      <c r="V139" s="138">
        <f>IF(Tableau1[[#This Row],[Position]]="Autre",1,0)</f>
        <v>0</v>
      </c>
      <c r="W139" s="141">
        <f>IF(Tableau1[[#This Row],[Position]]="Ch.P. AM",Tableau1[[#This Row],[Fin AM]]-Tableau1[[#This Row],[Début AM]]-Tableau1[[#This Row],[Pause AM]],0)</f>
        <v>0</v>
      </c>
      <c r="X139" s="81">
        <f>IF(Tableau1[[#This Row],[Position]]="Ch.P. PM",Tableau1[[#This Row],[Fin PM]]-Tableau1[[#This Row],[Début PM]]-Tableau1[[#This Row],[Pause PM]],0)</f>
        <v>0</v>
      </c>
      <c r="Y139" s="96">
        <f>IF(Tableau1[[#This Row],[Position]]="Ch.P.",Tableau1[[#This Row],[Temps de travail]],0)+Tableau1[[#This Row],[Chômage Partiel AM]]+Tableau1[[#This Row],[Chômage Partiel PM]]</f>
        <v>0</v>
      </c>
      <c r="Z139" s="147">
        <f>(Tableau1[[#This Row],[Pont Mobile]]+Tableau1[[#This Row],[Congés ]]+Tableau1[[#This Row],[Autre]]+Tableau1[[#This Row],[Absence]]+Tableau1[[#This Row],[R.T.T.]]+Tableau1[[#This Row],[Arrêt Maladie]])*paramètres!B$14</f>
        <v>0</v>
      </c>
      <c r="AA139" s="93">
        <f ca="1">MAX(0,IF(WEEKDAY(Tableau1[[#This Row],[Date]],2)&lt;7,0,
SUM(OFFSET(Tableau1[[#This Row],[Temps de travail]],-6,,7))-
SUM(OFFSET(Tableau1[[#This Row],[Heures à récupérer]],-6,,7))+
SUM(OFFSET(Tableau1[[#This Row],[Récup avance]],-6,,7))
-paramètres!$B$15
)*24)</f>
        <v>0</v>
      </c>
      <c r="AB139" s="14"/>
      <c r="AC139" s="14"/>
      <c r="AE139" s="14"/>
    </row>
    <row r="140" spans="2:31" x14ac:dyDescent="0.3">
      <c r="B140" s="49" t="str">
        <f>IF(WEEKDAY(Tableau1[[#This Row],[Date]],2)=4,"semaine "&amp;_xlfn.ISOWEEKNUM(Tableau1[[#This Row],[Date]]),"")</f>
        <v/>
      </c>
      <c r="C140" s="44" t="str">
        <f>UPPER(TEXT(Tableau1[[#This Row],[Date]],"jjjj"))</f>
        <v>MERCREDI</v>
      </c>
      <c r="D140" s="60">
        <f>$C$3+ROW()-ROW(Tableau1[[#Headers],[Date]])-1</f>
        <v>44328</v>
      </c>
      <c r="E140" s="24"/>
      <c r="F140" s="24"/>
      <c r="G140" s="58"/>
      <c r="H140" s="24"/>
      <c r="I140" s="24"/>
      <c r="J140" s="58"/>
      <c r="K140" s="64">
        <f>Tableau1[[#This Row],[Fin AM]]-Tableau1[[#This Row],[Début AM]]-Tableau1[[#This Row],[Pause AM]]+Tableau1[[#This Row],[Fin PM]]-Tableau1[[#This Row],[Début PM]]-Tableau1[[#This Row],[Pause PM]]</f>
        <v>0</v>
      </c>
      <c r="L140" s="45"/>
      <c r="M140" s="84"/>
      <c r="N140" s="171" t="str">
        <f ca="1">IF(COUNTIF('jours fériés'!C:C,Tableau1[[#This Row],[Date]]),"oui","")</f>
        <v/>
      </c>
      <c r="O140" s="176"/>
      <c r="P140" s="112">
        <f>IF(Tableau1[[#This Row],[Position]]="C.P.",1,0)</f>
        <v>0</v>
      </c>
      <c r="Q140" s="126">
        <f>IF(Tableau1[[#This Row],[Position]]="C.P.S.",1,0)</f>
        <v>0</v>
      </c>
      <c r="R140" s="132">
        <f>IF(Tableau1[[#This Row],[Position]]="P.M.",1,0)</f>
        <v>0</v>
      </c>
      <c r="S140" s="134">
        <f>IF(Tableau1[[#This Row],[Position]]="A.M.",1,0)</f>
        <v>0</v>
      </c>
      <c r="T140" s="137">
        <f>IF(Tableau1[[#This Row],[Position]]="ABS",1,0)</f>
        <v>0</v>
      </c>
      <c r="U140" s="86">
        <f>IF(Tableau1[[#This Row],[Position]]="R.T.T.",1,0)</f>
        <v>0</v>
      </c>
      <c r="V140" s="138">
        <f>IF(Tableau1[[#This Row],[Position]]="Autre",1,0)</f>
        <v>0</v>
      </c>
      <c r="W140" s="141">
        <f>IF(Tableau1[[#This Row],[Position]]="Ch.P. AM",Tableau1[[#This Row],[Fin AM]]-Tableau1[[#This Row],[Début AM]]-Tableau1[[#This Row],[Pause AM]],0)</f>
        <v>0</v>
      </c>
      <c r="X140" s="81">
        <f>IF(Tableau1[[#This Row],[Position]]="Ch.P. PM",Tableau1[[#This Row],[Fin PM]]-Tableau1[[#This Row],[Début PM]]-Tableau1[[#This Row],[Pause PM]],0)</f>
        <v>0</v>
      </c>
      <c r="Y140" s="96">
        <f>IF(Tableau1[[#This Row],[Position]]="Ch.P.",Tableau1[[#This Row],[Temps de travail]],0)+Tableau1[[#This Row],[Chômage Partiel AM]]+Tableau1[[#This Row],[Chômage Partiel PM]]</f>
        <v>0</v>
      </c>
      <c r="Z140" s="147">
        <f>(Tableau1[[#This Row],[Pont Mobile]]+Tableau1[[#This Row],[Congés ]]+Tableau1[[#This Row],[Autre]]+Tableau1[[#This Row],[Absence]]+Tableau1[[#This Row],[R.T.T.]]+Tableau1[[#This Row],[Arrêt Maladie]])*paramètres!B$14</f>
        <v>0</v>
      </c>
      <c r="AA140" s="93">
        <f ca="1">MAX(0,IF(WEEKDAY(Tableau1[[#This Row],[Date]],2)&lt;7,0,
SUM(OFFSET(Tableau1[[#This Row],[Temps de travail]],-6,,7))-
SUM(OFFSET(Tableau1[[#This Row],[Heures à récupérer]],-6,,7))+
SUM(OFFSET(Tableau1[[#This Row],[Récup avance]],-6,,7))
-paramètres!$B$15
)*24)</f>
        <v>0</v>
      </c>
      <c r="AB140" s="14"/>
      <c r="AC140" s="14"/>
      <c r="AE140" s="14"/>
    </row>
    <row r="141" spans="2:31" x14ac:dyDescent="0.3">
      <c r="B141" s="49" t="str">
        <f>IF(WEEKDAY(Tableau1[[#This Row],[Date]],2)=4,"semaine "&amp;_xlfn.ISOWEEKNUM(Tableau1[[#This Row],[Date]]),"")</f>
        <v>semaine 19</v>
      </c>
      <c r="C141" s="44" t="str">
        <f>UPPER(TEXT(Tableau1[[#This Row],[Date]],"jjjj"))</f>
        <v>JEUDI</v>
      </c>
      <c r="D141" s="60">
        <f>$C$3+ROW()-ROW(Tableau1[[#Headers],[Date]])-1</f>
        <v>44329</v>
      </c>
      <c r="E141" s="24"/>
      <c r="F141" s="24"/>
      <c r="G141" s="58"/>
      <c r="H141" s="24"/>
      <c r="I141" s="24"/>
      <c r="J141" s="58"/>
      <c r="K141" s="64">
        <f>Tableau1[[#This Row],[Fin AM]]-Tableau1[[#This Row],[Début AM]]-Tableau1[[#This Row],[Pause AM]]+Tableau1[[#This Row],[Fin PM]]-Tableau1[[#This Row],[Début PM]]-Tableau1[[#This Row],[Pause PM]]</f>
        <v>0</v>
      </c>
      <c r="L141" s="45"/>
      <c r="M141" s="84"/>
      <c r="N141" s="171" t="str">
        <f ca="1">IF(COUNTIF('jours fériés'!C:C,Tableau1[[#This Row],[Date]]),"oui","")</f>
        <v>oui</v>
      </c>
      <c r="O141" s="176"/>
      <c r="P141" s="112">
        <f>IF(Tableau1[[#This Row],[Position]]="C.P.",1,0)</f>
        <v>0</v>
      </c>
      <c r="Q141" s="126">
        <f>IF(Tableau1[[#This Row],[Position]]="C.P.S.",1,0)</f>
        <v>0</v>
      </c>
      <c r="R141" s="132">
        <f>IF(Tableau1[[#This Row],[Position]]="P.M.",1,0)</f>
        <v>0</v>
      </c>
      <c r="S141" s="134">
        <f>IF(Tableau1[[#This Row],[Position]]="A.M.",1,0)</f>
        <v>0</v>
      </c>
      <c r="T141" s="137">
        <f>IF(Tableau1[[#This Row],[Position]]="ABS",1,0)</f>
        <v>0</v>
      </c>
      <c r="U141" s="86">
        <f>IF(Tableau1[[#This Row],[Position]]="R.T.T.",1,0)</f>
        <v>0</v>
      </c>
      <c r="V141" s="138">
        <f>IF(Tableau1[[#This Row],[Position]]="Autre",1,0)</f>
        <v>0</v>
      </c>
      <c r="W141" s="141">
        <f>IF(Tableau1[[#This Row],[Position]]="Ch.P. AM",Tableau1[[#This Row],[Fin AM]]-Tableau1[[#This Row],[Début AM]]-Tableau1[[#This Row],[Pause AM]],0)</f>
        <v>0</v>
      </c>
      <c r="X141" s="81">
        <f>IF(Tableau1[[#This Row],[Position]]="Ch.P. PM",Tableau1[[#This Row],[Fin PM]]-Tableau1[[#This Row],[Début PM]]-Tableau1[[#This Row],[Pause PM]],0)</f>
        <v>0</v>
      </c>
      <c r="Y141" s="96">
        <f>IF(Tableau1[[#This Row],[Position]]="Ch.P.",Tableau1[[#This Row],[Temps de travail]],0)+Tableau1[[#This Row],[Chômage Partiel AM]]+Tableau1[[#This Row],[Chômage Partiel PM]]</f>
        <v>0</v>
      </c>
      <c r="Z141" s="147">
        <f>(Tableau1[[#This Row],[Pont Mobile]]+Tableau1[[#This Row],[Congés ]]+Tableau1[[#This Row],[Autre]]+Tableau1[[#This Row],[Absence]]+Tableau1[[#This Row],[R.T.T.]]+Tableau1[[#This Row],[Arrêt Maladie]])*paramètres!B$14</f>
        <v>0</v>
      </c>
      <c r="AA141" s="93">
        <f ca="1">MAX(0,IF(WEEKDAY(Tableau1[[#This Row],[Date]],2)&lt;7,0,
SUM(OFFSET(Tableau1[[#This Row],[Temps de travail]],-6,,7))-
SUM(OFFSET(Tableau1[[#This Row],[Heures à récupérer]],-6,,7))+
SUM(OFFSET(Tableau1[[#This Row],[Récup avance]],-6,,7))
-paramètres!$B$15
)*24)</f>
        <v>0</v>
      </c>
      <c r="AB141" s="14"/>
      <c r="AC141" s="14"/>
      <c r="AE141" s="14"/>
    </row>
    <row r="142" spans="2:31" x14ac:dyDescent="0.3">
      <c r="B142" s="49" t="str">
        <f>IF(WEEKDAY(Tableau1[[#This Row],[Date]],2)=4,"semaine "&amp;_xlfn.ISOWEEKNUM(Tableau1[[#This Row],[Date]]),"")</f>
        <v/>
      </c>
      <c r="C142" s="44" t="str">
        <f>UPPER(TEXT(Tableau1[[#This Row],[Date]],"jjjj"))</f>
        <v>VENDREDI</v>
      </c>
      <c r="D142" s="60">
        <f>$C$3+ROW()-ROW(Tableau1[[#Headers],[Date]])-1</f>
        <v>44330</v>
      </c>
      <c r="E142" s="24"/>
      <c r="F142" s="24"/>
      <c r="G142" s="58"/>
      <c r="H142" s="24"/>
      <c r="I142" s="24"/>
      <c r="J142" s="58"/>
      <c r="K142" s="64">
        <f>Tableau1[[#This Row],[Fin AM]]-Tableau1[[#This Row],[Début AM]]-Tableau1[[#This Row],[Pause AM]]+Tableau1[[#This Row],[Fin PM]]-Tableau1[[#This Row],[Début PM]]-Tableau1[[#This Row],[Pause PM]]</f>
        <v>0</v>
      </c>
      <c r="L142" s="45"/>
      <c r="M142" s="84"/>
      <c r="N142" s="171" t="str">
        <f ca="1">IF(COUNTIF('jours fériés'!C:C,Tableau1[[#This Row],[Date]]),"oui","")</f>
        <v/>
      </c>
      <c r="O142" s="176"/>
      <c r="P142" s="112">
        <f>IF(Tableau1[[#This Row],[Position]]="C.P.",1,0)</f>
        <v>0</v>
      </c>
      <c r="Q142" s="126">
        <f>IF(Tableau1[[#This Row],[Position]]="C.P.S.",1,0)</f>
        <v>0</v>
      </c>
      <c r="R142" s="132">
        <f>IF(Tableau1[[#This Row],[Position]]="P.M.",1,0)</f>
        <v>0</v>
      </c>
      <c r="S142" s="134">
        <f>IF(Tableau1[[#This Row],[Position]]="A.M.",1,0)</f>
        <v>0</v>
      </c>
      <c r="T142" s="137">
        <f>IF(Tableau1[[#This Row],[Position]]="ABS",1,0)</f>
        <v>0</v>
      </c>
      <c r="U142" s="86">
        <f>IF(Tableau1[[#This Row],[Position]]="R.T.T.",1,0)</f>
        <v>0</v>
      </c>
      <c r="V142" s="138">
        <f>IF(Tableau1[[#This Row],[Position]]="Autre",1,0)</f>
        <v>0</v>
      </c>
      <c r="W142" s="141">
        <f>IF(Tableau1[[#This Row],[Position]]="Ch.P. AM",Tableau1[[#This Row],[Fin AM]]-Tableau1[[#This Row],[Début AM]]-Tableau1[[#This Row],[Pause AM]],0)</f>
        <v>0</v>
      </c>
      <c r="X142" s="81">
        <f>IF(Tableau1[[#This Row],[Position]]="Ch.P. PM",Tableau1[[#This Row],[Fin PM]]-Tableau1[[#This Row],[Début PM]]-Tableau1[[#This Row],[Pause PM]],0)</f>
        <v>0</v>
      </c>
      <c r="Y142" s="96">
        <f>IF(Tableau1[[#This Row],[Position]]="Ch.P.",Tableau1[[#This Row],[Temps de travail]],0)+Tableau1[[#This Row],[Chômage Partiel AM]]+Tableau1[[#This Row],[Chômage Partiel PM]]</f>
        <v>0</v>
      </c>
      <c r="Z142" s="147">
        <f>(Tableau1[[#This Row],[Pont Mobile]]+Tableau1[[#This Row],[Congés ]]+Tableau1[[#This Row],[Autre]]+Tableau1[[#This Row],[Absence]]+Tableau1[[#This Row],[R.T.T.]]+Tableau1[[#This Row],[Arrêt Maladie]])*paramètres!B$14</f>
        <v>0</v>
      </c>
      <c r="AA142" s="93">
        <f ca="1">MAX(0,IF(WEEKDAY(Tableau1[[#This Row],[Date]],2)&lt;7,0,
SUM(OFFSET(Tableau1[[#This Row],[Temps de travail]],-6,,7))-
SUM(OFFSET(Tableau1[[#This Row],[Heures à récupérer]],-6,,7))+
SUM(OFFSET(Tableau1[[#This Row],[Récup avance]],-6,,7))
-paramètres!$B$15
)*24)</f>
        <v>0</v>
      </c>
      <c r="AB142" s="14"/>
      <c r="AC142" s="14"/>
      <c r="AE142" s="14"/>
    </row>
    <row r="143" spans="2:31" x14ac:dyDescent="0.3">
      <c r="B143" s="49" t="str">
        <f>IF(WEEKDAY(Tableau1[[#This Row],[Date]],2)=4,"semaine "&amp;_xlfn.ISOWEEKNUM(Tableau1[[#This Row],[Date]]),"")</f>
        <v/>
      </c>
      <c r="C143" s="44" t="str">
        <f>UPPER(TEXT(Tableau1[[#This Row],[Date]],"jjjj"))</f>
        <v>SAMEDI</v>
      </c>
      <c r="D143" s="60">
        <f>$C$3+ROW()-ROW(Tableau1[[#Headers],[Date]])-1</f>
        <v>44331</v>
      </c>
      <c r="E143" s="24"/>
      <c r="F143" s="24"/>
      <c r="G143" s="58"/>
      <c r="H143" s="24"/>
      <c r="I143" s="24"/>
      <c r="J143" s="58"/>
      <c r="K143" s="64">
        <f>Tableau1[[#This Row],[Fin AM]]-Tableau1[[#This Row],[Début AM]]-Tableau1[[#This Row],[Pause AM]]+Tableau1[[#This Row],[Fin PM]]-Tableau1[[#This Row],[Début PM]]-Tableau1[[#This Row],[Pause PM]]</f>
        <v>0</v>
      </c>
      <c r="L143" s="45"/>
      <c r="M143" s="84"/>
      <c r="N143" s="171" t="str">
        <f ca="1">IF(COUNTIF('jours fériés'!C:C,Tableau1[[#This Row],[Date]]),"oui","")</f>
        <v/>
      </c>
      <c r="O143" s="176"/>
      <c r="P143" s="112">
        <f>IF(Tableau1[[#This Row],[Position]]="C.P.",1,0)</f>
        <v>0</v>
      </c>
      <c r="Q143" s="126">
        <f>IF(Tableau1[[#This Row],[Position]]="C.P.S.",1,0)</f>
        <v>0</v>
      </c>
      <c r="R143" s="132">
        <f>IF(Tableau1[[#This Row],[Position]]="P.M.",1,0)</f>
        <v>0</v>
      </c>
      <c r="S143" s="134">
        <f>IF(Tableau1[[#This Row],[Position]]="A.M.",1,0)</f>
        <v>0</v>
      </c>
      <c r="T143" s="137">
        <f>IF(Tableau1[[#This Row],[Position]]="ABS",1,0)</f>
        <v>0</v>
      </c>
      <c r="U143" s="86">
        <f>IF(Tableau1[[#This Row],[Position]]="R.T.T.",1,0)</f>
        <v>0</v>
      </c>
      <c r="V143" s="138">
        <f>IF(Tableau1[[#This Row],[Position]]="Autre",1,0)</f>
        <v>0</v>
      </c>
      <c r="W143" s="141">
        <f>IF(Tableau1[[#This Row],[Position]]="Ch.P. AM",Tableau1[[#This Row],[Fin AM]]-Tableau1[[#This Row],[Début AM]]-Tableau1[[#This Row],[Pause AM]],0)</f>
        <v>0</v>
      </c>
      <c r="X143" s="81">
        <f>IF(Tableau1[[#This Row],[Position]]="Ch.P. PM",Tableau1[[#This Row],[Fin PM]]-Tableau1[[#This Row],[Début PM]]-Tableau1[[#This Row],[Pause PM]],0)</f>
        <v>0</v>
      </c>
      <c r="Y143" s="96">
        <f>IF(Tableau1[[#This Row],[Position]]="Ch.P.",Tableau1[[#This Row],[Temps de travail]],0)+Tableau1[[#This Row],[Chômage Partiel AM]]+Tableau1[[#This Row],[Chômage Partiel PM]]</f>
        <v>0</v>
      </c>
      <c r="Z143" s="147">
        <f>(Tableau1[[#This Row],[Pont Mobile]]+Tableau1[[#This Row],[Congés ]]+Tableau1[[#This Row],[Autre]]+Tableau1[[#This Row],[Absence]]+Tableau1[[#This Row],[R.T.T.]]+Tableau1[[#This Row],[Arrêt Maladie]])*paramètres!B$14</f>
        <v>0</v>
      </c>
      <c r="AA143" s="93">
        <f ca="1">MAX(0,IF(WEEKDAY(Tableau1[[#This Row],[Date]],2)&lt;7,0,
SUM(OFFSET(Tableau1[[#This Row],[Temps de travail]],-6,,7))-
SUM(OFFSET(Tableau1[[#This Row],[Heures à récupérer]],-6,,7))+
SUM(OFFSET(Tableau1[[#This Row],[Récup avance]],-6,,7))
-paramètres!$B$15
)*24)</f>
        <v>0</v>
      </c>
      <c r="AB143" s="14"/>
      <c r="AC143" s="14"/>
      <c r="AE143" s="14"/>
    </row>
    <row r="144" spans="2:31" ht="15" thickBot="1" x14ac:dyDescent="0.35">
      <c r="B144" s="49" t="str">
        <f>IF(WEEKDAY(Tableau1[[#This Row],[Date]],2)=4,"semaine "&amp;_xlfn.ISOWEEKNUM(Tableau1[[#This Row],[Date]]),"")</f>
        <v/>
      </c>
      <c r="C144" s="44" t="str">
        <f>UPPER(TEXT(Tableau1[[#This Row],[Date]],"jjjj"))</f>
        <v>DIMANCHE</v>
      </c>
      <c r="D144" s="60">
        <f>$C$3+ROW()-ROW(Tableau1[[#Headers],[Date]])-1</f>
        <v>44332</v>
      </c>
      <c r="E144" s="24"/>
      <c r="F144" s="24"/>
      <c r="G144" s="58"/>
      <c r="H144" s="24"/>
      <c r="I144" s="24"/>
      <c r="J144" s="58"/>
      <c r="K144" s="64">
        <f>Tableau1[[#This Row],[Fin AM]]-Tableau1[[#This Row],[Début AM]]-Tableau1[[#This Row],[Pause AM]]+Tableau1[[#This Row],[Fin PM]]-Tableau1[[#This Row],[Début PM]]-Tableau1[[#This Row],[Pause PM]]</f>
        <v>0</v>
      </c>
      <c r="L144" s="52"/>
      <c r="M144" s="85"/>
      <c r="N144" s="174" t="str">
        <f ca="1">IF(COUNTIF('jours fériés'!C:C,Tableau1[[#This Row],[Date]]),"oui","")</f>
        <v/>
      </c>
      <c r="O144" s="176"/>
      <c r="P144" s="179">
        <f>IF(Tableau1[[#This Row],[Position]]="C.P.",1,0)</f>
        <v>0</v>
      </c>
      <c r="Q144" s="181">
        <f>IF(Tableau1[[#This Row],[Position]]="C.P.S.",1,0)</f>
        <v>0</v>
      </c>
      <c r="R144" s="183">
        <f>IF(Tableau1[[#This Row],[Position]]="P.M.",1,0)</f>
        <v>0</v>
      </c>
      <c r="S144" s="169">
        <f>IF(Tableau1[[#This Row],[Position]]="A.M.",1,0)</f>
        <v>0</v>
      </c>
      <c r="T144" s="187">
        <f>IF(Tableau1[[#This Row],[Position]]="ABS",1,0)</f>
        <v>0</v>
      </c>
      <c r="U144" s="189">
        <f>IF(Tableau1[[#This Row],[Position]]="R.T.T.",1,0)</f>
        <v>0</v>
      </c>
      <c r="V144" s="185">
        <f>IF(Tableau1[[#This Row],[Position]]="Autre",1,0)</f>
        <v>0</v>
      </c>
      <c r="W144" s="142">
        <f>IF(Tableau1[[#This Row],[Position]]="Ch.P. AM",Tableau1[[#This Row],[Fin AM]]-Tableau1[[#This Row],[Début AM]]-Tableau1[[#This Row],[Pause AM]],0)</f>
        <v>0</v>
      </c>
      <c r="X144" s="117">
        <f>IF(Tableau1[[#This Row],[Position]]="Ch.P. PM",Tableau1[[#This Row],[Fin PM]]-Tableau1[[#This Row],[Début PM]]-Tableau1[[#This Row],[Pause PM]],0)</f>
        <v>0</v>
      </c>
      <c r="Y144" s="143">
        <f>IF(Tableau1[[#This Row],[Position]]="Ch.P.",Tableau1[[#This Row],[Temps de travail]],0)+Tableau1[[#This Row],[Chômage Partiel AM]]+Tableau1[[#This Row],[Chômage Partiel PM]]</f>
        <v>0</v>
      </c>
      <c r="Z144" s="148">
        <f>(Tableau1[[#This Row],[Pont Mobile]]+Tableau1[[#This Row],[Congés ]]+Tableau1[[#This Row],[Autre]]+Tableau1[[#This Row],[Absence]]+Tableau1[[#This Row],[R.T.T.]]+Tableau1[[#This Row],[Arrêt Maladie]])*paramètres!B$14</f>
        <v>0</v>
      </c>
      <c r="AA144" s="94">
        <f ca="1">MAX(0,IF(WEEKDAY(Tableau1[[#This Row],[Date]],2)&lt;7,0,
SUM(OFFSET(Tableau1[[#This Row],[Temps de travail]],-6,,7))-
SUM(OFFSET(Tableau1[[#This Row],[Heures à récupérer]],-6,,7))+
SUM(OFFSET(Tableau1[[#This Row],[Récup avance]],-6,,7))
-paramètres!$B$15
)*24)</f>
        <v>0</v>
      </c>
      <c r="AB144" s="14"/>
      <c r="AC144" s="14"/>
      <c r="AE144" s="14"/>
    </row>
    <row r="145" spans="2:31" x14ac:dyDescent="0.3">
      <c r="B145" s="49" t="str">
        <f>IF(WEEKDAY(Tableau1[[#This Row],[Date]],2)=4,"semaine "&amp;_xlfn.ISOWEEKNUM(Tableau1[[#This Row],[Date]]),"")</f>
        <v/>
      </c>
      <c r="C145" s="44" t="str">
        <f>UPPER(TEXT(Tableau1[[#This Row],[Date]],"jjjj"))</f>
        <v>LUNDI</v>
      </c>
      <c r="D145" s="60">
        <f>$C$3+ROW()-ROW(Tableau1[[#Headers],[Date]])-1</f>
        <v>44333</v>
      </c>
      <c r="E145" s="24"/>
      <c r="F145" s="24"/>
      <c r="G145" s="58"/>
      <c r="H145" s="24"/>
      <c r="I145" s="24"/>
      <c r="J145" s="58"/>
      <c r="K145" s="64">
        <f>Tableau1[[#This Row],[Fin AM]]-Tableau1[[#This Row],[Début AM]]-Tableau1[[#This Row],[Pause AM]]+Tableau1[[#This Row],[Fin PM]]-Tableau1[[#This Row],[Début PM]]-Tableau1[[#This Row],[Pause PM]]</f>
        <v>0</v>
      </c>
      <c r="L145" s="48"/>
      <c r="M145" s="83"/>
      <c r="N145" s="171" t="str">
        <f ca="1">IF(COUNTIF('jours fériés'!C:C,Tableau1[[#This Row],[Date]]),"oui","")</f>
        <v/>
      </c>
      <c r="O145" s="176"/>
      <c r="P145" s="112">
        <f>IF(Tableau1[[#This Row],[Position]]="C.P.",1,0)</f>
        <v>0</v>
      </c>
      <c r="Q145" s="126">
        <f>IF(Tableau1[[#This Row],[Position]]="C.P.S.",1,0)</f>
        <v>0</v>
      </c>
      <c r="R145" s="132">
        <f>IF(Tableau1[[#This Row],[Position]]="P.M.",1,0)</f>
        <v>0</v>
      </c>
      <c r="S145" s="134">
        <f>IF(Tableau1[[#This Row],[Position]]="A.M.",1,0)</f>
        <v>0</v>
      </c>
      <c r="T145" s="137">
        <f>IF(Tableau1[[#This Row],[Position]]="ABS",1,0)</f>
        <v>0</v>
      </c>
      <c r="U145" s="86">
        <f>IF(Tableau1[[#This Row],[Position]]="R.T.T.",1,0)</f>
        <v>0</v>
      </c>
      <c r="V145" s="138">
        <f>IF(Tableau1[[#This Row],[Position]]="Autre",1,0)</f>
        <v>0</v>
      </c>
      <c r="W145" s="141">
        <f>IF(Tableau1[[#This Row],[Position]]="Ch.P. AM",Tableau1[[#This Row],[Fin AM]]-Tableau1[[#This Row],[Début AM]]-Tableau1[[#This Row],[Pause AM]],0)</f>
        <v>0</v>
      </c>
      <c r="X145" s="81">
        <f>IF(Tableau1[[#This Row],[Position]]="Ch.P. PM",Tableau1[[#This Row],[Fin PM]]-Tableau1[[#This Row],[Début PM]]-Tableau1[[#This Row],[Pause PM]],0)</f>
        <v>0</v>
      </c>
      <c r="Y145" s="96">
        <f>IF(Tableau1[[#This Row],[Position]]="Ch.P.",Tableau1[[#This Row],[Temps de travail]],0)+Tableau1[[#This Row],[Chômage Partiel AM]]+Tableau1[[#This Row],[Chômage Partiel PM]]</f>
        <v>0</v>
      </c>
      <c r="Z145" s="147">
        <f>(Tableau1[[#This Row],[Pont Mobile]]+Tableau1[[#This Row],[Congés ]]+Tableau1[[#This Row],[Autre]]+Tableau1[[#This Row],[Absence]]+Tableau1[[#This Row],[R.T.T.]]+Tableau1[[#This Row],[Arrêt Maladie]])*paramètres!B$14</f>
        <v>0</v>
      </c>
      <c r="AA145" s="93">
        <f ca="1">MAX(0,IF(WEEKDAY(Tableau1[[#This Row],[Date]],2)&lt;7,0,
SUM(OFFSET(Tableau1[[#This Row],[Temps de travail]],-6,,7))-
SUM(OFFSET(Tableau1[[#This Row],[Heures à récupérer]],-6,,7))+
SUM(OFFSET(Tableau1[[#This Row],[Récup avance]],-6,,7))
-paramètres!$B$15
)*24)</f>
        <v>0</v>
      </c>
      <c r="AB145" s="14"/>
      <c r="AC145" s="14"/>
      <c r="AE145" s="14"/>
    </row>
    <row r="146" spans="2:31" x14ac:dyDescent="0.3">
      <c r="B146" s="49" t="str">
        <f>IF(WEEKDAY(Tableau1[[#This Row],[Date]],2)=4,"semaine "&amp;_xlfn.ISOWEEKNUM(Tableau1[[#This Row],[Date]]),"")</f>
        <v/>
      </c>
      <c r="C146" s="44" t="str">
        <f>UPPER(TEXT(Tableau1[[#This Row],[Date]],"jjjj"))</f>
        <v>MARDI</v>
      </c>
      <c r="D146" s="60">
        <f>$C$3+ROW()-ROW(Tableau1[[#Headers],[Date]])-1</f>
        <v>44334</v>
      </c>
      <c r="E146" s="24"/>
      <c r="F146" s="24"/>
      <c r="G146" s="58"/>
      <c r="H146" s="24"/>
      <c r="I146" s="24"/>
      <c r="J146" s="58"/>
      <c r="K146" s="64">
        <f>Tableau1[[#This Row],[Fin AM]]-Tableau1[[#This Row],[Début AM]]-Tableau1[[#This Row],[Pause AM]]+Tableau1[[#This Row],[Fin PM]]-Tableau1[[#This Row],[Début PM]]-Tableau1[[#This Row],[Pause PM]]</f>
        <v>0</v>
      </c>
      <c r="L146" s="45"/>
      <c r="M146" s="84"/>
      <c r="N146" s="171" t="str">
        <f ca="1">IF(COUNTIF('jours fériés'!C:C,Tableau1[[#This Row],[Date]]),"oui","")</f>
        <v/>
      </c>
      <c r="O146" s="176"/>
      <c r="P146" s="112">
        <f>IF(Tableau1[[#This Row],[Position]]="C.P.",1,0)</f>
        <v>0</v>
      </c>
      <c r="Q146" s="126">
        <f>IF(Tableau1[[#This Row],[Position]]="C.P.S.",1,0)</f>
        <v>0</v>
      </c>
      <c r="R146" s="132">
        <f>IF(Tableau1[[#This Row],[Position]]="P.M.",1,0)</f>
        <v>0</v>
      </c>
      <c r="S146" s="134">
        <f>IF(Tableau1[[#This Row],[Position]]="A.M.",1,0)</f>
        <v>0</v>
      </c>
      <c r="T146" s="137">
        <f>IF(Tableau1[[#This Row],[Position]]="ABS",1,0)</f>
        <v>0</v>
      </c>
      <c r="U146" s="86">
        <f>IF(Tableau1[[#This Row],[Position]]="R.T.T.",1,0)</f>
        <v>0</v>
      </c>
      <c r="V146" s="138">
        <f>IF(Tableau1[[#This Row],[Position]]="Autre",1,0)</f>
        <v>0</v>
      </c>
      <c r="W146" s="141">
        <f>IF(Tableau1[[#This Row],[Position]]="Ch.P. AM",Tableau1[[#This Row],[Fin AM]]-Tableau1[[#This Row],[Début AM]]-Tableau1[[#This Row],[Pause AM]],0)</f>
        <v>0</v>
      </c>
      <c r="X146" s="81">
        <f>IF(Tableau1[[#This Row],[Position]]="Ch.P. PM",Tableau1[[#This Row],[Fin PM]]-Tableau1[[#This Row],[Début PM]]-Tableau1[[#This Row],[Pause PM]],0)</f>
        <v>0</v>
      </c>
      <c r="Y146" s="96">
        <f>IF(Tableau1[[#This Row],[Position]]="Ch.P.",Tableau1[[#This Row],[Temps de travail]],0)+Tableau1[[#This Row],[Chômage Partiel AM]]+Tableau1[[#This Row],[Chômage Partiel PM]]</f>
        <v>0</v>
      </c>
      <c r="Z146" s="147">
        <f>(Tableau1[[#This Row],[Pont Mobile]]+Tableau1[[#This Row],[Congés ]]+Tableau1[[#This Row],[Autre]]+Tableau1[[#This Row],[Absence]]+Tableau1[[#This Row],[R.T.T.]]+Tableau1[[#This Row],[Arrêt Maladie]])*paramètres!B$14</f>
        <v>0</v>
      </c>
      <c r="AA146" s="93">
        <f ca="1">MAX(0,IF(WEEKDAY(Tableau1[[#This Row],[Date]],2)&lt;7,0,
SUM(OFFSET(Tableau1[[#This Row],[Temps de travail]],-6,,7))-
SUM(OFFSET(Tableau1[[#This Row],[Heures à récupérer]],-6,,7))+
SUM(OFFSET(Tableau1[[#This Row],[Récup avance]],-6,,7))
-paramètres!$B$15
)*24)</f>
        <v>0</v>
      </c>
      <c r="AB146" s="14"/>
      <c r="AC146" s="14"/>
      <c r="AE146" s="14"/>
    </row>
    <row r="147" spans="2:31" x14ac:dyDescent="0.3">
      <c r="B147" s="49" t="str">
        <f>IF(WEEKDAY(Tableau1[[#This Row],[Date]],2)=4,"semaine "&amp;_xlfn.ISOWEEKNUM(Tableau1[[#This Row],[Date]]),"")</f>
        <v/>
      </c>
      <c r="C147" s="44" t="str">
        <f>UPPER(TEXT(Tableau1[[#This Row],[Date]],"jjjj"))</f>
        <v>MERCREDI</v>
      </c>
      <c r="D147" s="60">
        <f>$C$3+ROW()-ROW(Tableau1[[#Headers],[Date]])-1</f>
        <v>44335</v>
      </c>
      <c r="E147" s="24"/>
      <c r="F147" s="24"/>
      <c r="G147" s="58"/>
      <c r="H147" s="24"/>
      <c r="I147" s="24"/>
      <c r="J147" s="58"/>
      <c r="K147" s="64">
        <f>Tableau1[[#This Row],[Fin AM]]-Tableau1[[#This Row],[Début AM]]-Tableau1[[#This Row],[Pause AM]]+Tableau1[[#This Row],[Fin PM]]-Tableau1[[#This Row],[Début PM]]-Tableau1[[#This Row],[Pause PM]]</f>
        <v>0</v>
      </c>
      <c r="L147" s="45"/>
      <c r="M147" s="84"/>
      <c r="N147" s="171" t="str">
        <f ca="1">IF(COUNTIF('jours fériés'!C:C,Tableau1[[#This Row],[Date]]),"oui","")</f>
        <v/>
      </c>
      <c r="O147" s="176"/>
      <c r="P147" s="112">
        <f>IF(Tableau1[[#This Row],[Position]]="C.P.",1,0)</f>
        <v>0</v>
      </c>
      <c r="Q147" s="126">
        <f>IF(Tableau1[[#This Row],[Position]]="C.P.S.",1,0)</f>
        <v>0</v>
      </c>
      <c r="R147" s="132">
        <f>IF(Tableau1[[#This Row],[Position]]="P.M.",1,0)</f>
        <v>0</v>
      </c>
      <c r="S147" s="134">
        <f>IF(Tableau1[[#This Row],[Position]]="A.M.",1,0)</f>
        <v>0</v>
      </c>
      <c r="T147" s="137">
        <f>IF(Tableau1[[#This Row],[Position]]="ABS",1,0)</f>
        <v>0</v>
      </c>
      <c r="U147" s="86">
        <f>IF(Tableau1[[#This Row],[Position]]="R.T.T.",1,0)</f>
        <v>0</v>
      </c>
      <c r="V147" s="138">
        <f>IF(Tableau1[[#This Row],[Position]]="Autre",1,0)</f>
        <v>0</v>
      </c>
      <c r="W147" s="141">
        <f>IF(Tableau1[[#This Row],[Position]]="Ch.P. AM",Tableau1[[#This Row],[Fin AM]]-Tableau1[[#This Row],[Début AM]]-Tableau1[[#This Row],[Pause AM]],0)</f>
        <v>0</v>
      </c>
      <c r="X147" s="81">
        <f>IF(Tableau1[[#This Row],[Position]]="Ch.P. PM",Tableau1[[#This Row],[Fin PM]]-Tableau1[[#This Row],[Début PM]]-Tableau1[[#This Row],[Pause PM]],0)</f>
        <v>0</v>
      </c>
      <c r="Y147" s="96">
        <f>IF(Tableau1[[#This Row],[Position]]="Ch.P.",Tableau1[[#This Row],[Temps de travail]],0)+Tableau1[[#This Row],[Chômage Partiel AM]]+Tableau1[[#This Row],[Chômage Partiel PM]]</f>
        <v>0</v>
      </c>
      <c r="Z147" s="147">
        <f>(Tableau1[[#This Row],[Pont Mobile]]+Tableau1[[#This Row],[Congés ]]+Tableau1[[#This Row],[Autre]]+Tableau1[[#This Row],[Absence]]+Tableau1[[#This Row],[R.T.T.]]+Tableau1[[#This Row],[Arrêt Maladie]])*paramètres!B$14</f>
        <v>0</v>
      </c>
      <c r="AA147" s="93">
        <f ca="1">MAX(0,IF(WEEKDAY(Tableau1[[#This Row],[Date]],2)&lt;7,0,
SUM(OFFSET(Tableau1[[#This Row],[Temps de travail]],-6,,7))-
SUM(OFFSET(Tableau1[[#This Row],[Heures à récupérer]],-6,,7))+
SUM(OFFSET(Tableau1[[#This Row],[Récup avance]],-6,,7))
-paramètres!$B$15
)*24)</f>
        <v>0</v>
      </c>
      <c r="AB147" s="14"/>
      <c r="AC147" s="14"/>
      <c r="AE147" s="14"/>
    </row>
    <row r="148" spans="2:31" x14ac:dyDescent="0.3">
      <c r="B148" s="49" t="str">
        <f>IF(WEEKDAY(Tableau1[[#This Row],[Date]],2)=4,"semaine "&amp;_xlfn.ISOWEEKNUM(Tableau1[[#This Row],[Date]]),"")</f>
        <v>semaine 20</v>
      </c>
      <c r="C148" s="44" t="str">
        <f>UPPER(TEXT(Tableau1[[#This Row],[Date]],"jjjj"))</f>
        <v>JEUDI</v>
      </c>
      <c r="D148" s="60">
        <f>$C$3+ROW()-ROW(Tableau1[[#Headers],[Date]])-1</f>
        <v>44336</v>
      </c>
      <c r="E148" s="24"/>
      <c r="F148" s="24"/>
      <c r="G148" s="58"/>
      <c r="H148" s="24"/>
      <c r="I148" s="24"/>
      <c r="J148" s="58"/>
      <c r="K148" s="64">
        <f>Tableau1[[#This Row],[Fin AM]]-Tableau1[[#This Row],[Début AM]]-Tableau1[[#This Row],[Pause AM]]+Tableau1[[#This Row],[Fin PM]]-Tableau1[[#This Row],[Début PM]]-Tableau1[[#This Row],[Pause PM]]</f>
        <v>0</v>
      </c>
      <c r="L148" s="45"/>
      <c r="M148" s="84"/>
      <c r="N148" s="171" t="str">
        <f ca="1">IF(COUNTIF('jours fériés'!C:C,Tableau1[[#This Row],[Date]]),"oui","")</f>
        <v/>
      </c>
      <c r="O148" s="176"/>
      <c r="P148" s="112">
        <f>IF(Tableau1[[#This Row],[Position]]="C.P.",1,0)</f>
        <v>0</v>
      </c>
      <c r="Q148" s="126">
        <f>IF(Tableau1[[#This Row],[Position]]="C.P.S.",1,0)</f>
        <v>0</v>
      </c>
      <c r="R148" s="132">
        <f>IF(Tableau1[[#This Row],[Position]]="P.M.",1,0)</f>
        <v>0</v>
      </c>
      <c r="S148" s="134">
        <f>IF(Tableau1[[#This Row],[Position]]="A.M.",1,0)</f>
        <v>0</v>
      </c>
      <c r="T148" s="137">
        <f>IF(Tableau1[[#This Row],[Position]]="ABS",1,0)</f>
        <v>0</v>
      </c>
      <c r="U148" s="86">
        <f>IF(Tableau1[[#This Row],[Position]]="R.T.T.",1,0)</f>
        <v>0</v>
      </c>
      <c r="V148" s="138">
        <f>IF(Tableau1[[#This Row],[Position]]="Autre",1,0)</f>
        <v>0</v>
      </c>
      <c r="W148" s="141">
        <f>IF(Tableau1[[#This Row],[Position]]="Ch.P. AM",Tableau1[[#This Row],[Fin AM]]-Tableau1[[#This Row],[Début AM]]-Tableau1[[#This Row],[Pause AM]],0)</f>
        <v>0</v>
      </c>
      <c r="X148" s="81">
        <f>IF(Tableau1[[#This Row],[Position]]="Ch.P. PM",Tableau1[[#This Row],[Fin PM]]-Tableau1[[#This Row],[Début PM]]-Tableau1[[#This Row],[Pause PM]],0)</f>
        <v>0</v>
      </c>
      <c r="Y148" s="96">
        <f>IF(Tableau1[[#This Row],[Position]]="Ch.P.",Tableau1[[#This Row],[Temps de travail]],0)+Tableau1[[#This Row],[Chômage Partiel AM]]+Tableau1[[#This Row],[Chômage Partiel PM]]</f>
        <v>0</v>
      </c>
      <c r="Z148" s="147">
        <f>(Tableau1[[#This Row],[Pont Mobile]]+Tableau1[[#This Row],[Congés ]]+Tableau1[[#This Row],[Autre]]+Tableau1[[#This Row],[Absence]]+Tableau1[[#This Row],[R.T.T.]]+Tableau1[[#This Row],[Arrêt Maladie]])*paramètres!B$14</f>
        <v>0</v>
      </c>
      <c r="AA148" s="93">
        <f ca="1">MAX(0,IF(WEEKDAY(Tableau1[[#This Row],[Date]],2)&lt;7,0,
SUM(OFFSET(Tableau1[[#This Row],[Temps de travail]],-6,,7))-
SUM(OFFSET(Tableau1[[#This Row],[Heures à récupérer]],-6,,7))+
SUM(OFFSET(Tableau1[[#This Row],[Récup avance]],-6,,7))
-paramètres!$B$15
)*24)</f>
        <v>0</v>
      </c>
      <c r="AB148" s="14"/>
      <c r="AC148" s="14"/>
      <c r="AE148" s="14"/>
    </row>
    <row r="149" spans="2:31" x14ac:dyDescent="0.3">
      <c r="B149" s="49" t="str">
        <f>IF(WEEKDAY(Tableau1[[#This Row],[Date]],2)=4,"semaine "&amp;_xlfn.ISOWEEKNUM(Tableau1[[#This Row],[Date]]),"")</f>
        <v/>
      </c>
      <c r="C149" s="44" t="str">
        <f>UPPER(TEXT(Tableau1[[#This Row],[Date]],"jjjj"))</f>
        <v>VENDREDI</v>
      </c>
      <c r="D149" s="60">
        <f>$C$3+ROW()-ROW(Tableau1[[#Headers],[Date]])-1</f>
        <v>44337</v>
      </c>
      <c r="E149" s="24"/>
      <c r="F149" s="24"/>
      <c r="G149" s="58"/>
      <c r="H149" s="24"/>
      <c r="I149" s="24"/>
      <c r="J149" s="58"/>
      <c r="K149" s="64">
        <f>Tableau1[[#This Row],[Fin AM]]-Tableau1[[#This Row],[Début AM]]-Tableau1[[#This Row],[Pause AM]]+Tableau1[[#This Row],[Fin PM]]-Tableau1[[#This Row],[Début PM]]-Tableau1[[#This Row],[Pause PM]]</f>
        <v>0</v>
      </c>
      <c r="L149" s="45"/>
      <c r="M149" s="84"/>
      <c r="N149" s="171" t="str">
        <f ca="1">IF(COUNTIF('jours fériés'!C:C,Tableau1[[#This Row],[Date]]),"oui","")</f>
        <v/>
      </c>
      <c r="O149" s="176"/>
      <c r="P149" s="112">
        <f>IF(Tableau1[[#This Row],[Position]]="C.P.",1,0)</f>
        <v>0</v>
      </c>
      <c r="Q149" s="126">
        <f>IF(Tableau1[[#This Row],[Position]]="C.P.S.",1,0)</f>
        <v>0</v>
      </c>
      <c r="R149" s="132">
        <f>IF(Tableau1[[#This Row],[Position]]="P.M.",1,0)</f>
        <v>0</v>
      </c>
      <c r="S149" s="134">
        <f>IF(Tableau1[[#This Row],[Position]]="A.M.",1,0)</f>
        <v>0</v>
      </c>
      <c r="T149" s="137">
        <f>IF(Tableau1[[#This Row],[Position]]="ABS",1,0)</f>
        <v>0</v>
      </c>
      <c r="U149" s="86">
        <f>IF(Tableau1[[#This Row],[Position]]="R.T.T.",1,0)</f>
        <v>0</v>
      </c>
      <c r="V149" s="138">
        <f>IF(Tableau1[[#This Row],[Position]]="Autre",1,0)</f>
        <v>0</v>
      </c>
      <c r="W149" s="141">
        <f>IF(Tableau1[[#This Row],[Position]]="Ch.P. AM",Tableau1[[#This Row],[Fin AM]]-Tableau1[[#This Row],[Début AM]]-Tableau1[[#This Row],[Pause AM]],0)</f>
        <v>0</v>
      </c>
      <c r="X149" s="81">
        <f>IF(Tableau1[[#This Row],[Position]]="Ch.P. PM",Tableau1[[#This Row],[Fin PM]]-Tableau1[[#This Row],[Début PM]]-Tableau1[[#This Row],[Pause PM]],0)</f>
        <v>0</v>
      </c>
      <c r="Y149" s="96">
        <f>IF(Tableau1[[#This Row],[Position]]="Ch.P.",Tableau1[[#This Row],[Temps de travail]],0)+Tableau1[[#This Row],[Chômage Partiel AM]]+Tableau1[[#This Row],[Chômage Partiel PM]]</f>
        <v>0</v>
      </c>
      <c r="Z149" s="147">
        <f>(Tableau1[[#This Row],[Pont Mobile]]+Tableau1[[#This Row],[Congés ]]+Tableau1[[#This Row],[Autre]]+Tableau1[[#This Row],[Absence]]+Tableau1[[#This Row],[R.T.T.]]+Tableau1[[#This Row],[Arrêt Maladie]])*paramètres!B$14</f>
        <v>0</v>
      </c>
      <c r="AA149" s="93">
        <f ca="1">MAX(0,IF(WEEKDAY(Tableau1[[#This Row],[Date]],2)&lt;7,0,
SUM(OFFSET(Tableau1[[#This Row],[Temps de travail]],-6,,7))-
SUM(OFFSET(Tableau1[[#This Row],[Heures à récupérer]],-6,,7))+
SUM(OFFSET(Tableau1[[#This Row],[Récup avance]],-6,,7))
-paramètres!$B$15
)*24)</f>
        <v>0</v>
      </c>
      <c r="AB149" s="14"/>
      <c r="AC149" s="14"/>
      <c r="AE149" s="14"/>
    </row>
    <row r="150" spans="2:31" x14ac:dyDescent="0.3">
      <c r="B150" s="49" t="str">
        <f>IF(WEEKDAY(Tableau1[[#This Row],[Date]],2)=4,"semaine "&amp;_xlfn.ISOWEEKNUM(Tableau1[[#This Row],[Date]]),"")</f>
        <v/>
      </c>
      <c r="C150" s="44" t="str">
        <f>UPPER(TEXT(Tableau1[[#This Row],[Date]],"jjjj"))</f>
        <v>SAMEDI</v>
      </c>
      <c r="D150" s="60">
        <f>$C$3+ROW()-ROW(Tableau1[[#Headers],[Date]])-1</f>
        <v>44338</v>
      </c>
      <c r="E150" s="24"/>
      <c r="F150" s="24"/>
      <c r="G150" s="58"/>
      <c r="H150" s="24"/>
      <c r="I150" s="24"/>
      <c r="J150" s="58"/>
      <c r="K150" s="64">
        <f>Tableau1[[#This Row],[Fin AM]]-Tableau1[[#This Row],[Début AM]]-Tableau1[[#This Row],[Pause AM]]+Tableau1[[#This Row],[Fin PM]]-Tableau1[[#This Row],[Début PM]]-Tableau1[[#This Row],[Pause PM]]</f>
        <v>0</v>
      </c>
      <c r="L150" s="45"/>
      <c r="M150" s="84"/>
      <c r="N150" s="171" t="str">
        <f ca="1">IF(COUNTIF('jours fériés'!C:C,Tableau1[[#This Row],[Date]]),"oui","")</f>
        <v/>
      </c>
      <c r="O150" s="176"/>
      <c r="P150" s="112">
        <f>IF(Tableau1[[#This Row],[Position]]="C.P.",1,0)</f>
        <v>0</v>
      </c>
      <c r="Q150" s="126">
        <f>IF(Tableau1[[#This Row],[Position]]="C.P.S.",1,0)</f>
        <v>0</v>
      </c>
      <c r="R150" s="132">
        <f>IF(Tableau1[[#This Row],[Position]]="P.M.",1,0)</f>
        <v>0</v>
      </c>
      <c r="S150" s="134">
        <f>IF(Tableau1[[#This Row],[Position]]="A.M.",1,0)</f>
        <v>0</v>
      </c>
      <c r="T150" s="137">
        <f>IF(Tableau1[[#This Row],[Position]]="ABS",1,0)</f>
        <v>0</v>
      </c>
      <c r="U150" s="86">
        <f>IF(Tableau1[[#This Row],[Position]]="R.T.T.",1,0)</f>
        <v>0</v>
      </c>
      <c r="V150" s="138">
        <f>IF(Tableau1[[#This Row],[Position]]="Autre",1,0)</f>
        <v>0</v>
      </c>
      <c r="W150" s="141">
        <f>IF(Tableau1[[#This Row],[Position]]="Ch.P. AM",Tableau1[[#This Row],[Fin AM]]-Tableau1[[#This Row],[Début AM]]-Tableau1[[#This Row],[Pause AM]],0)</f>
        <v>0</v>
      </c>
      <c r="X150" s="81">
        <f>IF(Tableau1[[#This Row],[Position]]="Ch.P. PM",Tableau1[[#This Row],[Fin PM]]-Tableau1[[#This Row],[Début PM]]-Tableau1[[#This Row],[Pause PM]],0)</f>
        <v>0</v>
      </c>
      <c r="Y150" s="96">
        <f>IF(Tableau1[[#This Row],[Position]]="Ch.P.",Tableau1[[#This Row],[Temps de travail]],0)+Tableau1[[#This Row],[Chômage Partiel AM]]+Tableau1[[#This Row],[Chômage Partiel PM]]</f>
        <v>0</v>
      </c>
      <c r="Z150" s="147">
        <f>(Tableau1[[#This Row],[Pont Mobile]]+Tableau1[[#This Row],[Congés ]]+Tableau1[[#This Row],[Autre]]+Tableau1[[#This Row],[Absence]]+Tableau1[[#This Row],[R.T.T.]]+Tableau1[[#This Row],[Arrêt Maladie]])*paramètres!B$14</f>
        <v>0</v>
      </c>
      <c r="AA150" s="93">
        <f ca="1">MAX(0,IF(WEEKDAY(Tableau1[[#This Row],[Date]],2)&lt;7,0,
SUM(OFFSET(Tableau1[[#This Row],[Temps de travail]],-6,,7))-
SUM(OFFSET(Tableau1[[#This Row],[Heures à récupérer]],-6,,7))+
SUM(OFFSET(Tableau1[[#This Row],[Récup avance]],-6,,7))
-paramètres!$B$15
)*24)</f>
        <v>0</v>
      </c>
      <c r="AB150" s="14"/>
      <c r="AC150" s="14"/>
      <c r="AE150" s="14"/>
    </row>
    <row r="151" spans="2:31" ht="15" thickBot="1" x14ac:dyDescent="0.35">
      <c r="B151" s="49" t="str">
        <f>IF(WEEKDAY(Tableau1[[#This Row],[Date]],2)=4,"semaine "&amp;_xlfn.ISOWEEKNUM(Tableau1[[#This Row],[Date]]),"")</f>
        <v/>
      </c>
      <c r="C151" s="44" t="str">
        <f>UPPER(TEXT(Tableau1[[#This Row],[Date]],"jjjj"))</f>
        <v>DIMANCHE</v>
      </c>
      <c r="D151" s="60">
        <f>$C$3+ROW()-ROW(Tableau1[[#Headers],[Date]])-1</f>
        <v>44339</v>
      </c>
      <c r="E151" s="24"/>
      <c r="F151" s="24"/>
      <c r="G151" s="58"/>
      <c r="H151" s="24"/>
      <c r="I151" s="24"/>
      <c r="J151" s="58"/>
      <c r="K151" s="64">
        <f>Tableau1[[#This Row],[Fin AM]]-Tableau1[[#This Row],[Début AM]]-Tableau1[[#This Row],[Pause AM]]+Tableau1[[#This Row],[Fin PM]]-Tableau1[[#This Row],[Début PM]]-Tableau1[[#This Row],[Pause PM]]</f>
        <v>0</v>
      </c>
      <c r="L151" s="52"/>
      <c r="M151" s="85"/>
      <c r="N151" s="174" t="str">
        <f ca="1">IF(COUNTIF('jours fériés'!C:C,Tableau1[[#This Row],[Date]]),"oui","")</f>
        <v/>
      </c>
      <c r="O151" s="176"/>
      <c r="P151" s="179">
        <f>IF(Tableau1[[#This Row],[Position]]="C.P.",1,0)</f>
        <v>0</v>
      </c>
      <c r="Q151" s="181">
        <f>IF(Tableau1[[#This Row],[Position]]="C.P.S.",1,0)</f>
        <v>0</v>
      </c>
      <c r="R151" s="183">
        <f>IF(Tableau1[[#This Row],[Position]]="P.M.",1,0)</f>
        <v>0</v>
      </c>
      <c r="S151" s="169">
        <f>IF(Tableau1[[#This Row],[Position]]="A.M.",1,0)</f>
        <v>0</v>
      </c>
      <c r="T151" s="187">
        <f>IF(Tableau1[[#This Row],[Position]]="ABS",1,0)</f>
        <v>0</v>
      </c>
      <c r="U151" s="189">
        <f>IF(Tableau1[[#This Row],[Position]]="R.T.T.",1,0)</f>
        <v>0</v>
      </c>
      <c r="V151" s="185">
        <f>IF(Tableau1[[#This Row],[Position]]="Autre",1,0)</f>
        <v>0</v>
      </c>
      <c r="W151" s="142">
        <f>IF(Tableau1[[#This Row],[Position]]="Ch.P. AM",Tableau1[[#This Row],[Fin AM]]-Tableau1[[#This Row],[Début AM]]-Tableau1[[#This Row],[Pause AM]],0)</f>
        <v>0</v>
      </c>
      <c r="X151" s="117">
        <f>IF(Tableau1[[#This Row],[Position]]="Ch.P. PM",Tableau1[[#This Row],[Fin PM]]-Tableau1[[#This Row],[Début PM]]-Tableau1[[#This Row],[Pause PM]],0)</f>
        <v>0</v>
      </c>
      <c r="Y151" s="143">
        <f>IF(Tableau1[[#This Row],[Position]]="Ch.P.",Tableau1[[#This Row],[Temps de travail]],0)+Tableau1[[#This Row],[Chômage Partiel AM]]+Tableau1[[#This Row],[Chômage Partiel PM]]</f>
        <v>0</v>
      </c>
      <c r="Z151" s="148">
        <f>(Tableau1[[#This Row],[Pont Mobile]]+Tableau1[[#This Row],[Congés ]]+Tableau1[[#This Row],[Autre]]+Tableau1[[#This Row],[Absence]]+Tableau1[[#This Row],[R.T.T.]]+Tableau1[[#This Row],[Arrêt Maladie]])*paramètres!B$14</f>
        <v>0</v>
      </c>
      <c r="AA151" s="94">
        <f ca="1">MAX(0,IF(WEEKDAY(Tableau1[[#This Row],[Date]],2)&lt;7,0,
SUM(OFFSET(Tableau1[[#This Row],[Temps de travail]],-6,,7))-
SUM(OFFSET(Tableau1[[#This Row],[Heures à récupérer]],-6,,7))+
SUM(OFFSET(Tableau1[[#This Row],[Récup avance]],-6,,7))
-paramètres!$B$15
)*24)</f>
        <v>0</v>
      </c>
      <c r="AB151" s="14"/>
      <c r="AC151" s="14"/>
      <c r="AE151" s="14"/>
    </row>
    <row r="152" spans="2:31" x14ac:dyDescent="0.3">
      <c r="B152" s="49" t="str">
        <f>IF(WEEKDAY(Tableau1[[#This Row],[Date]],2)=4,"semaine "&amp;_xlfn.ISOWEEKNUM(Tableau1[[#This Row],[Date]]),"")</f>
        <v/>
      </c>
      <c r="C152" s="44" t="str">
        <f>UPPER(TEXT(Tableau1[[#This Row],[Date]],"jjjj"))</f>
        <v>LUNDI</v>
      </c>
      <c r="D152" s="60">
        <f>$C$3+ROW()-ROW(Tableau1[[#Headers],[Date]])-1</f>
        <v>44340</v>
      </c>
      <c r="E152" s="24"/>
      <c r="F152" s="24"/>
      <c r="G152" s="58"/>
      <c r="H152" s="24"/>
      <c r="I152" s="24"/>
      <c r="J152" s="58"/>
      <c r="K152" s="64">
        <f>Tableau1[[#This Row],[Fin AM]]-Tableau1[[#This Row],[Début AM]]-Tableau1[[#This Row],[Pause AM]]+Tableau1[[#This Row],[Fin PM]]-Tableau1[[#This Row],[Début PM]]-Tableau1[[#This Row],[Pause PM]]</f>
        <v>0</v>
      </c>
      <c r="L152" s="48"/>
      <c r="M152" s="83"/>
      <c r="N152" s="171"/>
      <c r="O152" s="176"/>
      <c r="P152" s="112">
        <f>IF(Tableau1[[#This Row],[Position]]="C.P.",1,0)</f>
        <v>0</v>
      </c>
      <c r="Q152" s="126">
        <f>IF(Tableau1[[#This Row],[Position]]="C.P.S.",1,0)</f>
        <v>0</v>
      </c>
      <c r="R152" s="132">
        <f>IF(Tableau1[[#This Row],[Position]]="P.M.",1,0)</f>
        <v>0</v>
      </c>
      <c r="S152" s="134">
        <f>IF(Tableau1[[#This Row],[Position]]="A.M.",1,0)</f>
        <v>0</v>
      </c>
      <c r="T152" s="137">
        <f>IF(Tableau1[[#This Row],[Position]]="ABS",1,0)</f>
        <v>0</v>
      </c>
      <c r="U152" s="86">
        <f>IF(Tableau1[[#This Row],[Position]]="R.T.T.",1,0)</f>
        <v>0</v>
      </c>
      <c r="V152" s="138">
        <f>IF(Tableau1[[#This Row],[Position]]="Autre",1,0)</f>
        <v>0</v>
      </c>
      <c r="W152" s="141">
        <f>IF(Tableau1[[#This Row],[Position]]="Ch.P. AM",Tableau1[[#This Row],[Fin AM]]-Tableau1[[#This Row],[Début AM]]-Tableau1[[#This Row],[Pause AM]],0)</f>
        <v>0</v>
      </c>
      <c r="X152" s="81">
        <f>IF(Tableau1[[#This Row],[Position]]="Ch.P. PM",Tableau1[[#This Row],[Fin PM]]-Tableau1[[#This Row],[Début PM]]-Tableau1[[#This Row],[Pause PM]],0)</f>
        <v>0</v>
      </c>
      <c r="Y152" s="96">
        <f>IF(Tableau1[[#This Row],[Position]]="Ch.P.",Tableau1[[#This Row],[Temps de travail]],0)+Tableau1[[#This Row],[Chômage Partiel AM]]+Tableau1[[#This Row],[Chômage Partiel PM]]</f>
        <v>0</v>
      </c>
      <c r="Z152" s="147">
        <f>(Tableau1[[#This Row],[Pont Mobile]]+Tableau1[[#This Row],[Congés ]]+Tableau1[[#This Row],[Autre]]+Tableau1[[#This Row],[Absence]]+Tableau1[[#This Row],[R.T.T.]]+Tableau1[[#This Row],[Arrêt Maladie]])*paramètres!B$14</f>
        <v>0</v>
      </c>
      <c r="AA152" s="93">
        <f ca="1">MAX(0,IF(WEEKDAY(Tableau1[[#This Row],[Date]],2)&lt;7,0,
SUM(OFFSET(Tableau1[[#This Row],[Temps de travail]],-6,,7))-
SUM(OFFSET(Tableau1[[#This Row],[Heures à récupérer]],-6,,7))+
SUM(OFFSET(Tableau1[[#This Row],[Récup avance]],-6,,7))
-paramètres!$B$15
)*24)</f>
        <v>0</v>
      </c>
      <c r="AB152" s="14"/>
      <c r="AC152" s="14"/>
      <c r="AE152" s="14"/>
    </row>
    <row r="153" spans="2:31" x14ac:dyDescent="0.3">
      <c r="B153" s="49" t="str">
        <f>IF(WEEKDAY(Tableau1[[#This Row],[Date]],2)=4,"semaine "&amp;_xlfn.ISOWEEKNUM(Tableau1[[#This Row],[Date]]),"")</f>
        <v/>
      </c>
      <c r="C153" s="44" t="str">
        <f>UPPER(TEXT(Tableau1[[#This Row],[Date]],"jjjj"))</f>
        <v>MARDI</v>
      </c>
      <c r="D153" s="60">
        <f>$C$3+ROW()-ROW(Tableau1[[#Headers],[Date]])-1</f>
        <v>44341</v>
      </c>
      <c r="E153" s="24"/>
      <c r="F153" s="24"/>
      <c r="G153" s="58"/>
      <c r="H153" s="24"/>
      <c r="I153" s="24"/>
      <c r="J153" s="58"/>
      <c r="K153" s="64">
        <f>Tableau1[[#This Row],[Fin AM]]-Tableau1[[#This Row],[Début AM]]-Tableau1[[#This Row],[Pause AM]]+Tableau1[[#This Row],[Fin PM]]-Tableau1[[#This Row],[Début PM]]-Tableau1[[#This Row],[Pause PM]]</f>
        <v>0</v>
      </c>
      <c r="L153" s="45"/>
      <c r="M153" s="84"/>
      <c r="N153" s="171" t="str">
        <f ca="1">IF(COUNTIF('jours fériés'!C:C,Tableau1[[#This Row],[Date]]),"oui","")</f>
        <v/>
      </c>
      <c r="O153" s="176"/>
      <c r="P153" s="112">
        <f>IF(Tableau1[[#This Row],[Position]]="C.P.",1,0)</f>
        <v>0</v>
      </c>
      <c r="Q153" s="126">
        <f>IF(Tableau1[[#This Row],[Position]]="C.P.S.",1,0)</f>
        <v>0</v>
      </c>
      <c r="R153" s="132">
        <f>IF(Tableau1[[#This Row],[Position]]="P.M.",1,0)</f>
        <v>0</v>
      </c>
      <c r="S153" s="134">
        <f>IF(Tableau1[[#This Row],[Position]]="A.M.",1,0)</f>
        <v>0</v>
      </c>
      <c r="T153" s="137">
        <f>IF(Tableau1[[#This Row],[Position]]="ABS",1,0)</f>
        <v>0</v>
      </c>
      <c r="U153" s="86">
        <f>IF(Tableau1[[#This Row],[Position]]="R.T.T.",1,0)</f>
        <v>0</v>
      </c>
      <c r="V153" s="138">
        <f>IF(Tableau1[[#This Row],[Position]]="Autre",1,0)</f>
        <v>0</v>
      </c>
      <c r="W153" s="141">
        <f>IF(Tableau1[[#This Row],[Position]]="Ch.P. AM",Tableau1[[#This Row],[Fin AM]]-Tableau1[[#This Row],[Début AM]]-Tableau1[[#This Row],[Pause AM]],0)</f>
        <v>0</v>
      </c>
      <c r="X153" s="81">
        <f>IF(Tableau1[[#This Row],[Position]]="Ch.P. PM",Tableau1[[#This Row],[Fin PM]]-Tableau1[[#This Row],[Début PM]]-Tableau1[[#This Row],[Pause PM]],0)</f>
        <v>0</v>
      </c>
      <c r="Y153" s="96">
        <f>IF(Tableau1[[#This Row],[Position]]="Ch.P.",Tableau1[[#This Row],[Temps de travail]],0)+Tableau1[[#This Row],[Chômage Partiel AM]]+Tableau1[[#This Row],[Chômage Partiel PM]]</f>
        <v>0</v>
      </c>
      <c r="Z153" s="147">
        <f>(Tableau1[[#This Row],[Pont Mobile]]+Tableau1[[#This Row],[Congés ]]+Tableau1[[#This Row],[Autre]]+Tableau1[[#This Row],[Absence]]+Tableau1[[#This Row],[R.T.T.]]+Tableau1[[#This Row],[Arrêt Maladie]])*paramètres!B$14</f>
        <v>0</v>
      </c>
      <c r="AA153" s="93">
        <f ca="1">MAX(0,IF(WEEKDAY(Tableau1[[#This Row],[Date]],2)&lt;7,0,
SUM(OFFSET(Tableau1[[#This Row],[Temps de travail]],-6,,7))-
SUM(OFFSET(Tableau1[[#This Row],[Heures à récupérer]],-6,,7))+
SUM(OFFSET(Tableau1[[#This Row],[Récup avance]],-6,,7))
-paramètres!$B$15
)*24)</f>
        <v>0</v>
      </c>
      <c r="AB153" s="14"/>
      <c r="AC153" s="14"/>
      <c r="AE153" s="14"/>
    </row>
    <row r="154" spans="2:31" x14ac:dyDescent="0.3">
      <c r="B154" s="49" t="str">
        <f>IF(WEEKDAY(Tableau1[[#This Row],[Date]],2)=4,"semaine "&amp;_xlfn.ISOWEEKNUM(Tableau1[[#This Row],[Date]]),"")</f>
        <v/>
      </c>
      <c r="C154" s="44" t="str">
        <f>UPPER(TEXT(Tableau1[[#This Row],[Date]],"jjjj"))</f>
        <v>MERCREDI</v>
      </c>
      <c r="D154" s="60">
        <f>$C$3+ROW()-ROW(Tableau1[[#Headers],[Date]])-1</f>
        <v>44342</v>
      </c>
      <c r="E154" s="24"/>
      <c r="F154" s="24"/>
      <c r="G154" s="58"/>
      <c r="H154" s="24"/>
      <c r="I154" s="24"/>
      <c r="J154" s="58"/>
      <c r="K154" s="64">
        <f>Tableau1[[#This Row],[Fin AM]]-Tableau1[[#This Row],[Début AM]]-Tableau1[[#This Row],[Pause AM]]+Tableau1[[#This Row],[Fin PM]]-Tableau1[[#This Row],[Début PM]]-Tableau1[[#This Row],[Pause PM]]</f>
        <v>0</v>
      </c>
      <c r="L154" s="45"/>
      <c r="M154" s="84"/>
      <c r="N154" s="171" t="str">
        <f ca="1">IF(COUNTIF('jours fériés'!C:C,Tableau1[[#This Row],[Date]]),"oui","")</f>
        <v/>
      </c>
      <c r="O154" s="176"/>
      <c r="P154" s="112">
        <f>IF(Tableau1[[#This Row],[Position]]="C.P.",1,0)</f>
        <v>0</v>
      </c>
      <c r="Q154" s="126">
        <f>IF(Tableau1[[#This Row],[Position]]="C.P.S.",1,0)</f>
        <v>0</v>
      </c>
      <c r="R154" s="132">
        <f>IF(Tableau1[[#This Row],[Position]]="P.M.",1,0)</f>
        <v>0</v>
      </c>
      <c r="S154" s="134">
        <f>IF(Tableau1[[#This Row],[Position]]="A.M.",1,0)</f>
        <v>0</v>
      </c>
      <c r="T154" s="137">
        <f>IF(Tableau1[[#This Row],[Position]]="ABS",1,0)</f>
        <v>0</v>
      </c>
      <c r="U154" s="86">
        <f>IF(Tableau1[[#This Row],[Position]]="R.T.T.",1,0)</f>
        <v>0</v>
      </c>
      <c r="V154" s="138">
        <f>IF(Tableau1[[#This Row],[Position]]="Autre",1,0)</f>
        <v>0</v>
      </c>
      <c r="W154" s="141">
        <f>IF(Tableau1[[#This Row],[Position]]="Ch.P. AM",Tableau1[[#This Row],[Fin AM]]-Tableau1[[#This Row],[Début AM]]-Tableau1[[#This Row],[Pause AM]],0)</f>
        <v>0</v>
      </c>
      <c r="X154" s="81">
        <f>IF(Tableau1[[#This Row],[Position]]="Ch.P. PM",Tableau1[[#This Row],[Fin PM]]-Tableau1[[#This Row],[Début PM]]-Tableau1[[#This Row],[Pause PM]],0)</f>
        <v>0</v>
      </c>
      <c r="Y154" s="96">
        <f>IF(Tableau1[[#This Row],[Position]]="Ch.P.",Tableau1[[#This Row],[Temps de travail]],0)+Tableau1[[#This Row],[Chômage Partiel AM]]+Tableau1[[#This Row],[Chômage Partiel PM]]</f>
        <v>0</v>
      </c>
      <c r="Z154" s="147">
        <f>(Tableau1[[#This Row],[Pont Mobile]]+Tableau1[[#This Row],[Congés ]]+Tableau1[[#This Row],[Autre]]+Tableau1[[#This Row],[Absence]]+Tableau1[[#This Row],[R.T.T.]]+Tableau1[[#This Row],[Arrêt Maladie]])*paramètres!B$14</f>
        <v>0</v>
      </c>
      <c r="AA154" s="93">
        <f ca="1">MAX(0,IF(WEEKDAY(Tableau1[[#This Row],[Date]],2)&lt;7,0,
SUM(OFFSET(Tableau1[[#This Row],[Temps de travail]],-6,,7))-
SUM(OFFSET(Tableau1[[#This Row],[Heures à récupérer]],-6,,7))+
SUM(OFFSET(Tableau1[[#This Row],[Récup avance]],-6,,7))
-paramètres!$B$15
)*24)</f>
        <v>0</v>
      </c>
      <c r="AB154" s="14"/>
      <c r="AC154" s="14"/>
      <c r="AE154" s="14"/>
    </row>
    <row r="155" spans="2:31" x14ac:dyDescent="0.3">
      <c r="B155" s="49" t="str">
        <f>IF(WEEKDAY(Tableau1[[#This Row],[Date]],2)=4,"semaine "&amp;_xlfn.ISOWEEKNUM(Tableau1[[#This Row],[Date]]),"")</f>
        <v>semaine 21</v>
      </c>
      <c r="C155" s="44" t="str">
        <f>UPPER(TEXT(Tableau1[[#This Row],[Date]],"jjjj"))</f>
        <v>JEUDI</v>
      </c>
      <c r="D155" s="60">
        <f>$C$3+ROW()-ROW(Tableau1[[#Headers],[Date]])-1</f>
        <v>44343</v>
      </c>
      <c r="E155" s="24"/>
      <c r="F155" s="24"/>
      <c r="G155" s="58"/>
      <c r="H155" s="24"/>
      <c r="I155" s="24"/>
      <c r="J155" s="58"/>
      <c r="K155" s="64">
        <f>Tableau1[[#This Row],[Fin AM]]-Tableau1[[#This Row],[Début AM]]-Tableau1[[#This Row],[Pause AM]]+Tableau1[[#This Row],[Fin PM]]-Tableau1[[#This Row],[Début PM]]-Tableau1[[#This Row],[Pause PM]]</f>
        <v>0</v>
      </c>
      <c r="L155" s="45"/>
      <c r="M155" s="84"/>
      <c r="N155" s="171" t="str">
        <f ca="1">IF(COUNTIF('jours fériés'!C:C,Tableau1[[#This Row],[Date]]),"oui","")</f>
        <v/>
      </c>
      <c r="O155" s="176"/>
      <c r="P155" s="112">
        <f>IF(Tableau1[[#This Row],[Position]]="C.P.",1,0)</f>
        <v>0</v>
      </c>
      <c r="Q155" s="126">
        <f>IF(Tableau1[[#This Row],[Position]]="C.P.S.",1,0)</f>
        <v>0</v>
      </c>
      <c r="R155" s="132">
        <f>IF(Tableau1[[#This Row],[Position]]="P.M.",1,0)</f>
        <v>0</v>
      </c>
      <c r="S155" s="134">
        <f>IF(Tableau1[[#This Row],[Position]]="A.M.",1,0)</f>
        <v>0</v>
      </c>
      <c r="T155" s="137">
        <f>IF(Tableau1[[#This Row],[Position]]="ABS",1,0)</f>
        <v>0</v>
      </c>
      <c r="U155" s="86">
        <f>IF(Tableau1[[#This Row],[Position]]="R.T.T.",1,0)</f>
        <v>0</v>
      </c>
      <c r="V155" s="138">
        <f>IF(Tableau1[[#This Row],[Position]]="Autre",1,0)</f>
        <v>0</v>
      </c>
      <c r="W155" s="141">
        <f>IF(Tableau1[[#This Row],[Position]]="Ch.P. AM",Tableau1[[#This Row],[Fin AM]]-Tableau1[[#This Row],[Début AM]]-Tableau1[[#This Row],[Pause AM]],0)</f>
        <v>0</v>
      </c>
      <c r="X155" s="81">
        <f>IF(Tableau1[[#This Row],[Position]]="Ch.P. PM",Tableau1[[#This Row],[Fin PM]]-Tableau1[[#This Row],[Début PM]]-Tableau1[[#This Row],[Pause PM]],0)</f>
        <v>0</v>
      </c>
      <c r="Y155" s="96">
        <f>IF(Tableau1[[#This Row],[Position]]="Ch.P.",Tableau1[[#This Row],[Temps de travail]],0)+Tableau1[[#This Row],[Chômage Partiel AM]]+Tableau1[[#This Row],[Chômage Partiel PM]]</f>
        <v>0</v>
      </c>
      <c r="Z155" s="147">
        <f>(Tableau1[[#This Row],[Pont Mobile]]+Tableau1[[#This Row],[Congés ]]+Tableau1[[#This Row],[Autre]]+Tableau1[[#This Row],[Absence]]+Tableau1[[#This Row],[R.T.T.]]+Tableau1[[#This Row],[Arrêt Maladie]])*paramètres!B$14</f>
        <v>0</v>
      </c>
      <c r="AA155" s="93">
        <f ca="1">MAX(0,IF(WEEKDAY(Tableau1[[#This Row],[Date]],2)&lt;7,0,
SUM(OFFSET(Tableau1[[#This Row],[Temps de travail]],-6,,7))-
SUM(OFFSET(Tableau1[[#This Row],[Heures à récupérer]],-6,,7))+
SUM(OFFSET(Tableau1[[#This Row],[Récup avance]],-6,,7))
-paramètres!$B$15
)*24)</f>
        <v>0</v>
      </c>
      <c r="AB155" s="14"/>
      <c r="AC155" s="14"/>
      <c r="AE155" s="14"/>
    </row>
    <row r="156" spans="2:31" x14ac:dyDescent="0.3">
      <c r="B156" s="49" t="str">
        <f>IF(WEEKDAY(Tableau1[[#This Row],[Date]],2)=4,"semaine "&amp;_xlfn.ISOWEEKNUM(Tableau1[[#This Row],[Date]]),"")</f>
        <v/>
      </c>
      <c r="C156" s="44" t="str">
        <f>UPPER(TEXT(Tableau1[[#This Row],[Date]],"jjjj"))</f>
        <v>VENDREDI</v>
      </c>
      <c r="D156" s="60">
        <f>$C$3+ROW()-ROW(Tableau1[[#Headers],[Date]])-1</f>
        <v>44344</v>
      </c>
      <c r="E156" s="24"/>
      <c r="F156" s="24"/>
      <c r="G156" s="58"/>
      <c r="H156" s="24"/>
      <c r="I156" s="24"/>
      <c r="J156" s="58"/>
      <c r="K156" s="64">
        <f>Tableau1[[#This Row],[Fin AM]]-Tableau1[[#This Row],[Début AM]]-Tableau1[[#This Row],[Pause AM]]+Tableau1[[#This Row],[Fin PM]]-Tableau1[[#This Row],[Début PM]]-Tableau1[[#This Row],[Pause PM]]</f>
        <v>0</v>
      </c>
      <c r="L156" s="45"/>
      <c r="M156" s="84"/>
      <c r="N156" s="171" t="str">
        <f ca="1">IF(COUNTIF('jours fériés'!C:C,Tableau1[[#This Row],[Date]]),"oui","")</f>
        <v/>
      </c>
      <c r="O156" s="176"/>
      <c r="P156" s="112">
        <f>IF(Tableau1[[#This Row],[Position]]="C.P.",1,0)</f>
        <v>0</v>
      </c>
      <c r="Q156" s="126">
        <f>IF(Tableau1[[#This Row],[Position]]="C.P.S.",1,0)</f>
        <v>0</v>
      </c>
      <c r="R156" s="132">
        <f>IF(Tableau1[[#This Row],[Position]]="P.M.",1,0)</f>
        <v>0</v>
      </c>
      <c r="S156" s="134">
        <f>IF(Tableau1[[#This Row],[Position]]="A.M.",1,0)</f>
        <v>0</v>
      </c>
      <c r="T156" s="137">
        <f>IF(Tableau1[[#This Row],[Position]]="ABS",1,0)</f>
        <v>0</v>
      </c>
      <c r="U156" s="86">
        <f>IF(Tableau1[[#This Row],[Position]]="R.T.T.",1,0)</f>
        <v>0</v>
      </c>
      <c r="V156" s="138">
        <f>IF(Tableau1[[#This Row],[Position]]="Autre",1,0)</f>
        <v>0</v>
      </c>
      <c r="W156" s="141">
        <f>IF(Tableau1[[#This Row],[Position]]="Ch.P. AM",Tableau1[[#This Row],[Fin AM]]-Tableau1[[#This Row],[Début AM]]-Tableau1[[#This Row],[Pause AM]],0)</f>
        <v>0</v>
      </c>
      <c r="X156" s="81">
        <f>IF(Tableau1[[#This Row],[Position]]="Ch.P. PM",Tableau1[[#This Row],[Fin PM]]-Tableau1[[#This Row],[Début PM]]-Tableau1[[#This Row],[Pause PM]],0)</f>
        <v>0</v>
      </c>
      <c r="Y156" s="96">
        <f>IF(Tableau1[[#This Row],[Position]]="Ch.P.",Tableau1[[#This Row],[Temps de travail]],0)+Tableau1[[#This Row],[Chômage Partiel AM]]+Tableau1[[#This Row],[Chômage Partiel PM]]</f>
        <v>0</v>
      </c>
      <c r="Z156" s="147">
        <f>(Tableau1[[#This Row],[Pont Mobile]]+Tableau1[[#This Row],[Congés ]]+Tableau1[[#This Row],[Autre]]+Tableau1[[#This Row],[Absence]]+Tableau1[[#This Row],[R.T.T.]]+Tableau1[[#This Row],[Arrêt Maladie]])*paramètres!B$14</f>
        <v>0</v>
      </c>
      <c r="AA156" s="93">
        <f ca="1">MAX(0,IF(WEEKDAY(Tableau1[[#This Row],[Date]],2)&lt;7,0,
SUM(OFFSET(Tableau1[[#This Row],[Temps de travail]],-6,,7))-
SUM(OFFSET(Tableau1[[#This Row],[Heures à récupérer]],-6,,7))+
SUM(OFFSET(Tableau1[[#This Row],[Récup avance]],-6,,7))
-paramètres!$B$15
)*24)</f>
        <v>0</v>
      </c>
      <c r="AB156" s="14"/>
      <c r="AC156" s="14"/>
      <c r="AE156" s="14"/>
    </row>
    <row r="157" spans="2:31" x14ac:dyDescent="0.3">
      <c r="B157" s="49" t="str">
        <f>IF(WEEKDAY(Tableau1[[#This Row],[Date]],2)=4,"semaine "&amp;_xlfn.ISOWEEKNUM(Tableau1[[#This Row],[Date]]),"")</f>
        <v/>
      </c>
      <c r="C157" s="44" t="str">
        <f>UPPER(TEXT(Tableau1[[#This Row],[Date]],"jjjj"))</f>
        <v>SAMEDI</v>
      </c>
      <c r="D157" s="60">
        <f>$C$3+ROW()-ROW(Tableau1[[#Headers],[Date]])-1</f>
        <v>44345</v>
      </c>
      <c r="E157" s="24"/>
      <c r="F157" s="24"/>
      <c r="G157" s="58"/>
      <c r="H157" s="24"/>
      <c r="I157" s="24"/>
      <c r="J157" s="58"/>
      <c r="K157" s="64">
        <f>Tableau1[[#This Row],[Fin AM]]-Tableau1[[#This Row],[Début AM]]-Tableau1[[#This Row],[Pause AM]]+Tableau1[[#This Row],[Fin PM]]-Tableau1[[#This Row],[Début PM]]-Tableau1[[#This Row],[Pause PM]]</f>
        <v>0</v>
      </c>
      <c r="L157" s="45"/>
      <c r="M157" s="84"/>
      <c r="N157" s="171" t="str">
        <f ca="1">IF(COUNTIF('jours fériés'!C:C,Tableau1[[#This Row],[Date]]),"oui","")</f>
        <v/>
      </c>
      <c r="O157" s="176"/>
      <c r="P157" s="112">
        <f>IF(Tableau1[[#This Row],[Position]]="C.P.",1,0)</f>
        <v>0</v>
      </c>
      <c r="Q157" s="126">
        <f>IF(Tableau1[[#This Row],[Position]]="C.P.S.",1,0)</f>
        <v>0</v>
      </c>
      <c r="R157" s="132">
        <f>IF(Tableau1[[#This Row],[Position]]="P.M.",1,0)</f>
        <v>0</v>
      </c>
      <c r="S157" s="134">
        <f>IF(Tableau1[[#This Row],[Position]]="A.M.",1,0)</f>
        <v>0</v>
      </c>
      <c r="T157" s="137">
        <f>IF(Tableau1[[#This Row],[Position]]="ABS",1,0)</f>
        <v>0</v>
      </c>
      <c r="U157" s="86">
        <f>IF(Tableau1[[#This Row],[Position]]="R.T.T.",1,0)</f>
        <v>0</v>
      </c>
      <c r="V157" s="138">
        <f>IF(Tableau1[[#This Row],[Position]]="Autre",1,0)</f>
        <v>0</v>
      </c>
      <c r="W157" s="141">
        <f>IF(Tableau1[[#This Row],[Position]]="Ch.P. AM",Tableau1[[#This Row],[Fin AM]]-Tableau1[[#This Row],[Début AM]]-Tableau1[[#This Row],[Pause AM]],0)</f>
        <v>0</v>
      </c>
      <c r="X157" s="81">
        <f>IF(Tableau1[[#This Row],[Position]]="Ch.P. PM",Tableau1[[#This Row],[Fin PM]]-Tableau1[[#This Row],[Début PM]]-Tableau1[[#This Row],[Pause PM]],0)</f>
        <v>0</v>
      </c>
      <c r="Y157" s="96">
        <f>IF(Tableau1[[#This Row],[Position]]="Ch.P.",Tableau1[[#This Row],[Temps de travail]],0)+Tableau1[[#This Row],[Chômage Partiel AM]]+Tableau1[[#This Row],[Chômage Partiel PM]]</f>
        <v>0</v>
      </c>
      <c r="Z157" s="147">
        <f>(Tableau1[[#This Row],[Pont Mobile]]+Tableau1[[#This Row],[Congés ]]+Tableau1[[#This Row],[Autre]]+Tableau1[[#This Row],[Absence]]+Tableau1[[#This Row],[R.T.T.]]+Tableau1[[#This Row],[Arrêt Maladie]])*paramètres!B$14</f>
        <v>0</v>
      </c>
      <c r="AA157" s="93">
        <f ca="1">MAX(0,IF(WEEKDAY(Tableau1[[#This Row],[Date]],2)&lt;7,0,
SUM(OFFSET(Tableau1[[#This Row],[Temps de travail]],-6,,7))-
SUM(OFFSET(Tableau1[[#This Row],[Heures à récupérer]],-6,,7))+
SUM(OFFSET(Tableau1[[#This Row],[Récup avance]],-6,,7))
-paramètres!$B$15
)*24)</f>
        <v>0</v>
      </c>
      <c r="AB157" s="14"/>
      <c r="AC157" s="14"/>
      <c r="AE157" s="14"/>
    </row>
    <row r="158" spans="2:31" ht="15" thickBot="1" x14ac:dyDescent="0.35">
      <c r="B158" s="49" t="str">
        <f>IF(WEEKDAY(Tableau1[[#This Row],[Date]],2)=4,"semaine "&amp;_xlfn.ISOWEEKNUM(Tableau1[[#This Row],[Date]]),"")</f>
        <v/>
      </c>
      <c r="C158" s="44" t="str">
        <f>UPPER(TEXT(Tableau1[[#This Row],[Date]],"jjjj"))</f>
        <v>DIMANCHE</v>
      </c>
      <c r="D158" s="60">
        <f>$C$3+ROW()-ROW(Tableau1[[#Headers],[Date]])-1</f>
        <v>44346</v>
      </c>
      <c r="E158" s="24"/>
      <c r="F158" s="24"/>
      <c r="G158" s="58"/>
      <c r="H158" s="24"/>
      <c r="I158" s="24"/>
      <c r="J158" s="58"/>
      <c r="K158" s="64">
        <f>Tableau1[[#This Row],[Fin AM]]-Tableau1[[#This Row],[Début AM]]-Tableau1[[#This Row],[Pause AM]]+Tableau1[[#This Row],[Fin PM]]-Tableau1[[#This Row],[Début PM]]-Tableau1[[#This Row],[Pause PM]]</f>
        <v>0</v>
      </c>
      <c r="L158" s="52"/>
      <c r="M158" s="85"/>
      <c r="N158" s="174" t="str">
        <f ca="1">IF(COUNTIF('jours fériés'!C:C,Tableau1[[#This Row],[Date]]),"oui","")</f>
        <v/>
      </c>
      <c r="O158" s="176"/>
      <c r="P158" s="179">
        <f>IF(Tableau1[[#This Row],[Position]]="C.P.",1,0)</f>
        <v>0</v>
      </c>
      <c r="Q158" s="181">
        <f>IF(Tableau1[[#This Row],[Position]]="C.P.S.",1,0)</f>
        <v>0</v>
      </c>
      <c r="R158" s="183">
        <f>IF(Tableau1[[#This Row],[Position]]="P.M.",1,0)</f>
        <v>0</v>
      </c>
      <c r="S158" s="169">
        <f>IF(Tableau1[[#This Row],[Position]]="A.M.",1,0)</f>
        <v>0</v>
      </c>
      <c r="T158" s="187">
        <f>IF(Tableau1[[#This Row],[Position]]="ABS",1,0)</f>
        <v>0</v>
      </c>
      <c r="U158" s="189">
        <f>IF(Tableau1[[#This Row],[Position]]="R.T.T.",1,0)</f>
        <v>0</v>
      </c>
      <c r="V158" s="185">
        <f>IF(Tableau1[[#This Row],[Position]]="Autre",1,0)</f>
        <v>0</v>
      </c>
      <c r="W158" s="142">
        <f>IF(Tableau1[[#This Row],[Position]]="Ch.P. AM",Tableau1[[#This Row],[Fin AM]]-Tableau1[[#This Row],[Début AM]]-Tableau1[[#This Row],[Pause AM]],0)</f>
        <v>0</v>
      </c>
      <c r="X158" s="117">
        <f>IF(Tableau1[[#This Row],[Position]]="Ch.P. PM",Tableau1[[#This Row],[Fin PM]]-Tableau1[[#This Row],[Début PM]]-Tableau1[[#This Row],[Pause PM]],0)</f>
        <v>0</v>
      </c>
      <c r="Y158" s="143">
        <f>IF(Tableau1[[#This Row],[Position]]="Ch.P.",Tableau1[[#This Row],[Temps de travail]],0)+Tableau1[[#This Row],[Chômage Partiel AM]]+Tableau1[[#This Row],[Chômage Partiel PM]]</f>
        <v>0</v>
      </c>
      <c r="Z158" s="148">
        <f>(Tableau1[[#This Row],[Pont Mobile]]+Tableau1[[#This Row],[Congés ]]+Tableau1[[#This Row],[Autre]]+Tableau1[[#This Row],[Absence]]+Tableau1[[#This Row],[R.T.T.]]+Tableau1[[#This Row],[Arrêt Maladie]])*paramètres!B$14</f>
        <v>0</v>
      </c>
      <c r="AA158" s="94">
        <f ca="1">MAX(0,IF(WEEKDAY(Tableau1[[#This Row],[Date]],2)&lt;7,0,
SUM(OFFSET(Tableau1[[#This Row],[Temps de travail]],-6,,7))-
SUM(OFFSET(Tableau1[[#This Row],[Heures à récupérer]],-6,,7))+
SUM(OFFSET(Tableau1[[#This Row],[Récup avance]],-6,,7))
-paramètres!$B$15
)*24)</f>
        <v>0</v>
      </c>
      <c r="AB158" s="14"/>
      <c r="AC158" s="14"/>
      <c r="AE158" s="14"/>
    </row>
    <row r="159" spans="2:31" x14ac:dyDescent="0.3">
      <c r="B159" s="49" t="str">
        <f>IF(WEEKDAY(Tableau1[[#This Row],[Date]],2)=4,"semaine "&amp;_xlfn.ISOWEEKNUM(Tableau1[[#This Row],[Date]]),"")</f>
        <v/>
      </c>
      <c r="C159" s="44" t="str">
        <f>UPPER(TEXT(Tableau1[[#This Row],[Date]],"jjjj"))</f>
        <v>LUNDI</v>
      </c>
      <c r="D159" s="60">
        <f>$C$3+ROW()-ROW(Tableau1[[#Headers],[Date]])-1</f>
        <v>44347</v>
      </c>
      <c r="E159" s="24"/>
      <c r="F159" s="24"/>
      <c r="G159" s="58"/>
      <c r="H159" s="24"/>
      <c r="I159" s="24"/>
      <c r="J159" s="58"/>
      <c r="K159" s="64">
        <f>Tableau1[[#This Row],[Fin AM]]-Tableau1[[#This Row],[Début AM]]-Tableau1[[#This Row],[Pause AM]]+Tableau1[[#This Row],[Fin PM]]-Tableau1[[#This Row],[Début PM]]-Tableau1[[#This Row],[Pause PM]]</f>
        <v>0</v>
      </c>
      <c r="L159" s="48"/>
      <c r="M159" s="83"/>
      <c r="N159" s="171" t="str">
        <f ca="1">IF(COUNTIF('jours fériés'!C:C,Tableau1[[#This Row],[Date]]),"oui","")</f>
        <v/>
      </c>
      <c r="O159" s="176"/>
      <c r="P159" s="112">
        <f>IF(Tableau1[[#This Row],[Position]]="C.P.",1,0)</f>
        <v>0</v>
      </c>
      <c r="Q159" s="126">
        <f>IF(Tableau1[[#This Row],[Position]]="C.P.S.",1,0)</f>
        <v>0</v>
      </c>
      <c r="R159" s="132">
        <f>IF(Tableau1[[#This Row],[Position]]="P.M.",1,0)</f>
        <v>0</v>
      </c>
      <c r="S159" s="134">
        <f>IF(Tableau1[[#This Row],[Position]]="A.M.",1,0)</f>
        <v>0</v>
      </c>
      <c r="T159" s="137">
        <f>IF(Tableau1[[#This Row],[Position]]="ABS",1,0)</f>
        <v>0</v>
      </c>
      <c r="U159" s="86">
        <f>IF(Tableau1[[#This Row],[Position]]="R.T.T.",1,0)</f>
        <v>0</v>
      </c>
      <c r="V159" s="138">
        <f>IF(Tableau1[[#This Row],[Position]]="Autre",1,0)</f>
        <v>0</v>
      </c>
      <c r="W159" s="141">
        <f>IF(Tableau1[[#This Row],[Position]]="Ch.P. AM",Tableau1[[#This Row],[Fin AM]]-Tableau1[[#This Row],[Début AM]]-Tableau1[[#This Row],[Pause AM]],0)</f>
        <v>0</v>
      </c>
      <c r="X159" s="81">
        <f>IF(Tableau1[[#This Row],[Position]]="Ch.P. PM",Tableau1[[#This Row],[Fin PM]]-Tableau1[[#This Row],[Début PM]]-Tableau1[[#This Row],[Pause PM]],0)</f>
        <v>0</v>
      </c>
      <c r="Y159" s="96">
        <f>IF(Tableau1[[#This Row],[Position]]="Ch.P.",Tableau1[[#This Row],[Temps de travail]],0)+Tableau1[[#This Row],[Chômage Partiel AM]]+Tableau1[[#This Row],[Chômage Partiel PM]]</f>
        <v>0</v>
      </c>
      <c r="Z159" s="147">
        <f>(Tableau1[[#This Row],[Pont Mobile]]+Tableau1[[#This Row],[Congés ]]+Tableau1[[#This Row],[Autre]]+Tableau1[[#This Row],[Absence]]+Tableau1[[#This Row],[R.T.T.]]+Tableau1[[#This Row],[Arrêt Maladie]])*paramètres!B$14</f>
        <v>0</v>
      </c>
      <c r="AA159" s="93">
        <f ca="1">MAX(0,IF(WEEKDAY(Tableau1[[#This Row],[Date]],2)&lt;7,0,
SUM(OFFSET(Tableau1[[#This Row],[Temps de travail]],-6,,7))-
SUM(OFFSET(Tableau1[[#This Row],[Heures à récupérer]],-6,,7))+
SUM(OFFSET(Tableau1[[#This Row],[Récup avance]],-6,,7))
-paramètres!$B$15
)*24)</f>
        <v>0</v>
      </c>
      <c r="AB159" s="14"/>
      <c r="AC159" s="14"/>
      <c r="AE159" s="14"/>
    </row>
    <row r="160" spans="2:31" x14ac:dyDescent="0.3">
      <c r="B160" s="49" t="str">
        <f>IF(WEEKDAY(Tableau1[[#This Row],[Date]],2)=4,"semaine "&amp;_xlfn.ISOWEEKNUM(Tableau1[[#This Row],[Date]]),"")</f>
        <v/>
      </c>
      <c r="C160" s="44" t="str">
        <f>UPPER(TEXT(Tableau1[[#This Row],[Date]],"jjjj"))</f>
        <v>MARDI</v>
      </c>
      <c r="D160" s="60">
        <f>$C$3+ROW()-ROW(Tableau1[[#Headers],[Date]])-1</f>
        <v>44348</v>
      </c>
      <c r="E160" s="24"/>
      <c r="F160" s="24"/>
      <c r="G160" s="58"/>
      <c r="H160" s="24"/>
      <c r="I160" s="24"/>
      <c r="J160" s="58"/>
      <c r="K160" s="64">
        <f>Tableau1[[#This Row],[Fin AM]]-Tableau1[[#This Row],[Début AM]]-Tableau1[[#This Row],[Pause AM]]+Tableau1[[#This Row],[Fin PM]]-Tableau1[[#This Row],[Début PM]]-Tableau1[[#This Row],[Pause PM]]</f>
        <v>0</v>
      </c>
      <c r="L160" s="45"/>
      <c r="M160" s="84"/>
      <c r="N160" s="171" t="str">
        <f ca="1">IF(COUNTIF('jours fériés'!C:C,Tableau1[[#This Row],[Date]]),"oui","")</f>
        <v/>
      </c>
      <c r="O160" s="176"/>
      <c r="P160" s="112">
        <f>IF(Tableau1[[#This Row],[Position]]="C.P.",1,0)</f>
        <v>0</v>
      </c>
      <c r="Q160" s="126">
        <f>IF(Tableau1[[#This Row],[Position]]="C.P.S.",1,0)</f>
        <v>0</v>
      </c>
      <c r="R160" s="132">
        <f>IF(Tableau1[[#This Row],[Position]]="P.M.",1,0)</f>
        <v>0</v>
      </c>
      <c r="S160" s="134">
        <f>IF(Tableau1[[#This Row],[Position]]="A.M.",1,0)</f>
        <v>0</v>
      </c>
      <c r="T160" s="137">
        <f>IF(Tableau1[[#This Row],[Position]]="ABS",1,0)</f>
        <v>0</v>
      </c>
      <c r="U160" s="86">
        <f>IF(Tableau1[[#This Row],[Position]]="R.T.T.",1,0)</f>
        <v>0</v>
      </c>
      <c r="V160" s="138">
        <f>IF(Tableau1[[#This Row],[Position]]="Autre",1,0)</f>
        <v>0</v>
      </c>
      <c r="W160" s="141">
        <f>IF(Tableau1[[#This Row],[Position]]="Ch.P. AM",Tableau1[[#This Row],[Fin AM]]-Tableau1[[#This Row],[Début AM]]-Tableau1[[#This Row],[Pause AM]],0)</f>
        <v>0</v>
      </c>
      <c r="X160" s="81">
        <f>IF(Tableau1[[#This Row],[Position]]="Ch.P. PM",Tableau1[[#This Row],[Fin PM]]-Tableau1[[#This Row],[Début PM]]-Tableau1[[#This Row],[Pause PM]],0)</f>
        <v>0</v>
      </c>
      <c r="Y160" s="96">
        <f>IF(Tableau1[[#This Row],[Position]]="Ch.P.",Tableau1[[#This Row],[Temps de travail]],0)+Tableau1[[#This Row],[Chômage Partiel AM]]+Tableau1[[#This Row],[Chômage Partiel PM]]</f>
        <v>0</v>
      </c>
      <c r="Z160" s="147">
        <f>(Tableau1[[#This Row],[Pont Mobile]]+Tableau1[[#This Row],[Congés ]]+Tableau1[[#This Row],[Autre]]+Tableau1[[#This Row],[Absence]]+Tableau1[[#This Row],[R.T.T.]]+Tableau1[[#This Row],[Arrêt Maladie]])*paramètres!B$14</f>
        <v>0</v>
      </c>
      <c r="AA160" s="93">
        <f ca="1">MAX(0,IF(WEEKDAY(Tableau1[[#This Row],[Date]],2)&lt;7,0,
SUM(OFFSET(Tableau1[[#This Row],[Temps de travail]],-6,,7))-
SUM(OFFSET(Tableau1[[#This Row],[Heures à récupérer]],-6,,7))+
SUM(OFFSET(Tableau1[[#This Row],[Récup avance]],-6,,7))
-paramètres!$B$15
)*24)</f>
        <v>0</v>
      </c>
      <c r="AB160" s="14"/>
      <c r="AC160" s="14"/>
      <c r="AE160" s="14"/>
    </row>
    <row r="161" spans="2:31" x14ac:dyDescent="0.3">
      <c r="B161" s="49" t="str">
        <f>IF(WEEKDAY(Tableau1[[#This Row],[Date]],2)=4,"semaine "&amp;_xlfn.ISOWEEKNUM(Tableau1[[#This Row],[Date]]),"")</f>
        <v/>
      </c>
      <c r="C161" s="44" t="str">
        <f>UPPER(TEXT(Tableau1[[#This Row],[Date]],"jjjj"))</f>
        <v>MERCREDI</v>
      </c>
      <c r="D161" s="60">
        <f>$C$3+ROW()-ROW(Tableau1[[#Headers],[Date]])-1</f>
        <v>44349</v>
      </c>
      <c r="E161" s="24"/>
      <c r="F161" s="24"/>
      <c r="G161" s="58"/>
      <c r="H161" s="24"/>
      <c r="I161" s="24"/>
      <c r="J161" s="58"/>
      <c r="K161" s="64">
        <f>Tableau1[[#This Row],[Fin AM]]-Tableau1[[#This Row],[Début AM]]-Tableau1[[#This Row],[Pause AM]]+Tableau1[[#This Row],[Fin PM]]-Tableau1[[#This Row],[Début PM]]-Tableau1[[#This Row],[Pause PM]]</f>
        <v>0</v>
      </c>
      <c r="L161" s="45"/>
      <c r="M161" s="84"/>
      <c r="N161" s="171" t="str">
        <f ca="1">IF(COUNTIF('jours fériés'!C:C,Tableau1[[#This Row],[Date]]),"oui","")</f>
        <v/>
      </c>
      <c r="O161" s="176"/>
      <c r="P161" s="112">
        <f>IF(Tableau1[[#This Row],[Position]]="C.P.",1,0)</f>
        <v>0</v>
      </c>
      <c r="Q161" s="126">
        <f>IF(Tableau1[[#This Row],[Position]]="C.P.S.",1,0)</f>
        <v>0</v>
      </c>
      <c r="R161" s="132">
        <f>IF(Tableau1[[#This Row],[Position]]="P.M.",1,0)</f>
        <v>0</v>
      </c>
      <c r="S161" s="134">
        <f>IF(Tableau1[[#This Row],[Position]]="A.M.",1,0)</f>
        <v>0</v>
      </c>
      <c r="T161" s="137">
        <f>IF(Tableau1[[#This Row],[Position]]="ABS",1,0)</f>
        <v>0</v>
      </c>
      <c r="U161" s="86">
        <f>IF(Tableau1[[#This Row],[Position]]="R.T.T.",1,0)</f>
        <v>0</v>
      </c>
      <c r="V161" s="138">
        <f>IF(Tableau1[[#This Row],[Position]]="Autre",1,0)</f>
        <v>0</v>
      </c>
      <c r="W161" s="141">
        <f>IF(Tableau1[[#This Row],[Position]]="Ch.P. AM",Tableau1[[#This Row],[Fin AM]]-Tableau1[[#This Row],[Début AM]]-Tableau1[[#This Row],[Pause AM]],0)</f>
        <v>0</v>
      </c>
      <c r="X161" s="81">
        <f>IF(Tableau1[[#This Row],[Position]]="Ch.P. PM",Tableau1[[#This Row],[Fin PM]]-Tableau1[[#This Row],[Début PM]]-Tableau1[[#This Row],[Pause PM]],0)</f>
        <v>0</v>
      </c>
      <c r="Y161" s="96">
        <f>IF(Tableau1[[#This Row],[Position]]="Ch.P.",Tableau1[[#This Row],[Temps de travail]],0)+Tableau1[[#This Row],[Chômage Partiel AM]]+Tableau1[[#This Row],[Chômage Partiel PM]]</f>
        <v>0</v>
      </c>
      <c r="Z161" s="147">
        <f>(Tableau1[[#This Row],[Pont Mobile]]+Tableau1[[#This Row],[Congés ]]+Tableau1[[#This Row],[Autre]]+Tableau1[[#This Row],[Absence]]+Tableau1[[#This Row],[R.T.T.]]+Tableau1[[#This Row],[Arrêt Maladie]])*paramètres!B$14</f>
        <v>0</v>
      </c>
      <c r="AA161" s="93">
        <f ca="1">MAX(0,IF(WEEKDAY(Tableau1[[#This Row],[Date]],2)&lt;7,0,
SUM(OFFSET(Tableau1[[#This Row],[Temps de travail]],-6,,7))-
SUM(OFFSET(Tableau1[[#This Row],[Heures à récupérer]],-6,,7))+
SUM(OFFSET(Tableau1[[#This Row],[Récup avance]],-6,,7))
-paramètres!$B$15
)*24)</f>
        <v>0</v>
      </c>
      <c r="AB161" s="14"/>
      <c r="AC161" s="14"/>
      <c r="AE161" s="14"/>
    </row>
    <row r="162" spans="2:31" x14ac:dyDescent="0.3">
      <c r="B162" s="49" t="str">
        <f>IF(WEEKDAY(Tableau1[[#This Row],[Date]],2)=4,"semaine "&amp;_xlfn.ISOWEEKNUM(Tableau1[[#This Row],[Date]]),"")</f>
        <v>semaine 22</v>
      </c>
      <c r="C162" s="44" t="str">
        <f>UPPER(TEXT(Tableau1[[#This Row],[Date]],"jjjj"))</f>
        <v>JEUDI</v>
      </c>
      <c r="D162" s="60">
        <f>$C$3+ROW()-ROW(Tableau1[[#Headers],[Date]])-1</f>
        <v>44350</v>
      </c>
      <c r="E162" s="24"/>
      <c r="F162" s="24"/>
      <c r="G162" s="58"/>
      <c r="H162" s="24"/>
      <c r="I162" s="24"/>
      <c r="J162" s="58"/>
      <c r="K162" s="64">
        <f>Tableau1[[#This Row],[Fin AM]]-Tableau1[[#This Row],[Début AM]]-Tableau1[[#This Row],[Pause AM]]+Tableau1[[#This Row],[Fin PM]]-Tableau1[[#This Row],[Début PM]]-Tableau1[[#This Row],[Pause PM]]</f>
        <v>0</v>
      </c>
      <c r="L162" s="45"/>
      <c r="M162" s="84"/>
      <c r="N162" s="171" t="str">
        <f ca="1">IF(COUNTIF('jours fériés'!C:C,Tableau1[[#This Row],[Date]]),"oui","")</f>
        <v/>
      </c>
      <c r="O162" s="176"/>
      <c r="P162" s="112">
        <f>IF(Tableau1[[#This Row],[Position]]="C.P.",1,0)</f>
        <v>0</v>
      </c>
      <c r="Q162" s="126">
        <f>IF(Tableau1[[#This Row],[Position]]="C.P.S.",1,0)</f>
        <v>0</v>
      </c>
      <c r="R162" s="132">
        <f>IF(Tableau1[[#This Row],[Position]]="P.M.",1,0)</f>
        <v>0</v>
      </c>
      <c r="S162" s="134">
        <f>IF(Tableau1[[#This Row],[Position]]="A.M.",1,0)</f>
        <v>0</v>
      </c>
      <c r="T162" s="137">
        <f>IF(Tableau1[[#This Row],[Position]]="ABS",1,0)</f>
        <v>0</v>
      </c>
      <c r="U162" s="86">
        <f>IF(Tableau1[[#This Row],[Position]]="R.T.T.",1,0)</f>
        <v>0</v>
      </c>
      <c r="V162" s="138">
        <f>IF(Tableau1[[#This Row],[Position]]="Autre",1,0)</f>
        <v>0</v>
      </c>
      <c r="W162" s="141">
        <f>IF(Tableau1[[#This Row],[Position]]="Ch.P. AM",Tableau1[[#This Row],[Fin AM]]-Tableau1[[#This Row],[Début AM]]-Tableau1[[#This Row],[Pause AM]],0)</f>
        <v>0</v>
      </c>
      <c r="X162" s="81">
        <f>IF(Tableau1[[#This Row],[Position]]="Ch.P. PM",Tableau1[[#This Row],[Fin PM]]-Tableau1[[#This Row],[Début PM]]-Tableau1[[#This Row],[Pause PM]],0)</f>
        <v>0</v>
      </c>
      <c r="Y162" s="96">
        <f>IF(Tableau1[[#This Row],[Position]]="Ch.P.",Tableau1[[#This Row],[Temps de travail]],0)+Tableau1[[#This Row],[Chômage Partiel AM]]+Tableau1[[#This Row],[Chômage Partiel PM]]</f>
        <v>0</v>
      </c>
      <c r="Z162" s="147">
        <f>(Tableau1[[#This Row],[Pont Mobile]]+Tableau1[[#This Row],[Congés ]]+Tableau1[[#This Row],[Autre]]+Tableau1[[#This Row],[Absence]]+Tableau1[[#This Row],[R.T.T.]]+Tableau1[[#This Row],[Arrêt Maladie]])*paramètres!B$14</f>
        <v>0</v>
      </c>
      <c r="AA162" s="93">
        <f ca="1">MAX(0,IF(WEEKDAY(Tableau1[[#This Row],[Date]],2)&lt;7,0,
SUM(OFFSET(Tableau1[[#This Row],[Temps de travail]],-6,,7))-
SUM(OFFSET(Tableau1[[#This Row],[Heures à récupérer]],-6,,7))+
SUM(OFFSET(Tableau1[[#This Row],[Récup avance]],-6,,7))
-paramètres!$B$15
)*24)</f>
        <v>0</v>
      </c>
      <c r="AB162" s="14"/>
      <c r="AC162" s="14"/>
      <c r="AE162" s="14"/>
    </row>
    <row r="163" spans="2:31" x14ac:dyDescent="0.3">
      <c r="B163" s="49" t="str">
        <f>IF(WEEKDAY(Tableau1[[#This Row],[Date]],2)=4,"semaine "&amp;_xlfn.ISOWEEKNUM(Tableau1[[#This Row],[Date]]),"")</f>
        <v/>
      </c>
      <c r="C163" s="44" t="str">
        <f>UPPER(TEXT(Tableau1[[#This Row],[Date]],"jjjj"))</f>
        <v>VENDREDI</v>
      </c>
      <c r="D163" s="60">
        <f>$C$3+ROW()-ROW(Tableau1[[#Headers],[Date]])-1</f>
        <v>44351</v>
      </c>
      <c r="E163" s="24"/>
      <c r="F163" s="24"/>
      <c r="G163" s="58"/>
      <c r="H163" s="24"/>
      <c r="I163" s="24"/>
      <c r="J163" s="58"/>
      <c r="K163" s="64">
        <f>Tableau1[[#This Row],[Fin AM]]-Tableau1[[#This Row],[Début AM]]-Tableau1[[#This Row],[Pause AM]]+Tableau1[[#This Row],[Fin PM]]-Tableau1[[#This Row],[Début PM]]-Tableau1[[#This Row],[Pause PM]]</f>
        <v>0</v>
      </c>
      <c r="L163" s="45"/>
      <c r="M163" s="84"/>
      <c r="N163" s="171" t="str">
        <f ca="1">IF(COUNTIF('jours fériés'!C:C,Tableau1[[#This Row],[Date]]),"oui","")</f>
        <v/>
      </c>
      <c r="O163" s="176"/>
      <c r="P163" s="112">
        <f>IF(Tableau1[[#This Row],[Position]]="C.P.",1,0)</f>
        <v>0</v>
      </c>
      <c r="Q163" s="126">
        <f>IF(Tableau1[[#This Row],[Position]]="C.P.S.",1,0)</f>
        <v>0</v>
      </c>
      <c r="R163" s="132">
        <f>IF(Tableau1[[#This Row],[Position]]="P.M.",1,0)</f>
        <v>0</v>
      </c>
      <c r="S163" s="134">
        <f>IF(Tableau1[[#This Row],[Position]]="A.M.",1,0)</f>
        <v>0</v>
      </c>
      <c r="T163" s="137">
        <f>IF(Tableau1[[#This Row],[Position]]="ABS",1,0)</f>
        <v>0</v>
      </c>
      <c r="U163" s="86">
        <f>IF(Tableau1[[#This Row],[Position]]="R.T.T.",1,0)</f>
        <v>0</v>
      </c>
      <c r="V163" s="138">
        <f>IF(Tableau1[[#This Row],[Position]]="Autre",1,0)</f>
        <v>0</v>
      </c>
      <c r="W163" s="141">
        <f>IF(Tableau1[[#This Row],[Position]]="Ch.P. AM",Tableau1[[#This Row],[Fin AM]]-Tableau1[[#This Row],[Début AM]]-Tableau1[[#This Row],[Pause AM]],0)</f>
        <v>0</v>
      </c>
      <c r="X163" s="81">
        <f>IF(Tableau1[[#This Row],[Position]]="Ch.P. PM",Tableau1[[#This Row],[Fin PM]]-Tableau1[[#This Row],[Début PM]]-Tableau1[[#This Row],[Pause PM]],0)</f>
        <v>0</v>
      </c>
      <c r="Y163" s="96">
        <f>IF(Tableau1[[#This Row],[Position]]="Ch.P.",Tableau1[[#This Row],[Temps de travail]],0)+Tableau1[[#This Row],[Chômage Partiel AM]]+Tableau1[[#This Row],[Chômage Partiel PM]]</f>
        <v>0</v>
      </c>
      <c r="Z163" s="147">
        <f>(Tableau1[[#This Row],[Pont Mobile]]+Tableau1[[#This Row],[Congés ]]+Tableau1[[#This Row],[Autre]]+Tableau1[[#This Row],[Absence]]+Tableau1[[#This Row],[R.T.T.]]+Tableau1[[#This Row],[Arrêt Maladie]])*paramètres!B$14</f>
        <v>0</v>
      </c>
      <c r="AA163" s="93">
        <f ca="1">MAX(0,IF(WEEKDAY(Tableau1[[#This Row],[Date]],2)&lt;7,0,
SUM(OFFSET(Tableau1[[#This Row],[Temps de travail]],-6,,7))-
SUM(OFFSET(Tableau1[[#This Row],[Heures à récupérer]],-6,,7))+
SUM(OFFSET(Tableau1[[#This Row],[Récup avance]],-6,,7))
-paramètres!$B$15
)*24)</f>
        <v>0</v>
      </c>
      <c r="AB163" s="14"/>
      <c r="AC163" s="14"/>
      <c r="AE163" s="14"/>
    </row>
    <row r="164" spans="2:31" x14ac:dyDescent="0.3">
      <c r="B164" s="49" t="str">
        <f>IF(WEEKDAY(Tableau1[[#This Row],[Date]],2)=4,"semaine "&amp;_xlfn.ISOWEEKNUM(Tableau1[[#This Row],[Date]]),"")</f>
        <v/>
      </c>
      <c r="C164" s="44" t="str">
        <f>UPPER(TEXT(Tableau1[[#This Row],[Date]],"jjjj"))</f>
        <v>SAMEDI</v>
      </c>
      <c r="D164" s="60">
        <f>$C$3+ROW()-ROW(Tableau1[[#Headers],[Date]])-1</f>
        <v>44352</v>
      </c>
      <c r="E164" s="24"/>
      <c r="F164" s="24"/>
      <c r="G164" s="58"/>
      <c r="H164" s="24"/>
      <c r="I164" s="24"/>
      <c r="J164" s="58"/>
      <c r="K164" s="64">
        <f>Tableau1[[#This Row],[Fin AM]]-Tableau1[[#This Row],[Début AM]]-Tableau1[[#This Row],[Pause AM]]+Tableau1[[#This Row],[Fin PM]]-Tableau1[[#This Row],[Début PM]]-Tableau1[[#This Row],[Pause PM]]</f>
        <v>0</v>
      </c>
      <c r="L164" s="45"/>
      <c r="M164" s="84"/>
      <c r="N164" s="171" t="str">
        <f ca="1">IF(COUNTIF('jours fériés'!C:C,Tableau1[[#This Row],[Date]]),"oui","")</f>
        <v/>
      </c>
      <c r="O164" s="176"/>
      <c r="P164" s="112">
        <f>IF(Tableau1[[#This Row],[Position]]="C.P.",1,0)</f>
        <v>0</v>
      </c>
      <c r="Q164" s="126">
        <f>IF(Tableau1[[#This Row],[Position]]="C.P.S.",1,0)</f>
        <v>0</v>
      </c>
      <c r="R164" s="132">
        <f>IF(Tableau1[[#This Row],[Position]]="P.M.",1,0)</f>
        <v>0</v>
      </c>
      <c r="S164" s="134">
        <f>IF(Tableau1[[#This Row],[Position]]="A.M.",1,0)</f>
        <v>0</v>
      </c>
      <c r="T164" s="137">
        <f>IF(Tableau1[[#This Row],[Position]]="ABS",1,0)</f>
        <v>0</v>
      </c>
      <c r="U164" s="86">
        <f>IF(Tableau1[[#This Row],[Position]]="R.T.T.",1,0)</f>
        <v>0</v>
      </c>
      <c r="V164" s="138">
        <f>IF(Tableau1[[#This Row],[Position]]="Autre",1,0)</f>
        <v>0</v>
      </c>
      <c r="W164" s="141">
        <f>IF(Tableau1[[#This Row],[Position]]="Ch.P. AM",Tableau1[[#This Row],[Fin AM]]-Tableau1[[#This Row],[Début AM]]-Tableau1[[#This Row],[Pause AM]],0)</f>
        <v>0</v>
      </c>
      <c r="X164" s="81">
        <f>IF(Tableau1[[#This Row],[Position]]="Ch.P. PM",Tableau1[[#This Row],[Fin PM]]-Tableau1[[#This Row],[Début PM]]-Tableau1[[#This Row],[Pause PM]],0)</f>
        <v>0</v>
      </c>
      <c r="Y164" s="96">
        <f>IF(Tableau1[[#This Row],[Position]]="Ch.P.",Tableau1[[#This Row],[Temps de travail]],0)+Tableau1[[#This Row],[Chômage Partiel AM]]+Tableau1[[#This Row],[Chômage Partiel PM]]</f>
        <v>0</v>
      </c>
      <c r="Z164" s="147">
        <f>(Tableau1[[#This Row],[Pont Mobile]]+Tableau1[[#This Row],[Congés ]]+Tableau1[[#This Row],[Autre]]+Tableau1[[#This Row],[Absence]]+Tableau1[[#This Row],[R.T.T.]]+Tableau1[[#This Row],[Arrêt Maladie]])*paramètres!B$14</f>
        <v>0</v>
      </c>
      <c r="AA164" s="93">
        <f ca="1">MAX(0,IF(WEEKDAY(Tableau1[[#This Row],[Date]],2)&lt;7,0,
SUM(OFFSET(Tableau1[[#This Row],[Temps de travail]],-6,,7))-
SUM(OFFSET(Tableau1[[#This Row],[Heures à récupérer]],-6,,7))+
SUM(OFFSET(Tableau1[[#This Row],[Récup avance]],-6,,7))
-paramètres!$B$15
)*24)</f>
        <v>0</v>
      </c>
      <c r="AB164" s="14"/>
      <c r="AC164" s="14"/>
      <c r="AE164" s="14"/>
    </row>
    <row r="165" spans="2:31" ht="15" thickBot="1" x14ac:dyDescent="0.35">
      <c r="B165" s="49" t="str">
        <f>IF(WEEKDAY(Tableau1[[#This Row],[Date]],2)=4,"semaine "&amp;_xlfn.ISOWEEKNUM(Tableau1[[#This Row],[Date]]),"")</f>
        <v/>
      </c>
      <c r="C165" s="44" t="str">
        <f>UPPER(TEXT(Tableau1[[#This Row],[Date]],"jjjj"))</f>
        <v>DIMANCHE</v>
      </c>
      <c r="D165" s="60">
        <f>$C$3+ROW()-ROW(Tableau1[[#Headers],[Date]])-1</f>
        <v>44353</v>
      </c>
      <c r="E165" s="24"/>
      <c r="F165" s="24"/>
      <c r="G165" s="58"/>
      <c r="H165" s="24"/>
      <c r="I165" s="24"/>
      <c r="J165" s="58"/>
      <c r="K165" s="64">
        <f>Tableau1[[#This Row],[Fin AM]]-Tableau1[[#This Row],[Début AM]]-Tableau1[[#This Row],[Pause AM]]+Tableau1[[#This Row],[Fin PM]]-Tableau1[[#This Row],[Début PM]]-Tableau1[[#This Row],[Pause PM]]</f>
        <v>0</v>
      </c>
      <c r="L165" s="52"/>
      <c r="M165" s="85"/>
      <c r="N165" s="174" t="str">
        <f ca="1">IF(COUNTIF('jours fériés'!C:C,Tableau1[[#This Row],[Date]]),"oui","")</f>
        <v/>
      </c>
      <c r="O165" s="176"/>
      <c r="P165" s="179">
        <f>IF(Tableau1[[#This Row],[Position]]="C.P.",1,0)</f>
        <v>0</v>
      </c>
      <c r="Q165" s="181">
        <f>IF(Tableau1[[#This Row],[Position]]="C.P.S.",1,0)</f>
        <v>0</v>
      </c>
      <c r="R165" s="183">
        <f>IF(Tableau1[[#This Row],[Position]]="P.M.",1,0)</f>
        <v>0</v>
      </c>
      <c r="S165" s="169">
        <f>IF(Tableau1[[#This Row],[Position]]="A.M.",1,0)</f>
        <v>0</v>
      </c>
      <c r="T165" s="187">
        <f>IF(Tableau1[[#This Row],[Position]]="ABS",1,0)</f>
        <v>0</v>
      </c>
      <c r="U165" s="189">
        <f>IF(Tableau1[[#This Row],[Position]]="R.T.T.",1,0)</f>
        <v>0</v>
      </c>
      <c r="V165" s="185">
        <f>IF(Tableau1[[#This Row],[Position]]="Autre",1,0)</f>
        <v>0</v>
      </c>
      <c r="W165" s="142">
        <f>IF(Tableau1[[#This Row],[Position]]="Ch.P. AM",Tableau1[[#This Row],[Fin AM]]-Tableau1[[#This Row],[Début AM]]-Tableau1[[#This Row],[Pause AM]],0)</f>
        <v>0</v>
      </c>
      <c r="X165" s="117">
        <f>IF(Tableau1[[#This Row],[Position]]="Ch.P. PM",Tableau1[[#This Row],[Fin PM]]-Tableau1[[#This Row],[Début PM]]-Tableau1[[#This Row],[Pause PM]],0)</f>
        <v>0</v>
      </c>
      <c r="Y165" s="143">
        <f>IF(Tableau1[[#This Row],[Position]]="Ch.P.",Tableau1[[#This Row],[Temps de travail]],0)+Tableau1[[#This Row],[Chômage Partiel AM]]+Tableau1[[#This Row],[Chômage Partiel PM]]</f>
        <v>0</v>
      </c>
      <c r="Z165" s="148">
        <f>(Tableau1[[#This Row],[Pont Mobile]]+Tableau1[[#This Row],[Congés ]]+Tableau1[[#This Row],[Autre]]+Tableau1[[#This Row],[Absence]]+Tableau1[[#This Row],[R.T.T.]]+Tableau1[[#This Row],[Arrêt Maladie]])*paramètres!B$14</f>
        <v>0</v>
      </c>
      <c r="AA165" s="94">
        <f ca="1">MAX(0,IF(WEEKDAY(Tableau1[[#This Row],[Date]],2)&lt;7,0,
SUM(OFFSET(Tableau1[[#This Row],[Temps de travail]],-6,,7))-
SUM(OFFSET(Tableau1[[#This Row],[Heures à récupérer]],-6,,7))+
SUM(OFFSET(Tableau1[[#This Row],[Récup avance]],-6,,7))
-paramètres!$B$15
)*24)</f>
        <v>0</v>
      </c>
      <c r="AB165" s="14"/>
      <c r="AC165" s="14"/>
      <c r="AE165" s="14"/>
    </row>
    <row r="166" spans="2:31" x14ac:dyDescent="0.3">
      <c r="B166" s="49" t="str">
        <f>IF(WEEKDAY(Tableau1[[#This Row],[Date]],2)=4,"semaine "&amp;_xlfn.ISOWEEKNUM(Tableau1[[#This Row],[Date]]),"")</f>
        <v/>
      </c>
      <c r="C166" s="44" t="str">
        <f>UPPER(TEXT(Tableau1[[#This Row],[Date]],"jjjj"))</f>
        <v>LUNDI</v>
      </c>
      <c r="D166" s="60">
        <f>$C$3+ROW()-ROW(Tableau1[[#Headers],[Date]])-1</f>
        <v>44354</v>
      </c>
      <c r="E166" s="24"/>
      <c r="F166" s="24"/>
      <c r="G166" s="58"/>
      <c r="H166" s="24"/>
      <c r="I166" s="24"/>
      <c r="J166" s="58"/>
      <c r="K166" s="64">
        <f>Tableau1[[#This Row],[Fin AM]]-Tableau1[[#This Row],[Début AM]]-Tableau1[[#This Row],[Pause AM]]+Tableau1[[#This Row],[Fin PM]]-Tableau1[[#This Row],[Début PM]]-Tableau1[[#This Row],[Pause PM]]</f>
        <v>0</v>
      </c>
      <c r="L166" s="48"/>
      <c r="M166" s="83"/>
      <c r="N166" s="171" t="str">
        <f ca="1">IF(COUNTIF('jours fériés'!C:C,Tableau1[[#This Row],[Date]]),"oui","")</f>
        <v/>
      </c>
      <c r="O166" s="176"/>
      <c r="P166" s="112">
        <f>IF(Tableau1[[#This Row],[Position]]="C.P.",1,0)</f>
        <v>0</v>
      </c>
      <c r="Q166" s="126">
        <f>IF(Tableau1[[#This Row],[Position]]="C.P.S.",1,0)</f>
        <v>0</v>
      </c>
      <c r="R166" s="132">
        <f>IF(Tableau1[[#This Row],[Position]]="P.M.",1,0)</f>
        <v>0</v>
      </c>
      <c r="S166" s="134">
        <f>IF(Tableau1[[#This Row],[Position]]="A.M.",1,0)</f>
        <v>0</v>
      </c>
      <c r="T166" s="137">
        <f>IF(Tableau1[[#This Row],[Position]]="ABS",1,0)</f>
        <v>0</v>
      </c>
      <c r="U166" s="86">
        <f>IF(Tableau1[[#This Row],[Position]]="R.T.T.",1,0)</f>
        <v>0</v>
      </c>
      <c r="V166" s="138">
        <f>IF(Tableau1[[#This Row],[Position]]="Autre",1,0)</f>
        <v>0</v>
      </c>
      <c r="W166" s="141">
        <f>IF(Tableau1[[#This Row],[Position]]="Ch.P. AM",Tableau1[[#This Row],[Fin AM]]-Tableau1[[#This Row],[Début AM]]-Tableau1[[#This Row],[Pause AM]],0)</f>
        <v>0</v>
      </c>
      <c r="X166" s="81">
        <f>IF(Tableau1[[#This Row],[Position]]="Ch.P. PM",Tableau1[[#This Row],[Fin PM]]-Tableau1[[#This Row],[Début PM]]-Tableau1[[#This Row],[Pause PM]],0)</f>
        <v>0</v>
      </c>
      <c r="Y166" s="96">
        <f>IF(Tableau1[[#This Row],[Position]]="Ch.P.",Tableau1[[#This Row],[Temps de travail]],0)+Tableau1[[#This Row],[Chômage Partiel AM]]+Tableau1[[#This Row],[Chômage Partiel PM]]</f>
        <v>0</v>
      </c>
      <c r="Z166" s="147">
        <f>(Tableau1[[#This Row],[Pont Mobile]]+Tableau1[[#This Row],[Congés ]]+Tableau1[[#This Row],[Autre]]+Tableau1[[#This Row],[Absence]]+Tableau1[[#This Row],[R.T.T.]]+Tableau1[[#This Row],[Arrêt Maladie]])*paramètres!B$14</f>
        <v>0</v>
      </c>
      <c r="AA166" s="93">
        <f ca="1">MAX(0,IF(WEEKDAY(Tableau1[[#This Row],[Date]],2)&lt;7,0,
SUM(OFFSET(Tableau1[[#This Row],[Temps de travail]],-6,,7))-
SUM(OFFSET(Tableau1[[#This Row],[Heures à récupérer]],-6,,7))+
SUM(OFFSET(Tableau1[[#This Row],[Récup avance]],-6,,7))
-paramètres!$B$15
)*24)</f>
        <v>0</v>
      </c>
      <c r="AB166" s="14"/>
      <c r="AC166" s="14"/>
      <c r="AE166" s="14"/>
    </row>
    <row r="167" spans="2:31" x14ac:dyDescent="0.3">
      <c r="B167" s="49" t="str">
        <f>IF(WEEKDAY(Tableau1[[#This Row],[Date]],2)=4,"semaine "&amp;_xlfn.ISOWEEKNUM(Tableau1[[#This Row],[Date]]),"")</f>
        <v/>
      </c>
      <c r="C167" s="44" t="str">
        <f>UPPER(TEXT(Tableau1[[#This Row],[Date]],"jjjj"))</f>
        <v>MARDI</v>
      </c>
      <c r="D167" s="60">
        <f>$C$3+ROW()-ROW(Tableau1[[#Headers],[Date]])-1</f>
        <v>44355</v>
      </c>
      <c r="E167" s="24"/>
      <c r="F167" s="24"/>
      <c r="G167" s="58"/>
      <c r="H167" s="24"/>
      <c r="I167" s="24"/>
      <c r="J167" s="58"/>
      <c r="K167" s="64">
        <f>Tableau1[[#This Row],[Fin AM]]-Tableau1[[#This Row],[Début AM]]-Tableau1[[#This Row],[Pause AM]]+Tableau1[[#This Row],[Fin PM]]-Tableau1[[#This Row],[Début PM]]-Tableau1[[#This Row],[Pause PM]]</f>
        <v>0</v>
      </c>
      <c r="L167" s="45"/>
      <c r="M167" s="84"/>
      <c r="N167" s="171" t="str">
        <f ca="1">IF(COUNTIF('jours fériés'!C:C,Tableau1[[#This Row],[Date]]),"oui","")</f>
        <v/>
      </c>
      <c r="O167" s="176"/>
      <c r="P167" s="112">
        <f>IF(Tableau1[[#This Row],[Position]]="C.P.",1,0)</f>
        <v>0</v>
      </c>
      <c r="Q167" s="126">
        <f>IF(Tableau1[[#This Row],[Position]]="C.P.S.",1,0)</f>
        <v>0</v>
      </c>
      <c r="R167" s="132">
        <f>IF(Tableau1[[#This Row],[Position]]="P.M.",1,0)</f>
        <v>0</v>
      </c>
      <c r="S167" s="134">
        <f>IF(Tableau1[[#This Row],[Position]]="A.M.",1,0)</f>
        <v>0</v>
      </c>
      <c r="T167" s="137">
        <f>IF(Tableau1[[#This Row],[Position]]="ABS",1,0)</f>
        <v>0</v>
      </c>
      <c r="U167" s="86">
        <f>IF(Tableau1[[#This Row],[Position]]="R.T.T.",1,0)</f>
        <v>0</v>
      </c>
      <c r="V167" s="138">
        <f>IF(Tableau1[[#This Row],[Position]]="Autre",1,0)</f>
        <v>0</v>
      </c>
      <c r="W167" s="141">
        <f>IF(Tableau1[[#This Row],[Position]]="Ch.P. AM",Tableau1[[#This Row],[Fin AM]]-Tableau1[[#This Row],[Début AM]]-Tableau1[[#This Row],[Pause AM]],0)</f>
        <v>0</v>
      </c>
      <c r="X167" s="81">
        <f>IF(Tableau1[[#This Row],[Position]]="Ch.P. PM",Tableau1[[#This Row],[Fin PM]]-Tableau1[[#This Row],[Début PM]]-Tableau1[[#This Row],[Pause PM]],0)</f>
        <v>0</v>
      </c>
      <c r="Y167" s="96">
        <f>IF(Tableau1[[#This Row],[Position]]="Ch.P.",Tableau1[[#This Row],[Temps de travail]],0)+Tableau1[[#This Row],[Chômage Partiel AM]]+Tableau1[[#This Row],[Chômage Partiel PM]]</f>
        <v>0</v>
      </c>
      <c r="Z167" s="147">
        <f>(Tableau1[[#This Row],[Pont Mobile]]+Tableau1[[#This Row],[Congés ]]+Tableau1[[#This Row],[Autre]]+Tableau1[[#This Row],[Absence]]+Tableau1[[#This Row],[R.T.T.]]+Tableau1[[#This Row],[Arrêt Maladie]])*paramètres!B$14</f>
        <v>0</v>
      </c>
      <c r="AA167" s="93">
        <f ca="1">MAX(0,IF(WEEKDAY(Tableau1[[#This Row],[Date]],2)&lt;7,0,
SUM(OFFSET(Tableau1[[#This Row],[Temps de travail]],-6,,7))-
SUM(OFFSET(Tableau1[[#This Row],[Heures à récupérer]],-6,,7))+
SUM(OFFSET(Tableau1[[#This Row],[Récup avance]],-6,,7))
-paramètres!$B$15
)*24)</f>
        <v>0</v>
      </c>
      <c r="AB167" s="14"/>
      <c r="AC167" s="14"/>
      <c r="AE167" s="14"/>
    </row>
    <row r="168" spans="2:31" x14ac:dyDescent="0.3">
      <c r="B168" s="49" t="str">
        <f>IF(WEEKDAY(Tableau1[[#This Row],[Date]],2)=4,"semaine "&amp;_xlfn.ISOWEEKNUM(Tableau1[[#This Row],[Date]]),"")</f>
        <v/>
      </c>
      <c r="C168" s="44" t="str">
        <f>UPPER(TEXT(Tableau1[[#This Row],[Date]],"jjjj"))</f>
        <v>MERCREDI</v>
      </c>
      <c r="D168" s="60">
        <f>$C$3+ROW()-ROW(Tableau1[[#Headers],[Date]])-1</f>
        <v>44356</v>
      </c>
      <c r="E168" s="24"/>
      <c r="F168" s="24"/>
      <c r="G168" s="58"/>
      <c r="H168" s="24"/>
      <c r="I168" s="24"/>
      <c r="J168" s="58"/>
      <c r="K168" s="64">
        <f>Tableau1[[#This Row],[Fin AM]]-Tableau1[[#This Row],[Début AM]]-Tableau1[[#This Row],[Pause AM]]+Tableau1[[#This Row],[Fin PM]]-Tableau1[[#This Row],[Début PM]]-Tableau1[[#This Row],[Pause PM]]</f>
        <v>0</v>
      </c>
      <c r="L168" s="45"/>
      <c r="M168" s="84"/>
      <c r="N168" s="171" t="str">
        <f ca="1">IF(COUNTIF('jours fériés'!C:C,Tableau1[[#This Row],[Date]]),"oui","")</f>
        <v/>
      </c>
      <c r="O168" s="176"/>
      <c r="P168" s="112">
        <f>IF(Tableau1[[#This Row],[Position]]="C.P.",1,0)</f>
        <v>0</v>
      </c>
      <c r="Q168" s="126">
        <f>IF(Tableau1[[#This Row],[Position]]="C.P.S.",1,0)</f>
        <v>0</v>
      </c>
      <c r="R168" s="132">
        <f>IF(Tableau1[[#This Row],[Position]]="P.M.",1,0)</f>
        <v>0</v>
      </c>
      <c r="S168" s="134">
        <f>IF(Tableau1[[#This Row],[Position]]="A.M.",1,0)</f>
        <v>0</v>
      </c>
      <c r="T168" s="137">
        <f>IF(Tableau1[[#This Row],[Position]]="ABS",1,0)</f>
        <v>0</v>
      </c>
      <c r="U168" s="86">
        <f>IF(Tableau1[[#This Row],[Position]]="R.T.T.",1,0)</f>
        <v>0</v>
      </c>
      <c r="V168" s="138">
        <f>IF(Tableau1[[#This Row],[Position]]="Autre",1,0)</f>
        <v>0</v>
      </c>
      <c r="W168" s="141">
        <f>IF(Tableau1[[#This Row],[Position]]="Ch.P. AM",Tableau1[[#This Row],[Fin AM]]-Tableau1[[#This Row],[Début AM]]-Tableau1[[#This Row],[Pause AM]],0)</f>
        <v>0</v>
      </c>
      <c r="X168" s="81">
        <f>IF(Tableau1[[#This Row],[Position]]="Ch.P. PM",Tableau1[[#This Row],[Fin PM]]-Tableau1[[#This Row],[Début PM]]-Tableau1[[#This Row],[Pause PM]],0)</f>
        <v>0</v>
      </c>
      <c r="Y168" s="96">
        <f>IF(Tableau1[[#This Row],[Position]]="Ch.P.",Tableau1[[#This Row],[Temps de travail]],0)+Tableau1[[#This Row],[Chômage Partiel AM]]+Tableau1[[#This Row],[Chômage Partiel PM]]</f>
        <v>0</v>
      </c>
      <c r="Z168" s="147">
        <f>(Tableau1[[#This Row],[Pont Mobile]]+Tableau1[[#This Row],[Congés ]]+Tableau1[[#This Row],[Autre]]+Tableau1[[#This Row],[Absence]]+Tableau1[[#This Row],[R.T.T.]]+Tableau1[[#This Row],[Arrêt Maladie]])*paramètres!B$14</f>
        <v>0</v>
      </c>
      <c r="AA168" s="93">
        <f ca="1">MAX(0,IF(WEEKDAY(Tableau1[[#This Row],[Date]],2)&lt;7,0,
SUM(OFFSET(Tableau1[[#This Row],[Temps de travail]],-6,,7))-
SUM(OFFSET(Tableau1[[#This Row],[Heures à récupérer]],-6,,7))+
SUM(OFFSET(Tableau1[[#This Row],[Récup avance]],-6,,7))
-paramètres!$B$15
)*24)</f>
        <v>0</v>
      </c>
      <c r="AB168" s="14"/>
      <c r="AC168" s="14"/>
      <c r="AE168" s="14"/>
    </row>
    <row r="169" spans="2:31" x14ac:dyDescent="0.3">
      <c r="B169" s="49" t="str">
        <f>IF(WEEKDAY(Tableau1[[#This Row],[Date]],2)=4,"semaine "&amp;_xlfn.ISOWEEKNUM(Tableau1[[#This Row],[Date]]),"")</f>
        <v>semaine 23</v>
      </c>
      <c r="C169" s="44" t="str">
        <f>UPPER(TEXT(Tableau1[[#This Row],[Date]],"jjjj"))</f>
        <v>JEUDI</v>
      </c>
      <c r="D169" s="60">
        <f>$C$3+ROW()-ROW(Tableau1[[#Headers],[Date]])-1</f>
        <v>44357</v>
      </c>
      <c r="E169" s="24"/>
      <c r="F169" s="24"/>
      <c r="G169" s="58"/>
      <c r="H169" s="24"/>
      <c r="I169" s="24"/>
      <c r="J169" s="58"/>
      <c r="K169" s="64">
        <f>Tableau1[[#This Row],[Fin AM]]-Tableau1[[#This Row],[Début AM]]-Tableau1[[#This Row],[Pause AM]]+Tableau1[[#This Row],[Fin PM]]-Tableau1[[#This Row],[Début PM]]-Tableau1[[#This Row],[Pause PM]]</f>
        <v>0</v>
      </c>
      <c r="L169" s="45"/>
      <c r="M169" s="84"/>
      <c r="N169" s="171" t="str">
        <f ca="1">IF(COUNTIF('jours fériés'!C:C,Tableau1[[#This Row],[Date]]),"oui","")</f>
        <v/>
      </c>
      <c r="O169" s="176"/>
      <c r="P169" s="112">
        <f>IF(Tableau1[[#This Row],[Position]]="C.P.",1,0)</f>
        <v>0</v>
      </c>
      <c r="Q169" s="126">
        <f>IF(Tableau1[[#This Row],[Position]]="C.P.S.",1,0)</f>
        <v>0</v>
      </c>
      <c r="R169" s="132">
        <f>IF(Tableau1[[#This Row],[Position]]="P.M.",1,0)</f>
        <v>0</v>
      </c>
      <c r="S169" s="134">
        <f>IF(Tableau1[[#This Row],[Position]]="A.M.",1,0)</f>
        <v>0</v>
      </c>
      <c r="T169" s="137">
        <f>IF(Tableau1[[#This Row],[Position]]="ABS",1,0)</f>
        <v>0</v>
      </c>
      <c r="U169" s="86">
        <f>IF(Tableau1[[#This Row],[Position]]="R.T.T.",1,0)</f>
        <v>0</v>
      </c>
      <c r="V169" s="138">
        <f>IF(Tableau1[[#This Row],[Position]]="Autre",1,0)</f>
        <v>0</v>
      </c>
      <c r="W169" s="141">
        <f>IF(Tableau1[[#This Row],[Position]]="Ch.P. AM",Tableau1[[#This Row],[Fin AM]]-Tableau1[[#This Row],[Début AM]]-Tableau1[[#This Row],[Pause AM]],0)</f>
        <v>0</v>
      </c>
      <c r="X169" s="81">
        <f>IF(Tableau1[[#This Row],[Position]]="Ch.P. PM",Tableau1[[#This Row],[Fin PM]]-Tableau1[[#This Row],[Début PM]]-Tableau1[[#This Row],[Pause PM]],0)</f>
        <v>0</v>
      </c>
      <c r="Y169" s="96">
        <f>IF(Tableau1[[#This Row],[Position]]="Ch.P.",Tableau1[[#This Row],[Temps de travail]],0)+Tableau1[[#This Row],[Chômage Partiel AM]]+Tableau1[[#This Row],[Chômage Partiel PM]]</f>
        <v>0</v>
      </c>
      <c r="Z169" s="147">
        <f>(Tableau1[[#This Row],[Pont Mobile]]+Tableau1[[#This Row],[Congés ]]+Tableau1[[#This Row],[Autre]]+Tableau1[[#This Row],[Absence]]+Tableau1[[#This Row],[R.T.T.]]+Tableau1[[#This Row],[Arrêt Maladie]])*paramètres!B$14</f>
        <v>0</v>
      </c>
      <c r="AA169" s="93">
        <f ca="1">MAX(0,IF(WEEKDAY(Tableau1[[#This Row],[Date]],2)&lt;7,0,
SUM(OFFSET(Tableau1[[#This Row],[Temps de travail]],-6,,7))-
SUM(OFFSET(Tableau1[[#This Row],[Heures à récupérer]],-6,,7))+
SUM(OFFSET(Tableau1[[#This Row],[Récup avance]],-6,,7))
-paramètres!$B$15
)*24)</f>
        <v>0</v>
      </c>
      <c r="AB169" s="14"/>
      <c r="AC169" s="14"/>
      <c r="AE169" s="14"/>
    </row>
    <row r="170" spans="2:31" x14ac:dyDescent="0.3">
      <c r="B170" s="49" t="str">
        <f>IF(WEEKDAY(Tableau1[[#This Row],[Date]],2)=4,"semaine "&amp;_xlfn.ISOWEEKNUM(Tableau1[[#This Row],[Date]]),"")</f>
        <v/>
      </c>
      <c r="C170" s="44" t="str">
        <f>UPPER(TEXT(Tableau1[[#This Row],[Date]],"jjjj"))</f>
        <v>VENDREDI</v>
      </c>
      <c r="D170" s="60">
        <f>$C$3+ROW()-ROW(Tableau1[[#Headers],[Date]])-1</f>
        <v>44358</v>
      </c>
      <c r="E170" s="24"/>
      <c r="F170" s="24"/>
      <c r="G170" s="58"/>
      <c r="H170" s="24"/>
      <c r="I170" s="24"/>
      <c r="J170" s="58"/>
      <c r="K170" s="64">
        <f>Tableau1[[#This Row],[Fin AM]]-Tableau1[[#This Row],[Début AM]]-Tableau1[[#This Row],[Pause AM]]+Tableau1[[#This Row],[Fin PM]]-Tableau1[[#This Row],[Début PM]]-Tableau1[[#This Row],[Pause PM]]</f>
        <v>0</v>
      </c>
      <c r="L170" s="45"/>
      <c r="M170" s="84"/>
      <c r="N170" s="171" t="str">
        <f ca="1">IF(COUNTIF('jours fériés'!C:C,Tableau1[[#This Row],[Date]]),"oui","")</f>
        <v/>
      </c>
      <c r="O170" s="176"/>
      <c r="P170" s="112">
        <f>IF(Tableau1[[#This Row],[Position]]="C.P.",1,0)</f>
        <v>0</v>
      </c>
      <c r="Q170" s="126">
        <f>IF(Tableau1[[#This Row],[Position]]="C.P.S.",1,0)</f>
        <v>0</v>
      </c>
      <c r="R170" s="132">
        <f>IF(Tableau1[[#This Row],[Position]]="P.M.",1,0)</f>
        <v>0</v>
      </c>
      <c r="S170" s="134">
        <f>IF(Tableau1[[#This Row],[Position]]="A.M.",1,0)</f>
        <v>0</v>
      </c>
      <c r="T170" s="137">
        <f>IF(Tableau1[[#This Row],[Position]]="ABS",1,0)</f>
        <v>0</v>
      </c>
      <c r="U170" s="86">
        <f>IF(Tableau1[[#This Row],[Position]]="R.T.T.",1,0)</f>
        <v>0</v>
      </c>
      <c r="V170" s="138">
        <f>IF(Tableau1[[#This Row],[Position]]="Autre",1,0)</f>
        <v>0</v>
      </c>
      <c r="W170" s="141">
        <f>IF(Tableau1[[#This Row],[Position]]="Ch.P. AM",Tableau1[[#This Row],[Fin AM]]-Tableau1[[#This Row],[Début AM]]-Tableau1[[#This Row],[Pause AM]],0)</f>
        <v>0</v>
      </c>
      <c r="X170" s="81">
        <f>IF(Tableau1[[#This Row],[Position]]="Ch.P. PM",Tableau1[[#This Row],[Fin PM]]-Tableau1[[#This Row],[Début PM]]-Tableau1[[#This Row],[Pause PM]],0)</f>
        <v>0</v>
      </c>
      <c r="Y170" s="96">
        <f>IF(Tableau1[[#This Row],[Position]]="Ch.P.",Tableau1[[#This Row],[Temps de travail]],0)+Tableau1[[#This Row],[Chômage Partiel AM]]+Tableau1[[#This Row],[Chômage Partiel PM]]</f>
        <v>0</v>
      </c>
      <c r="Z170" s="147">
        <f>(Tableau1[[#This Row],[Pont Mobile]]+Tableau1[[#This Row],[Congés ]]+Tableau1[[#This Row],[Autre]]+Tableau1[[#This Row],[Absence]]+Tableau1[[#This Row],[R.T.T.]]+Tableau1[[#This Row],[Arrêt Maladie]])*paramètres!B$14</f>
        <v>0</v>
      </c>
      <c r="AA170" s="93">
        <f ca="1">MAX(0,IF(WEEKDAY(Tableau1[[#This Row],[Date]],2)&lt;7,0,
SUM(OFFSET(Tableau1[[#This Row],[Temps de travail]],-6,,7))-
SUM(OFFSET(Tableau1[[#This Row],[Heures à récupérer]],-6,,7))+
SUM(OFFSET(Tableau1[[#This Row],[Récup avance]],-6,,7))
-paramètres!$B$15
)*24)</f>
        <v>0</v>
      </c>
      <c r="AB170" s="14"/>
      <c r="AC170" s="14"/>
      <c r="AE170" s="14"/>
    </row>
    <row r="171" spans="2:31" x14ac:dyDescent="0.3">
      <c r="B171" s="49" t="str">
        <f>IF(WEEKDAY(Tableau1[[#This Row],[Date]],2)=4,"semaine "&amp;_xlfn.ISOWEEKNUM(Tableau1[[#This Row],[Date]]),"")</f>
        <v/>
      </c>
      <c r="C171" s="44" t="str">
        <f>UPPER(TEXT(Tableau1[[#This Row],[Date]],"jjjj"))</f>
        <v>SAMEDI</v>
      </c>
      <c r="D171" s="60">
        <f>$C$3+ROW()-ROW(Tableau1[[#Headers],[Date]])-1</f>
        <v>44359</v>
      </c>
      <c r="E171" s="24"/>
      <c r="F171" s="24"/>
      <c r="G171" s="58"/>
      <c r="H171" s="24"/>
      <c r="I171" s="24"/>
      <c r="J171" s="58"/>
      <c r="K171" s="64">
        <f>Tableau1[[#This Row],[Fin AM]]-Tableau1[[#This Row],[Début AM]]-Tableau1[[#This Row],[Pause AM]]+Tableau1[[#This Row],[Fin PM]]-Tableau1[[#This Row],[Début PM]]-Tableau1[[#This Row],[Pause PM]]</f>
        <v>0</v>
      </c>
      <c r="L171" s="45"/>
      <c r="M171" s="84"/>
      <c r="N171" s="171" t="str">
        <f ca="1">IF(COUNTIF('jours fériés'!C:C,Tableau1[[#This Row],[Date]]),"oui","")</f>
        <v/>
      </c>
      <c r="O171" s="176"/>
      <c r="P171" s="112">
        <f>IF(Tableau1[[#This Row],[Position]]="C.P.",1,0)</f>
        <v>0</v>
      </c>
      <c r="Q171" s="126">
        <f>IF(Tableau1[[#This Row],[Position]]="C.P.S.",1,0)</f>
        <v>0</v>
      </c>
      <c r="R171" s="132">
        <f>IF(Tableau1[[#This Row],[Position]]="P.M.",1,0)</f>
        <v>0</v>
      </c>
      <c r="S171" s="134">
        <f>IF(Tableau1[[#This Row],[Position]]="A.M.",1,0)</f>
        <v>0</v>
      </c>
      <c r="T171" s="137">
        <f>IF(Tableau1[[#This Row],[Position]]="ABS",1,0)</f>
        <v>0</v>
      </c>
      <c r="U171" s="86">
        <f>IF(Tableau1[[#This Row],[Position]]="R.T.T.",1,0)</f>
        <v>0</v>
      </c>
      <c r="V171" s="138">
        <f>IF(Tableau1[[#This Row],[Position]]="Autre",1,0)</f>
        <v>0</v>
      </c>
      <c r="W171" s="141">
        <f>IF(Tableau1[[#This Row],[Position]]="Ch.P. AM",Tableau1[[#This Row],[Fin AM]]-Tableau1[[#This Row],[Début AM]]-Tableau1[[#This Row],[Pause AM]],0)</f>
        <v>0</v>
      </c>
      <c r="X171" s="81">
        <f>IF(Tableau1[[#This Row],[Position]]="Ch.P. PM",Tableau1[[#This Row],[Fin PM]]-Tableau1[[#This Row],[Début PM]]-Tableau1[[#This Row],[Pause PM]],0)</f>
        <v>0</v>
      </c>
      <c r="Y171" s="96">
        <f>IF(Tableau1[[#This Row],[Position]]="Ch.P.",Tableau1[[#This Row],[Temps de travail]],0)+Tableau1[[#This Row],[Chômage Partiel AM]]+Tableau1[[#This Row],[Chômage Partiel PM]]</f>
        <v>0</v>
      </c>
      <c r="Z171" s="147">
        <f>(Tableau1[[#This Row],[Pont Mobile]]+Tableau1[[#This Row],[Congés ]]+Tableau1[[#This Row],[Autre]]+Tableau1[[#This Row],[Absence]]+Tableau1[[#This Row],[R.T.T.]]+Tableau1[[#This Row],[Arrêt Maladie]])*paramètres!B$14</f>
        <v>0</v>
      </c>
      <c r="AA171" s="93">
        <f ca="1">MAX(0,IF(WEEKDAY(Tableau1[[#This Row],[Date]],2)&lt;7,0,
SUM(OFFSET(Tableau1[[#This Row],[Temps de travail]],-6,,7))-
SUM(OFFSET(Tableau1[[#This Row],[Heures à récupérer]],-6,,7))+
SUM(OFFSET(Tableau1[[#This Row],[Récup avance]],-6,,7))
-paramètres!$B$15
)*24)</f>
        <v>0</v>
      </c>
      <c r="AB171" s="14"/>
      <c r="AC171" s="14"/>
      <c r="AE171" s="14"/>
    </row>
    <row r="172" spans="2:31" ht="15" thickBot="1" x14ac:dyDescent="0.35">
      <c r="B172" s="49" t="str">
        <f>IF(WEEKDAY(Tableau1[[#This Row],[Date]],2)=4,"semaine "&amp;_xlfn.ISOWEEKNUM(Tableau1[[#This Row],[Date]]),"")</f>
        <v/>
      </c>
      <c r="C172" s="44" t="str">
        <f>UPPER(TEXT(Tableau1[[#This Row],[Date]],"jjjj"))</f>
        <v>DIMANCHE</v>
      </c>
      <c r="D172" s="60">
        <f>$C$3+ROW()-ROW(Tableau1[[#Headers],[Date]])-1</f>
        <v>44360</v>
      </c>
      <c r="E172" s="24"/>
      <c r="F172" s="24"/>
      <c r="G172" s="58"/>
      <c r="H172" s="24"/>
      <c r="I172" s="24"/>
      <c r="J172" s="58"/>
      <c r="K172" s="64">
        <f>Tableau1[[#This Row],[Fin AM]]-Tableau1[[#This Row],[Début AM]]-Tableau1[[#This Row],[Pause AM]]+Tableau1[[#This Row],[Fin PM]]-Tableau1[[#This Row],[Début PM]]-Tableau1[[#This Row],[Pause PM]]</f>
        <v>0</v>
      </c>
      <c r="L172" s="52"/>
      <c r="M172" s="85"/>
      <c r="N172" s="174" t="str">
        <f ca="1">IF(COUNTIF('jours fériés'!C:C,Tableau1[[#This Row],[Date]]),"oui","")</f>
        <v/>
      </c>
      <c r="O172" s="176"/>
      <c r="P172" s="179">
        <f>IF(Tableau1[[#This Row],[Position]]="C.P.",1,0)</f>
        <v>0</v>
      </c>
      <c r="Q172" s="181">
        <f>IF(Tableau1[[#This Row],[Position]]="C.P.S.",1,0)</f>
        <v>0</v>
      </c>
      <c r="R172" s="183">
        <f>IF(Tableau1[[#This Row],[Position]]="P.M.",1,0)</f>
        <v>0</v>
      </c>
      <c r="S172" s="169">
        <f>IF(Tableau1[[#This Row],[Position]]="A.M.",1,0)</f>
        <v>0</v>
      </c>
      <c r="T172" s="187">
        <f>IF(Tableau1[[#This Row],[Position]]="ABS",1,0)</f>
        <v>0</v>
      </c>
      <c r="U172" s="189">
        <f>IF(Tableau1[[#This Row],[Position]]="R.T.T.",1,0)</f>
        <v>0</v>
      </c>
      <c r="V172" s="185">
        <f>IF(Tableau1[[#This Row],[Position]]="Autre",1,0)</f>
        <v>0</v>
      </c>
      <c r="W172" s="142">
        <f>IF(Tableau1[[#This Row],[Position]]="Ch.P. AM",Tableau1[[#This Row],[Fin AM]]-Tableau1[[#This Row],[Début AM]]-Tableau1[[#This Row],[Pause AM]],0)</f>
        <v>0</v>
      </c>
      <c r="X172" s="117">
        <f>IF(Tableau1[[#This Row],[Position]]="Ch.P. PM",Tableau1[[#This Row],[Fin PM]]-Tableau1[[#This Row],[Début PM]]-Tableau1[[#This Row],[Pause PM]],0)</f>
        <v>0</v>
      </c>
      <c r="Y172" s="143">
        <f>IF(Tableau1[[#This Row],[Position]]="Ch.P.",Tableau1[[#This Row],[Temps de travail]],0)+Tableau1[[#This Row],[Chômage Partiel AM]]+Tableau1[[#This Row],[Chômage Partiel PM]]</f>
        <v>0</v>
      </c>
      <c r="Z172" s="148">
        <f>(Tableau1[[#This Row],[Pont Mobile]]+Tableau1[[#This Row],[Congés ]]+Tableau1[[#This Row],[Autre]]+Tableau1[[#This Row],[Absence]]+Tableau1[[#This Row],[R.T.T.]]+Tableau1[[#This Row],[Arrêt Maladie]])*paramètres!B$14</f>
        <v>0</v>
      </c>
      <c r="AA172" s="94">
        <f ca="1">MAX(0,IF(WEEKDAY(Tableau1[[#This Row],[Date]],2)&lt;7,0,
SUM(OFFSET(Tableau1[[#This Row],[Temps de travail]],-6,,7))-
SUM(OFFSET(Tableau1[[#This Row],[Heures à récupérer]],-6,,7))+
SUM(OFFSET(Tableau1[[#This Row],[Récup avance]],-6,,7))
-paramètres!$B$15
)*24)</f>
        <v>0</v>
      </c>
      <c r="AB172" s="14"/>
      <c r="AC172" s="14"/>
      <c r="AE172" s="14"/>
    </row>
    <row r="173" spans="2:31" x14ac:dyDescent="0.3">
      <c r="B173" s="49" t="str">
        <f>IF(WEEKDAY(Tableau1[[#This Row],[Date]],2)=4,"semaine "&amp;_xlfn.ISOWEEKNUM(Tableau1[[#This Row],[Date]]),"")</f>
        <v/>
      </c>
      <c r="C173" s="44" t="str">
        <f>UPPER(TEXT(Tableau1[[#This Row],[Date]],"jjjj"))</f>
        <v>LUNDI</v>
      </c>
      <c r="D173" s="60">
        <f>$C$3+ROW()-ROW(Tableau1[[#Headers],[Date]])-1</f>
        <v>44361</v>
      </c>
      <c r="E173" s="24"/>
      <c r="F173" s="24"/>
      <c r="G173" s="58"/>
      <c r="H173" s="24"/>
      <c r="I173" s="24"/>
      <c r="J173" s="58"/>
      <c r="K173" s="64">
        <f>Tableau1[[#This Row],[Fin AM]]-Tableau1[[#This Row],[Début AM]]-Tableau1[[#This Row],[Pause AM]]+Tableau1[[#This Row],[Fin PM]]-Tableau1[[#This Row],[Début PM]]-Tableau1[[#This Row],[Pause PM]]</f>
        <v>0</v>
      </c>
      <c r="L173" s="48"/>
      <c r="M173" s="83"/>
      <c r="N173" s="171" t="str">
        <f ca="1">IF(COUNTIF('jours fériés'!C:C,Tableau1[[#This Row],[Date]]),"oui","")</f>
        <v/>
      </c>
      <c r="O173" s="176"/>
      <c r="P173" s="112">
        <f>IF(Tableau1[[#This Row],[Position]]="C.P.",1,0)</f>
        <v>0</v>
      </c>
      <c r="Q173" s="126">
        <f>IF(Tableau1[[#This Row],[Position]]="C.P.S.",1,0)</f>
        <v>0</v>
      </c>
      <c r="R173" s="132">
        <f>IF(Tableau1[[#This Row],[Position]]="P.M.",1,0)</f>
        <v>0</v>
      </c>
      <c r="S173" s="134">
        <f>IF(Tableau1[[#This Row],[Position]]="A.M.",1,0)</f>
        <v>0</v>
      </c>
      <c r="T173" s="137">
        <f>IF(Tableau1[[#This Row],[Position]]="ABS",1,0)</f>
        <v>0</v>
      </c>
      <c r="U173" s="86">
        <f>IF(Tableau1[[#This Row],[Position]]="R.T.T.",1,0)</f>
        <v>0</v>
      </c>
      <c r="V173" s="138">
        <f>IF(Tableau1[[#This Row],[Position]]="Autre",1,0)</f>
        <v>0</v>
      </c>
      <c r="W173" s="141">
        <f>IF(Tableau1[[#This Row],[Position]]="Ch.P. AM",Tableau1[[#This Row],[Fin AM]]-Tableau1[[#This Row],[Début AM]]-Tableau1[[#This Row],[Pause AM]],0)</f>
        <v>0</v>
      </c>
      <c r="X173" s="81">
        <f>IF(Tableau1[[#This Row],[Position]]="Ch.P. PM",Tableau1[[#This Row],[Fin PM]]-Tableau1[[#This Row],[Début PM]]-Tableau1[[#This Row],[Pause PM]],0)</f>
        <v>0</v>
      </c>
      <c r="Y173" s="96">
        <f>IF(Tableau1[[#This Row],[Position]]="Ch.P.",Tableau1[[#This Row],[Temps de travail]],0)+Tableau1[[#This Row],[Chômage Partiel AM]]+Tableau1[[#This Row],[Chômage Partiel PM]]</f>
        <v>0</v>
      </c>
      <c r="Z173" s="147">
        <f>(Tableau1[[#This Row],[Pont Mobile]]+Tableau1[[#This Row],[Congés ]]+Tableau1[[#This Row],[Autre]]+Tableau1[[#This Row],[Absence]]+Tableau1[[#This Row],[R.T.T.]]+Tableau1[[#This Row],[Arrêt Maladie]])*paramètres!B$14</f>
        <v>0</v>
      </c>
      <c r="AA173" s="93">
        <f ca="1">MAX(0,IF(WEEKDAY(Tableau1[[#This Row],[Date]],2)&lt;7,0,
SUM(OFFSET(Tableau1[[#This Row],[Temps de travail]],-6,,7))-
SUM(OFFSET(Tableau1[[#This Row],[Heures à récupérer]],-6,,7))+
SUM(OFFSET(Tableau1[[#This Row],[Récup avance]],-6,,7))
-paramètres!$B$15
)*24)</f>
        <v>0</v>
      </c>
      <c r="AB173" s="14"/>
      <c r="AC173" s="14"/>
      <c r="AE173" s="14"/>
    </row>
    <row r="174" spans="2:31" x14ac:dyDescent="0.3">
      <c r="B174" s="49" t="str">
        <f>IF(WEEKDAY(Tableau1[[#This Row],[Date]],2)=4,"semaine "&amp;_xlfn.ISOWEEKNUM(Tableau1[[#This Row],[Date]]),"")</f>
        <v/>
      </c>
      <c r="C174" s="44" t="str">
        <f>UPPER(TEXT(Tableau1[[#This Row],[Date]],"jjjj"))</f>
        <v>MARDI</v>
      </c>
      <c r="D174" s="60">
        <f>$C$3+ROW()-ROW(Tableau1[[#Headers],[Date]])-1</f>
        <v>44362</v>
      </c>
      <c r="E174" s="24"/>
      <c r="F174" s="24"/>
      <c r="G174" s="58"/>
      <c r="H174" s="24"/>
      <c r="I174" s="24"/>
      <c r="J174" s="58"/>
      <c r="K174" s="64">
        <f>Tableau1[[#This Row],[Fin AM]]-Tableau1[[#This Row],[Début AM]]-Tableau1[[#This Row],[Pause AM]]+Tableau1[[#This Row],[Fin PM]]-Tableau1[[#This Row],[Début PM]]-Tableau1[[#This Row],[Pause PM]]</f>
        <v>0</v>
      </c>
      <c r="L174" s="45"/>
      <c r="M174" s="84"/>
      <c r="N174" s="171" t="str">
        <f ca="1">IF(COUNTIF('jours fériés'!C:C,Tableau1[[#This Row],[Date]]),"oui","")</f>
        <v/>
      </c>
      <c r="O174" s="176"/>
      <c r="P174" s="112">
        <f>IF(Tableau1[[#This Row],[Position]]="C.P.",1,0)</f>
        <v>0</v>
      </c>
      <c r="Q174" s="126">
        <f>IF(Tableau1[[#This Row],[Position]]="C.P.S.",1,0)</f>
        <v>0</v>
      </c>
      <c r="R174" s="132">
        <f>IF(Tableau1[[#This Row],[Position]]="P.M.",1,0)</f>
        <v>0</v>
      </c>
      <c r="S174" s="134">
        <f>IF(Tableau1[[#This Row],[Position]]="A.M.",1,0)</f>
        <v>0</v>
      </c>
      <c r="T174" s="137">
        <f>IF(Tableau1[[#This Row],[Position]]="ABS",1,0)</f>
        <v>0</v>
      </c>
      <c r="U174" s="86">
        <f>IF(Tableau1[[#This Row],[Position]]="R.T.T.",1,0)</f>
        <v>0</v>
      </c>
      <c r="V174" s="138">
        <f>IF(Tableau1[[#This Row],[Position]]="Autre",1,0)</f>
        <v>0</v>
      </c>
      <c r="W174" s="141">
        <f>IF(Tableau1[[#This Row],[Position]]="Ch.P. AM",Tableau1[[#This Row],[Fin AM]]-Tableau1[[#This Row],[Début AM]]-Tableau1[[#This Row],[Pause AM]],0)</f>
        <v>0</v>
      </c>
      <c r="X174" s="81">
        <f>IF(Tableau1[[#This Row],[Position]]="Ch.P. PM",Tableau1[[#This Row],[Fin PM]]-Tableau1[[#This Row],[Début PM]]-Tableau1[[#This Row],[Pause PM]],0)</f>
        <v>0</v>
      </c>
      <c r="Y174" s="96">
        <f>IF(Tableau1[[#This Row],[Position]]="Ch.P.",Tableau1[[#This Row],[Temps de travail]],0)+Tableau1[[#This Row],[Chômage Partiel AM]]+Tableau1[[#This Row],[Chômage Partiel PM]]</f>
        <v>0</v>
      </c>
      <c r="Z174" s="147">
        <f>(Tableau1[[#This Row],[Pont Mobile]]+Tableau1[[#This Row],[Congés ]]+Tableau1[[#This Row],[Autre]]+Tableau1[[#This Row],[Absence]]+Tableau1[[#This Row],[R.T.T.]]+Tableau1[[#This Row],[Arrêt Maladie]])*paramètres!B$14</f>
        <v>0</v>
      </c>
      <c r="AA174" s="93">
        <f ca="1">MAX(0,IF(WEEKDAY(Tableau1[[#This Row],[Date]],2)&lt;7,0,
SUM(OFFSET(Tableau1[[#This Row],[Temps de travail]],-6,,7))-
SUM(OFFSET(Tableau1[[#This Row],[Heures à récupérer]],-6,,7))+
SUM(OFFSET(Tableau1[[#This Row],[Récup avance]],-6,,7))
-paramètres!$B$15
)*24)</f>
        <v>0</v>
      </c>
      <c r="AB174" s="14"/>
      <c r="AC174" s="14"/>
      <c r="AE174" s="14"/>
    </row>
    <row r="175" spans="2:31" x14ac:dyDescent="0.3">
      <c r="B175" s="49" t="str">
        <f>IF(WEEKDAY(Tableau1[[#This Row],[Date]],2)=4,"semaine "&amp;_xlfn.ISOWEEKNUM(Tableau1[[#This Row],[Date]]),"")</f>
        <v/>
      </c>
      <c r="C175" s="44" t="str">
        <f>UPPER(TEXT(Tableau1[[#This Row],[Date]],"jjjj"))</f>
        <v>MERCREDI</v>
      </c>
      <c r="D175" s="60">
        <f>$C$3+ROW()-ROW(Tableau1[[#Headers],[Date]])-1</f>
        <v>44363</v>
      </c>
      <c r="E175" s="24"/>
      <c r="F175" s="24"/>
      <c r="G175" s="58"/>
      <c r="H175" s="24"/>
      <c r="I175" s="24"/>
      <c r="J175" s="58"/>
      <c r="K175" s="64">
        <f>Tableau1[[#This Row],[Fin AM]]-Tableau1[[#This Row],[Début AM]]-Tableau1[[#This Row],[Pause AM]]+Tableau1[[#This Row],[Fin PM]]-Tableau1[[#This Row],[Début PM]]-Tableau1[[#This Row],[Pause PM]]</f>
        <v>0</v>
      </c>
      <c r="L175" s="45"/>
      <c r="M175" s="84"/>
      <c r="N175" s="171" t="str">
        <f ca="1">IF(COUNTIF('jours fériés'!C:C,Tableau1[[#This Row],[Date]]),"oui","")</f>
        <v/>
      </c>
      <c r="O175" s="176"/>
      <c r="P175" s="112">
        <f>IF(Tableau1[[#This Row],[Position]]="C.P.",1,0)</f>
        <v>0</v>
      </c>
      <c r="Q175" s="126">
        <f>IF(Tableau1[[#This Row],[Position]]="C.P.S.",1,0)</f>
        <v>0</v>
      </c>
      <c r="R175" s="132">
        <f>IF(Tableau1[[#This Row],[Position]]="P.M.",1,0)</f>
        <v>0</v>
      </c>
      <c r="S175" s="134">
        <f>IF(Tableau1[[#This Row],[Position]]="A.M.",1,0)</f>
        <v>0</v>
      </c>
      <c r="T175" s="137">
        <f>IF(Tableau1[[#This Row],[Position]]="ABS",1,0)</f>
        <v>0</v>
      </c>
      <c r="U175" s="86">
        <f>IF(Tableau1[[#This Row],[Position]]="R.T.T.",1,0)</f>
        <v>0</v>
      </c>
      <c r="V175" s="138">
        <f>IF(Tableau1[[#This Row],[Position]]="Autre",1,0)</f>
        <v>0</v>
      </c>
      <c r="W175" s="141">
        <f>IF(Tableau1[[#This Row],[Position]]="Ch.P. AM",Tableau1[[#This Row],[Fin AM]]-Tableau1[[#This Row],[Début AM]]-Tableau1[[#This Row],[Pause AM]],0)</f>
        <v>0</v>
      </c>
      <c r="X175" s="81">
        <f>IF(Tableau1[[#This Row],[Position]]="Ch.P. PM",Tableau1[[#This Row],[Fin PM]]-Tableau1[[#This Row],[Début PM]]-Tableau1[[#This Row],[Pause PM]],0)</f>
        <v>0</v>
      </c>
      <c r="Y175" s="96">
        <f>IF(Tableau1[[#This Row],[Position]]="Ch.P.",Tableau1[[#This Row],[Temps de travail]],0)+Tableau1[[#This Row],[Chômage Partiel AM]]+Tableau1[[#This Row],[Chômage Partiel PM]]</f>
        <v>0</v>
      </c>
      <c r="Z175" s="147">
        <f>(Tableau1[[#This Row],[Pont Mobile]]+Tableau1[[#This Row],[Congés ]]+Tableau1[[#This Row],[Autre]]+Tableau1[[#This Row],[Absence]]+Tableau1[[#This Row],[R.T.T.]]+Tableau1[[#This Row],[Arrêt Maladie]])*paramètres!B$14</f>
        <v>0</v>
      </c>
      <c r="AA175" s="93">
        <f ca="1">MAX(0,IF(WEEKDAY(Tableau1[[#This Row],[Date]],2)&lt;7,0,
SUM(OFFSET(Tableau1[[#This Row],[Temps de travail]],-6,,7))-
SUM(OFFSET(Tableau1[[#This Row],[Heures à récupérer]],-6,,7))+
SUM(OFFSET(Tableau1[[#This Row],[Récup avance]],-6,,7))
-paramètres!$B$15
)*24)</f>
        <v>0</v>
      </c>
      <c r="AB175" s="14"/>
      <c r="AC175" s="14"/>
      <c r="AE175" s="14"/>
    </row>
    <row r="176" spans="2:31" x14ac:dyDescent="0.3">
      <c r="B176" s="49" t="str">
        <f>IF(WEEKDAY(Tableau1[[#This Row],[Date]],2)=4,"semaine "&amp;_xlfn.ISOWEEKNUM(Tableau1[[#This Row],[Date]]),"")</f>
        <v>semaine 24</v>
      </c>
      <c r="C176" s="44" t="str">
        <f>UPPER(TEXT(Tableau1[[#This Row],[Date]],"jjjj"))</f>
        <v>JEUDI</v>
      </c>
      <c r="D176" s="60">
        <f>$C$3+ROW()-ROW(Tableau1[[#Headers],[Date]])-1</f>
        <v>44364</v>
      </c>
      <c r="E176" s="24"/>
      <c r="F176" s="24"/>
      <c r="G176" s="58"/>
      <c r="H176" s="24"/>
      <c r="I176" s="24"/>
      <c r="J176" s="58"/>
      <c r="K176" s="64">
        <f>Tableau1[[#This Row],[Fin AM]]-Tableau1[[#This Row],[Début AM]]-Tableau1[[#This Row],[Pause AM]]+Tableau1[[#This Row],[Fin PM]]-Tableau1[[#This Row],[Début PM]]-Tableau1[[#This Row],[Pause PM]]</f>
        <v>0</v>
      </c>
      <c r="L176" s="45"/>
      <c r="M176" s="84"/>
      <c r="N176" s="171" t="str">
        <f ca="1">IF(COUNTIF('jours fériés'!C:C,Tableau1[[#This Row],[Date]]),"oui","")</f>
        <v/>
      </c>
      <c r="O176" s="176"/>
      <c r="P176" s="112">
        <f>IF(Tableau1[[#This Row],[Position]]="C.P.",1,0)</f>
        <v>0</v>
      </c>
      <c r="Q176" s="126">
        <f>IF(Tableau1[[#This Row],[Position]]="C.P.S.",1,0)</f>
        <v>0</v>
      </c>
      <c r="R176" s="132">
        <f>IF(Tableau1[[#This Row],[Position]]="P.M.",1,0)</f>
        <v>0</v>
      </c>
      <c r="S176" s="134">
        <f>IF(Tableau1[[#This Row],[Position]]="A.M.",1,0)</f>
        <v>0</v>
      </c>
      <c r="T176" s="137">
        <f>IF(Tableau1[[#This Row],[Position]]="ABS",1,0)</f>
        <v>0</v>
      </c>
      <c r="U176" s="86">
        <f>IF(Tableau1[[#This Row],[Position]]="R.T.T.",1,0)</f>
        <v>0</v>
      </c>
      <c r="V176" s="138">
        <f>IF(Tableau1[[#This Row],[Position]]="Autre",1,0)</f>
        <v>0</v>
      </c>
      <c r="W176" s="141">
        <f>IF(Tableau1[[#This Row],[Position]]="Ch.P. AM",Tableau1[[#This Row],[Fin AM]]-Tableau1[[#This Row],[Début AM]]-Tableau1[[#This Row],[Pause AM]],0)</f>
        <v>0</v>
      </c>
      <c r="X176" s="81">
        <f>IF(Tableau1[[#This Row],[Position]]="Ch.P. PM",Tableau1[[#This Row],[Fin PM]]-Tableau1[[#This Row],[Début PM]]-Tableau1[[#This Row],[Pause PM]],0)</f>
        <v>0</v>
      </c>
      <c r="Y176" s="96">
        <f>IF(Tableau1[[#This Row],[Position]]="Ch.P.",Tableau1[[#This Row],[Temps de travail]],0)+Tableau1[[#This Row],[Chômage Partiel AM]]+Tableau1[[#This Row],[Chômage Partiel PM]]</f>
        <v>0</v>
      </c>
      <c r="Z176" s="147">
        <f>(Tableau1[[#This Row],[Pont Mobile]]+Tableau1[[#This Row],[Congés ]]+Tableau1[[#This Row],[Autre]]+Tableau1[[#This Row],[Absence]]+Tableau1[[#This Row],[R.T.T.]]+Tableau1[[#This Row],[Arrêt Maladie]])*paramètres!B$14</f>
        <v>0</v>
      </c>
      <c r="AA176" s="93">
        <f ca="1">MAX(0,IF(WEEKDAY(Tableau1[[#This Row],[Date]],2)&lt;7,0,
SUM(OFFSET(Tableau1[[#This Row],[Temps de travail]],-6,,7))-
SUM(OFFSET(Tableau1[[#This Row],[Heures à récupérer]],-6,,7))+
SUM(OFFSET(Tableau1[[#This Row],[Récup avance]],-6,,7))
-paramètres!$B$15
)*24)</f>
        <v>0</v>
      </c>
      <c r="AB176" s="14"/>
      <c r="AC176" s="14"/>
      <c r="AE176" s="14"/>
    </row>
    <row r="177" spans="2:31" x14ac:dyDescent="0.3">
      <c r="B177" s="49" t="str">
        <f>IF(WEEKDAY(Tableau1[[#This Row],[Date]],2)=4,"semaine "&amp;_xlfn.ISOWEEKNUM(Tableau1[[#This Row],[Date]]),"")</f>
        <v/>
      </c>
      <c r="C177" s="44" t="str">
        <f>UPPER(TEXT(Tableau1[[#This Row],[Date]],"jjjj"))</f>
        <v>VENDREDI</v>
      </c>
      <c r="D177" s="60">
        <f>$C$3+ROW()-ROW(Tableau1[[#Headers],[Date]])-1</f>
        <v>44365</v>
      </c>
      <c r="E177" s="24"/>
      <c r="F177" s="24"/>
      <c r="G177" s="58"/>
      <c r="H177" s="24"/>
      <c r="I177" s="24"/>
      <c r="J177" s="58"/>
      <c r="K177" s="64">
        <f>Tableau1[[#This Row],[Fin AM]]-Tableau1[[#This Row],[Début AM]]-Tableau1[[#This Row],[Pause AM]]+Tableau1[[#This Row],[Fin PM]]-Tableau1[[#This Row],[Début PM]]-Tableau1[[#This Row],[Pause PM]]</f>
        <v>0</v>
      </c>
      <c r="L177" s="45"/>
      <c r="M177" s="84"/>
      <c r="N177" s="171" t="str">
        <f ca="1">IF(COUNTIF('jours fériés'!C:C,Tableau1[[#This Row],[Date]]),"oui","")</f>
        <v/>
      </c>
      <c r="O177" s="176"/>
      <c r="P177" s="112">
        <f>IF(Tableau1[[#This Row],[Position]]="C.P.",1,0)</f>
        <v>0</v>
      </c>
      <c r="Q177" s="126">
        <f>IF(Tableau1[[#This Row],[Position]]="C.P.S.",1,0)</f>
        <v>0</v>
      </c>
      <c r="R177" s="132">
        <f>IF(Tableau1[[#This Row],[Position]]="P.M.",1,0)</f>
        <v>0</v>
      </c>
      <c r="S177" s="134">
        <f>IF(Tableau1[[#This Row],[Position]]="A.M.",1,0)</f>
        <v>0</v>
      </c>
      <c r="T177" s="137">
        <f>IF(Tableau1[[#This Row],[Position]]="ABS",1,0)</f>
        <v>0</v>
      </c>
      <c r="U177" s="86">
        <f>IF(Tableau1[[#This Row],[Position]]="R.T.T.",1,0)</f>
        <v>0</v>
      </c>
      <c r="V177" s="138">
        <f>IF(Tableau1[[#This Row],[Position]]="Autre",1,0)</f>
        <v>0</v>
      </c>
      <c r="W177" s="141">
        <f>IF(Tableau1[[#This Row],[Position]]="Ch.P. AM",Tableau1[[#This Row],[Fin AM]]-Tableau1[[#This Row],[Début AM]]-Tableau1[[#This Row],[Pause AM]],0)</f>
        <v>0</v>
      </c>
      <c r="X177" s="81">
        <f>IF(Tableau1[[#This Row],[Position]]="Ch.P. PM",Tableau1[[#This Row],[Fin PM]]-Tableau1[[#This Row],[Début PM]]-Tableau1[[#This Row],[Pause PM]],0)</f>
        <v>0</v>
      </c>
      <c r="Y177" s="96">
        <f>IF(Tableau1[[#This Row],[Position]]="Ch.P.",Tableau1[[#This Row],[Temps de travail]],0)+Tableau1[[#This Row],[Chômage Partiel AM]]+Tableau1[[#This Row],[Chômage Partiel PM]]</f>
        <v>0</v>
      </c>
      <c r="Z177" s="147">
        <f>(Tableau1[[#This Row],[Pont Mobile]]+Tableau1[[#This Row],[Congés ]]+Tableau1[[#This Row],[Autre]]+Tableau1[[#This Row],[Absence]]+Tableau1[[#This Row],[R.T.T.]]+Tableau1[[#This Row],[Arrêt Maladie]])*paramètres!B$14</f>
        <v>0</v>
      </c>
      <c r="AA177" s="93">
        <f ca="1">MAX(0,IF(WEEKDAY(Tableau1[[#This Row],[Date]],2)&lt;7,0,
SUM(OFFSET(Tableau1[[#This Row],[Temps de travail]],-6,,7))-
SUM(OFFSET(Tableau1[[#This Row],[Heures à récupérer]],-6,,7))+
SUM(OFFSET(Tableau1[[#This Row],[Récup avance]],-6,,7))
-paramètres!$B$15
)*24)</f>
        <v>0</v>
      </c>
      <c r="AB177" s="14"/>
      <c r="AC177" s="14"/>
      <c r="AE177" s="14"/>
    </row>
    <row r="178" spans="2:31" x14ac:dyDescent="0.3">
      <c r="B178" s="49" t="str">
        <f>IF(WEEKDAY(Tableau1[[#This Row],[Date]],2)=4,"semaine "&amp;_xlfn.ISOWEEKNUM(Tableau1[[#This Row],[Date]]),"")</f>
        <v/>
      </c>
      <c r="C178" s="44" t="str">
        <f>UPPER(TEXT(Tableau1[[#This Row],[Date]],"jjjj"))</f>
        <v>SAMEDI</v>
      </c>
      <c r="D178" s="60">
        <f>$C$3+ROW()-ROW(Tableau1[[#Headers],[Date]])-1</f>
        <v>44366</v>
      </c>
      <c r="E178" s="24"/>
      <c r="F178" s="24"/>
      <c r="G178" s="58"/>
      <c r="H178" s="24"/>
      <c r="I178" s="24"/>
      <c r="J178" s="58"/>
      <c r="K178" s="64">
        <f>Tableau1[[#This Row],[Fin AM]]-Tableau1[[#This Row],[Début AM]]-Tableau1[[#This Row],[Pause AM]]+Tableau1[[#This Row],[Fin PM]]-Tableau1[[#This Row],[Début PM]]-Tableau1[[#This Row],[Pause PM]]</f>
        <v>0</v>
      </c>
      <c r="L178" s="45"/>
      <c r="M178" s="84"/>
      <c r="N178" s="171" t="str">
        <f ca="1">IF(COUNTIF('jours fériés'!C:C,Tableau1[[#This Row],[Date]]),"oui","")</f>
        <v/>
      </c>
      <c r="O178" s="176"/>
      <c r="P178" s="112">
        <f>IF(Tableau1[[#This Row],[Position]]="C.P.",1,0)</f>
        <v>0</v>
      </c>
      <c r="Q178" s="126">
        <f>IF(Tableau1[[#This Row],[Position]]="C.P.S.",1,0)</f>
        <v>0</v>
      </c>
      <c r="R178" s="132">
        <f>IF(Tableau1[[#This Row],[Position]]="P.M.",1,0)</f>
        <v>0</v>
      </c>
      <c r="S178" s="134">
        <f>IF(Tableau1[[#This Row],[Position]]="A.M.",1,0)</f>
        <v>0</v>
      </c>
      <c r="T178" s="137">
        <f>IF(Tableau1[[#This Row],[Position]]="ABS",1,0)</f>
        <v>0</v>
      </c>
      <c r="U178" s="86">
        <f>IF(Tableau1[[#This Row],[Position]]="R.T.T.",1,0)</f>
        <v>0</v>
      </c>
      <c r="V178" s="138">
        <f>IF(Tableau1[[#This Row],[Position]]="Autre",1,0)</f>
        <v>0</v>
      </c>
      <c r="W178" s="141">
        <f>IF(Tableau1[[#This Row],[Position]]="Ch.P. AM",Tableau1[[#This Row],[Fin AM]]-Tableau1[[#This Row],[Début AM]]-Tableau1[[#This Row],[Pause AM]],0)</f>
        <v>0</v>
      </c>
      <c r="X178" s="81">
        <f>IF(Tableau1[[#This Row],[Position]]="Ch.P. PM",Tableau1[[#This Row],[Fin PM]]-Tableau1[[#This Row],[Début PM]]-Tableau1[[#This Row],[Pause PM]],0)</f>
        <v>0</v>
      </c>
      <c r="Y178" s="96">
        <f>IF(Tableau1[[#This Row],[Position]]="Ch.P.",Tableau1[[#This Row],[Temps de travail]],0)+Tableau1[[#This Row],[Chômage Partiel AM]]+Tableau1[[#This Row],[Chômage Partiel PM]]</f>
        <v>0</v>
      </c>
      <c r="Z178" s="147">
        <f>(Tableau1[[#This Row],[Pont Mobile]]+Tableau1[[#This Row],[Congés ]]+Tableau1[[#This Row],[Autre]]+Tableau1[[#This Row],[Absence]]+Tableau1[[#This Row],[R.T.T.]]+Tableau1[[#This Row],[Arrêt Maladie]])*paramètres!B$14</f>
        <v>0</v>
      </c>
      <c r="AA178" s="93">
        <f ca="1">MAX(0,IF(WEEKDAY(Tableau1[[#This Row],[Date]],2)&lt;7,0,
SUM(OFFSET(Tableau1[[#This Row],[Temps de travail]],-6,,7))-
SUM(OFFSET(Tableau1[[#This Row],[Heures à récupérer]],-6,,7))+
SUM(OFFSET(Tableau1[[#This Row],[Récup avance]],-6,,7))
-paramètres!$B$15
)*24)</f>
        <v>0</v>
      </c>
      <c r="AB178" s="14"/>
      <c r="AC178" s="14"/>
      <c r="AE178" s="14"/>
    </row>
    <row r="179" spans="2:31" ht="15" thickBot="1" x14ac:dyDescent="0.35">
      <c r="B179" s="49" t="str">
        <f>IF(WEEKDAY(Tableau1[[#This Row],[Date]],2)=4,"semaine "&amp;_xlfn.ISOWEEKNUM(Tableau1[[#This Row],[Date]]),"")</f>
        <v/>
      </c>
      <c r="C179" s="44" t="str">
        <f>UPPER(TEXT(Tableau1[[#This Row],[Date]],"jjjj"))</f>
        <v>DIMANCHE</v>
      </c>
      <c r="D179" s="60">
        <f>$C$3+ROW()-ROW(Tableau1[[#Headers],[Date]])-1</f>
        <v>44367</v>
      </c>
      <c r="E179" s="24"/>
      <c r="F179" s="24"/>
      <c r="G179" s="58"/>
      <c r="H179" s="24"/>
      <c r="I179" s="24"/>
      <c r="J179" s="58"/>
      <c r="K179" s="64">
        <f>Tableau1[[#This Row],[Fin AM]]-Tableau1[[#This Row],[Début AM]]-Tableau1[[#This Row],[Pause AM]]+Tableau1[[#This Row],[Fin PM]]-Tableau1[[#This Row],[Début PM]]-Tableau1[[#This Row],[Pause PM]]</f>
        <v>0</v>
      </c>
      <c r="L179" s="52"/>
      <c r="M179" s="85"/>
      <c r="N179" s="174" t="str">
        <f ca="1">IF(COUNTIF('jours fériés'!C:C,Tableau1[[#This Row],[Date]]),"oui","")</f>
        <v/>
      </c>
      <c r="O179" s="176"/>
      <c r="P179" s="179">
        <f>IF(Tableau1[[#This Row],[Position]]="C.P.",1,0)</f>
        <v>0</v>
      </c>
      <c r="Q179" s="181">
        <f>IF(Tableau1[[#This Row],[Position]]="C.P.S.",1,0)</f>
        <v>0</v>
      </c>
      <c r="R179" s="183">
        <f>IF(Tableau1[[#This Row],[Position]]="P.M.",1,0)</f>
        <v>0</v>
      </c>
      <c r="S179" s="169">
        <f>IF(Tableau1[[#This Row],[Position]]="A.M.",1,0)</f>
        <v>0</v>
      </c>
      <c r="T179" s="187">
        <f>IF(Tableau1[[#This Row],[Position]]="ABS",1,0)</f>
        <v>0</v>
      </c>
      <c r="U179" s="189">
        <f>IF(Tableau1[[#This Row],[Position]]="R.T.T.",1,0)</f>
        <v>0</v>
      </c>
      <c r="V179" s="185">
        <f>IF(Tableau1[[#This Row],[Position]]="Autre",1,0)</f>
        <v>0</v>
      </c>
      <c r="W179" s="142">
        <f>IF(Tableau1[[#This Row],[Position]]="Ch.P. AM",Tableau1[[#This Row],[Fin AM]]-Tableau1[[#This Row],[Début AM]]-Tableau1[[#This Row],[Pause AM]],0)</f>
        <v>0</v>
      </c>
      <c r="X179" s="117">
        <f>IF(Tableau1[[#This Row],[Position]]="Ch.P. PM",Tableau1[[#This Row],[Fin PM]]-Tableau1[[#This Row],[Début PM]]-Tableau1[[#This Row],[Pause PM]],0)</f>
        <v>0</v>
      </c>
      <c r="Y179" s="143">
        <f>IF(Tableau1[[#This Row],[Position]]="Ch.P.",Tableau1[[#This Row],[Temps de travail]],0)+Tableau1[[#This Row],[Chômage Partiel AM]]+Tableau1[[#This Row],[Chômage Partiel PM]]</f>
        <v>0</v>
      </c>
      <c r="Z179" s="148">
        <f>(Tableau1[[#This Row],[Pont Mobile]]+Tableau1[[#This Row],[Congés ]]+Tableau1[[#This Row],[Autre]]+Tableau1[[#This Row],[Absence]]+Tableau1[[#This Row],[R.T.T.]]+Tableau1[[#This Row],[Arrêt Maladie]])*paramètres!B$14</f>
        <v>0</v>
      </c>
      <c r="AA179" s="94">
        <f ca="1">MAX(0,IF(WEEKDAY(Tableau1[[#This Row],[Date]],2)&lt;7,0,
SUM(OFFSET(Tableau1[[#This Row],[Temps de travail]],-6,,7))-
SUM(OFFSET(Tableau1[[#This Row],[Heures à récupérer]],-6,,7))+
SUM(OFFSET(Tableau1[[#This Row],[Récup avance]],-6,,7))
-paramètres!$B$15
)*24)</f>
        <v>0</v>
      </c>
      <c r="AB179" s="14"/>
      <c r="AC179" s="14"/>
      <c r="AE179" s="14"/>
    </row>
    <row r="180" spans="2:31" x14ac:dyDescent="0.3">
      <c r="B180" s="49" t="str">
        <f>IF(WEEKDAY(Tableau1[[#This Row],[Date]],2)=4,"semaine "&amp;_xlfn.ISOWEEKNUM(Tableau1[[#This Row],[Date]]),"")</f>
        <v/>
      </c>
      <c r="C180" s="44" t="str">
        <f>UPPER(TEXT(Tableau1[[#This Row],[Date]],"jjjj"))</f>
        <v>LUNDI</v>
      </c>
      <c r="D180" s="60">
        <f>$C$3+ROW()-ROW(Tableau1[[#Headers],[Date]])-1</f>
        <v>44368</v>
      </c>
      <c r="E180" s="24"/>
      <c r="F180" s="24"/>
      <c r="G180" s="58"/>
      <c r="H180" s="24"/>
      <c r="I180" s="24"/>
      <c r="J180" s="58"/>
      <c r="K180" s="64">
        <f>Tableau1[[#This Row],[Fin AM]]-Tableau1[[#This Row],[Début AM]]-Tableau1[[#This Row],[Pause AM]]+Tableau1[[#This Row],[Fin PM]]-Tableau1[[#This Row],[Début PM]]-Tableau1[[#This Row],[Pause PM]]</f>
        <v>0</v>
      </c>
      <c r="L180" s="48"/>
      <c r="M180" s="83"/>
      <c r="N180" s="171" t="str">
        <f ca="1">IF(COUNTIF('jours fériés'!C:C,Tableau1[[#This Row],[Date]]),"oui","")</f>
        <v/>
      </c>
      <c r="O180" s="176"/>
      <c r="P180" s="112">
        <f>IF(Tableau1[[#This Row],[Position]]="C.P.",1,0)</f>
        <v>0</v>
      </c>
      <c r="Q180" s="126">
        <f>IF(Tableau1[[#This Row],[Position]]="C.P.S.",1,0)</f>
        <v>0</v>
      </c>
      <c r="R180" s="132">
        <f>IF(Tableau1[[#This Row],[Position]]="P.M.",1,0)</f>
        <v>0</v>
      </c>
      <c r="S180" s="134">
        <f>IF(Tableau1[[#This Row],[Position]]="A.M.",1,0)</f>
        <v>0</v>
      </c>
      <c r="T180" s="137">
        <f>IF(Tableau1[[#This Row],[Position]]="ABS",1,0)</f>
        <v>0</v>
      </c>
      <c r="U180" s="86">
        <f>IF(Tableau1[[#This Row],[Position]]="R.T.T.",1,0)</f>
        <v>0</v>
      </c>
      <c r="V180" s="138">
        <f>IF(Tableau1[[#This Row],[Position]]="Autre",1,0)</f>
        <v>0</v>
      </c>
      <c r="W180" s="141">
        <f>IF(Tableau1[[#This Row],[Position]]="Ch.P. AM",Tableau1[[#This Row],[Fin AM]]-Tableau1[[#This Row],[Début AM]]-Tableau1[[#This Row],[Pause AM]],0)</f>
        <v>0</v>
      </c>
      <c r="X180" s="81">
        <f>IF(Tableau1[[#This Row],[Position]]="Ch.P. PM",Tableau1[[#This Row],[Fin PM]]-Tableau1[[#This Row],[Début PM]]-Tableau1[[#This Row],[Pause PM]],0)</f>
        <v>0</v>
      </c>
      <c r="Y180" s="96">
        <f>IF(Tableau1[[#This Row],[Position]]="Ch.P.",Tableau1[[#This Row],[Temps de travail]],0)+Tableau1[[#This Row],[Chômage Partiel AM]]+Tableau1[[#This Row],[Chômage Partiel PM]]</f>
        <v>0</v>
      </c>
      <c r="Z180" s="147">
        <f>(Tableau1[[#This Row],[Pont Mobile]]+Tableau1[[#This Row],[Congés ]]+Tableau1[[#This Row],[Autre]]+Tableau1[[#This Row],[Absence]]+Tableau1[[#This Row],[R.T.T.]]+Tableau1[[#This Row],[Arrêt Maladie]])*paramètres!B$14</f>
        <v>0</v>
      </c>
      <c r="AA180" s="93">
        <f ca="1">MAX(0,IF(WEEKDAY(Tableau1[[#This Row],[Date]],2)&lt;7,0,
SUM(OFFSET(Tableau1[[#This Row],[Temps de travail]],-6,,7))-
SUM(OFFSET(Tableau1[[#This Row],[Heures à récupérer]],-6,,7))+
SUM(OFFSET(Tableau1[[#This Row],[Récup avance]],-6,,7))
-paramètres!$B$15
)*24)</f>
        <v>0</v>
      </c>
      <c r="AB180" s="14"/>
      <c r="AC180" s="14"/>
      <c r="AE180" s="14"/>
    </row>
    <row r="181" spans="2:31" x14ac:dyDescent="0.3">
      <c r="B181" s="49" t="str">
        <f>IF(WEEKDAY(Tableau1[[#This Row],[Date]],2)=4,"semaine "&amp;_xlfn.ISOWEEKNUM(Tableau1[[#This Row],[Date]]),"")</f>
        <v/>
      </c>
      <c r="C181" s="44" t="str">
        <f>UPPER(TEXT(Tableau1[[#This Row],[Date]],"jjjj"))</f>
        <v>MARDI</v>
      </c>
      <c r="D181" s="60">
        <f>$C$3+ROW()-ROW(Tableau1[[#Headers],[Date]])-1</f>
        <v>44369</v>
      </c>
      <c r="E181" s="24"/>
      <c r="F181" s="24"/>
      <c r="G181" s="58"/>
      <c r="H181" s="24"/>
      <c r="I181" s="24"/>
      <c r="J181" s="58"/>
      <c r="K181" s="64">
        <f>Tableau1[[#This Row],[Fin AM]]-Tableau1[[#This Row],[Début AM]]-Tableau1[[#This Row],[Pause AM]]+Tableau1[[#This Row],[Fin PM]]-Tableau1[[#This Row],[Début PM]]-Tableau1[[#This Row],[Pause PM]]</f>
        <v>0</v>
      </c>
      <c r="L181" s="45"/>
      <c r="M181" s="84"/>
      <c r="N181" s="171" t="str">
        <f ca="1">IF(COUNTIF('jours fériés'!C:C,Tableau1[[#This Row],[Date]]),"oui","")</f>
        <v/>
      </c>
      <c r="O181" s="176"/>
      <c r="P181" s="112">
        <f>IF(Tableau1[[#This Row],[Position]]="C.P.",1,0)</f>
        <v>0</v>
      </c>
      <c r="Q181" s="126">
        <f>IF(Tableau1[[#This Row],[Position]]="C.P.S.",1,0)</f>
        <v>0</v>
      </c>
      <c r="R181" s="132">
        <f>IF(Tableau1[[#This Row],[Position]]="P.M.",1,0)</f>
        <v>0</v>
      </c>
      <c r="S181" s="134">
        <f>IF(Tableau1[[#This Row],[Position]]="A.M.",1,0)</f>
        <v>0</v>
      </c>
      <c r="T181" s="137">
        <f>IF(Tableau1[[#This Row],[Position]]="ABS",1,0)</f>
        <v>0</v>
      </c>
      <c r="U181" s="86">
        <f>IF(Tableau1[[#This Row],[Position]]="R.T.T.",1,0)</f>
        <v>0</v>
      </c>
      <c r="V181" s="138">
        <f>IF(Tableau1[[#This Row],[Position]]="Autre",1,0)</f>
        <v>0</v>
      </c>
      <c r="W181" s="141">
        <f>IF(Tableau1[[#This Row],[Position]]="Ch.P. AM",Tableau1[[#This Row],[Fin AM]]-Tableau1[[#This Row],[Début AM]]-Tableau1[[#This Row],[Pause AM]],0)</f>
        <v>0</v>
      </c>
      <c r="X181" s="81">
        <f>IF(Tableau1[[#This Row],[Position]]="Ch.P. PM",Tableau1[[#This Row],[Fin PM]]-Tableau1[[#This Row],[Début PM]]-Tableau1[[#This Row],[Pause PM]],0)</f>
        <v>0</v>
      </c>
      <c r="Y181" s="96">
        <f>IF(Tableau1[[#This Row],[Position]]="Ch.P.",Tableau1[[#This Row],[Temps de travail]],0)+Tableau1[[#This Row],[Chômage Partiel AM]]+Tableau1[[#This Row],[Chômage Partiel PM]]</f>
        <v>0</v>
      </c>
      <c r="Z181" s="147">
        <f>(Tableau1[[#This Row],[Pont Mobile]]+Tableau1[[#This Row],[Congés ]]+Tableau1[[#This Row],[Autre]]+Tableau1[[#This Row],[Absence]]+Tableau1[[#This Row],[R.T.T.]]+Tableau1[[#This Row],[Arrêt Maladie]])*paramètres!B$14</f>
        <v>0</v>
      </c>
      <c r="AA181" s="93">
        <f ca="1">MAX(0,IF(WEEKDAY(Tableau1[[#This Row],[Date]],2)&lt;7,0,
SUM(OFFSET(Tableau1[[#This Row],[Temps de travail]],-6,,7))-
SUM(OFFSET(Tableau1[[#This Row],[Heures à récupérer]],-6,,7))+
SUM(OFFSET(Tableau1[[#This Row],[Récup avance]],-6,,7))
-paramètres!$B$15
)*24)</f>
        <v>0</v>
      </c>
      <c r="AB181" s="14"/>
      <c r="AC181" s="14"/>
      <c r="AE181" s="14"/>
    </row>
    <row r="182" spans="2:31" x14ac:dyDescent="0.3">
      <c r="B182" s="49" t="str">
        <f>IF(WEEKDAY(Tableau1[[#This Row],[Date]],2)=4,"semaine "&amp;_xlfn.ISOWEEKNUM(Tableau1[[#This Row],[Date]]),"")</f>
        <v/>
      </c>
      <c r="C182" s="44" t="str">
        <f>UPPER(TEXT(Tableau1[[#This Row],[Date]],"jjjj"))</f>
        <v>MERCREDI</v>
      </c>
      <c r="D182" s="60">
        <f>$C$3+ROW()-ROW(Tableau1[[#Headers],[Date]])-1</f>
        <v>44370</v>
      </c>
      <c r="E182" s="24"/>
      <c r="F182" s="24"/>
      <c r="G182" s="58"/>
      <c r="H182" s="24"/>
      <c r="I182" s="24"/>
      <c r="J182" s="58"/>
      <c r="K182" s="64">
        <f>Tableau1[[#This Row],[Fin AM]]-Tableau1[[#This Row],[Début AM]]-Tableau1[[#This Row],[Pause AM]]+Tableau1[[#This Row],[Fin PM]]-Tableau1[[#This Row],[Début PM]]-Tableau1[[#This Row],[Pause PM]]</f>
        <v>0</v>
      </c>
      <c r="L182" s="45"/>
      <c r="M182" s="84"/>
      <c r="N182" s="171" t="str">
        <f ca="1">IF(COUNTIF('jours fériés'!C:C,Tableau1[[#This Row],[Date]]),"oui","")</f>
        <v/>
      </c>
      <c r="O182" s="176"/>
      <c r="P182" s="112">
        <f>IF(Tableau1[[#This Row],[Position]]="C.P.",1,0)</f>
        <v>0</v>
      </c>
      <c r="Q182" s="126">
        <f>IF(Tableau1[[#This Row],[Position]]="C.P.S.",1,0)</f>
        <v>0</v>
      </c>
      <c r="R182" s="132">
        <f>IF(Tableau1[[#This Row],[Position]]="P.M.",1,0)</f>
        <v>0</v>
      </c>
      <c r="S182" s="134">
        <f>IF(Tableau1[[#This Row],[Position]]="A.M.",1,0)</f>
        <v>0</v>
      </c>
      <c r="T182" s="137">
        <f>IF(Tableau1[[#This Row],[Position]]="ABS",1,0)</f>
        <v>0</v>
      </c>
      <c r="U182" s="86">
        <f>IF(Tableau1[[#This Row],[Position]]="R.T.T.",1,0)</f>
        <v>0</v>
      </c>
      <c r="V182" s="138">
        <f>IF(Tableau1[[#This Row],[Position]]="Autre",1,0)</f>
        <v>0</v>
      </c>
      <c r="W182" s="141">
        <f>IF(Tableau1[[#This Row],[Position]]="Ch.P. AM",Tableau1[[#This Row],[Fin AM]]-Tableau1[[#This Row],[Début AM]]-Tableau1[[#This Row],[Pause AM]],0)</f>
        <v>0</v>
      </c>
      <c r="X182" s="81">
        <f>IF(Tableau1[[#This Row],[Position]]="Ch.P. PM",Tableau1[[#This Row],[Fin PM]]-Tableau1[[#This Row],[Début PM]]-Tableau1[[#This Row],[Pause PM]],0)</f>
        <v>0</v>
      </c>
      <c r="Y182" s="96">
        <f>IF(Tableau1[[#This Row],[Position]]="Ch.P.",Tableau1[[#This Row],[Temps de travail]],0)+Tableau1[[#This Row],[Chômage Partiel AM]]+Tableau1[[#This Row],[Chômage Partiel PM]]</f>
        <v>0</v>
      </c>
      <c r="Z182" s="147">
        <f>(Tableau1[[#This Row],[Pont Mobile]]+Tableau1[[#This Row],[Congés ]]+Tableau1[[#This Row],[Autre]]+Tableau1[[#This Row],[Absence]]+Tableau1[[#This Row],[R.T.T.]]+Tableau1[[#This Row],[Arrêt Maladie]])*paramètres!B$14</f>
        <v>0</v>
      </c>
      <c r="AA182" s="93">
        <f ca="1">MAX(0,IF(WEEKDAY(Tableau1[[#This Row],[Date]],2)&lt;7,0,
SUM(OFFSET(Tableau1[[#This Row],[Temps de travail]],-6,,7))-
SUM(OFFSET(Tableau1[[#This Row],[Heures à récupérer]],-6,,7))+
SUM(OFFSET(Tableau1[[#This Row],[Récup avance]],-6,,7))
-paramètres!$B$15
)*24)</f>
        <v>0</v>
      </c>
      <c r="AB182" s="14"/>
      <c r="AC182" s="14"/>
      <c r="AE182" s="14"/>
    </row>
    <row r="183" spans="2:31" x14ac:dyDescent="0.3">
      <c r="B183" s="49" t="str">
        <f>IF(WEEKDAY(Tableau1[[#This Row],[Date]],2)=4,"semaine "&amp;_xlfn.ISOWEEKNUM(Tableau1[[#This Row],[Date]]),"")</f>
        <v>semaine 25</v>
      </c>
      <c r="C183" s="44" t="str">
        <f>UPPER(TEXT(Tableau1[[#This Row],[Date]],"jjjj"))</f>
        <v>JEUDI</v>
      </c>
      <c r="D183" s="60">
        <f>$C$3+ROW()-ROW(Tableau1[[#Headers],[Date]])-1</f>
        <v>44371</v>
      </c>
      <c r="E183" s="24"/>
      <c r="F183" s="24"/>
      <c r="G183" s="58"/>
      <c r="H183" s="24"/>
      <c r="I183" s="24"/>
      <c r="J183" s="58"/>
      <c r="K183" s="64">
        <f>Tableau1[[#This Row],[Fin AM]]-Tableau1[[#This Row],[Début AM]]-Tableau1[[#This Row],[Pause AM]]+Tableau1[[#This Row],[Fin PM]]-Tableau1[[#This Row],[Début PM]]-Tableau1[[#This Row],[Pause PM]]</f>
        <v>0</v>
      </c>
      <c r="L183" s="45"/>
      <c r="M183" s="84"/>
      <c r="N183" s="171" t="str">
        <f ca="1">IF(COUNTIF('jours fériés'!C:C,Tableau1[[#This Row],[Date]]),"oui","")</f>
        <v/>
      </c>
      <c r="O183" s="176"/>
      <c r="P183" s="112">
        <f>IF(Tableau1[[#This Row],[Position]]="C.P.",1,0)</f>
        <v>0</v>
      </c>
      <c r="Q183" s="126">
        <f>IF(Tableau1[[#This Row],[Position]]="C.P.S.",1,0)</f>
        <v>0</v>
      </c>
      <c r="R183" s="132">
        <f>IF(Tableau1[[#This Row],[Position]]="P.M.",1,0)</f>
        <v>0</v>
      </c>
      <c r="S183" s="134">
        <f>IF(Tableau1[[#This Row],[Position]]="A.M.",1,0)</f>
        <v>0</v>
      </c>
      <c r="T183" s="137">
        <f>IF(Tableau1[[#This Row],[Position]]="ABS",1,0)</f>
        <v>0</v>
      </c>
      <c r="U183" s="86">
        <f>IF(Tableau1[[#This Row],[Position]]="R.T.T.",1,0)</f>
        <v>0</v>
      </c>
      <c r="V183" s="138">
        <f>IF(Tableau1[[#This Row],[Position]]="Autre",1,0)</f>
        <v>0</v>
      </c>
      <c r="W183" s="141">
        <f>IF(Tableau1[[#This Row],[Position]]="Ch.P. AM",Tableau1[[#This Row],[Fin AM]]-Tableau1[[#This Row],[Début AM]]-Tableau1[[#This Row],[Pause AM]],0)</f>
        <v>0</v>
      </c>
      <c r="X183" s="81">
        <f>IF(Tableau1[[#This Row],[Position]]="Ch.P. PM",Tableau1[[#This Row],[Fin PM]]-Tableau1[[#This Row],[Début PM]]-Tableau1[[#This Row],[Pause PM]],0)</f>
        <v>0</v>
      </c>
      <c r="Y183" s="96">
        <f>IF(Tableau1[[#This Row],[Position]]="Ch.P.",Tableau1[[#This Row],[Temps de travail]],0)+Tableau1[[#This Row],[Chômage Partiel AM]]+Tableau1[[#This Row],[Chômage Partiel PM]]</f>
        <v>0</v>
      </c>
      <c r="Z183" s="147">
        <f>(Tableau1[[#This Row],[Pont Mobile]]+Tableau1[[#This Row],[Congés ]]+Tableau1[[#This Row],[Autre]]+Tableau1[[#This Row],[Absence]]+Tableau1[[#This Row],[R.T.T.]]+Tableau1[[#This Row],[Arrêt Maladie]])*paramètres!B$14</f>
        <v>0</v>
      </c>
      <c r="AA183" s="93">
        <f ca="1">MAX(0,IF(WEEKDAY(Tableau1[[#This Row],[Date]],2)&lt;7,0,
SUM(OFFSET(Tableau1[[#This Row],[Temps de travail]],-6,,7))-
SUM(OFFSET(Tableau1[[#This Row],[Heures à récupérer]],-6,,7))+
SUM(OFFSET(Tableau1[[#This Row],[Récup avance]],-6,,7))
-paramètres!$B$15
)*24)</f>
        <v>0</v>
      </c>
      <c r="AB183" s="14"/>
      <c r="AC183" s="14"/>
      <c r="AE183" s="14"/>
    </row>
    <row r="184" spans="2:31" x14ac:dyDescent="0.3">
      <c r="B184" s="49" t="str">
        <f>IF(WEEKDAY(Tableau1[[#This Row],[Date]],2)=4,"semaine "&amp;_xlfn.ISOWEEKNUM(Tableau1[[#This Row],[Date]]),"")</f>
        <v/>
      </c>
      <c r="C184" s="44" t="str">
        <f>UPPER(TEXT(Tableau1[[#This Row],[Date]],"jjjj"))</f>
        <v>VENDREDI</v>
      </c>
      <c r="D184" s="60">
        <f>$C$3+ROW()-ROW(Tableau1[[#Headers],[Date]])-1</f>
        <v>44372</v>
      </c>
      <c r="E184" s="24"/>
      <c r="F184" s="24"/>
      <c r="G184" s="58"/>
      <c r="H184" s="24"/>
      <c r="I184" s="24"/>
      <c r="J184" s="58"/>
      <c r="K184" s="64">
        <f>Tableau1[[#This Row],[Fin AM]]-Tableau1[[#This Row],[Début AM]]-Tableau1[[#This Row],[Pause AM]]+Tableau1[[#This Row],[Fin PM]]-Tableau1[[#This Row],[Début PM]]-Tableau1[[#This Row],[Pause PM]]</f>
        <v>0</v>
      </c>
      <c r="L184" s="45"/>
      <c r="M184" s="84"/>
      <c r="N184" s="171" t="str">
        <f ca="1">IF(COUNTIF('jours fériés'!C:C,Tableau1[[#This Row],[Date]]),"oui","")</f>
        <v/>
      </c>
      <c r="O184" s="176"/>
      <c r="P184" s="112">
        <f>IF(Tableau1[[#This Row],[Position]]="C.P.",1,0)</f>
        <v>0</v>
      </c>
      <c r="Q184" s="126">
        <f>IF(Tableau1[[#This Row],[Position]]="C.P.S.",1,0)</f>
        <v>0</v>
      </c>
      <c r="R184" s="132">
        <f>IF(Tableau1[[#This Row],[Position]]="P.M.",1,0)</f>
        <v>0</v>
      </c>
      <c r="S184" s="134">
        <f>IF(Tableau1[[#This Row],[Position]]="A.M.",1,0)</f>
        <v>0</v>
      </c>
      <c r="T184" s="137">
        <f>IF(Tableau1[[#This Row],[Position]]="ABS",1,0)</f>
        <v>0</v>
      </c>
      <c r="U184" s="86">
        <f>IF(Tableau1[[#This Row],[Position]]="R.T.T.",1,0)</f>
        <v>0</v>
      </c>
      <c r="V184" s="138">
        <f>IF(Tableau1[[#This Row],[Position]]="Autre",1,0)</f>
        <v>0</v>
      </c>
      <c r="W184" s="141">
        <f>IF(Tableau1[[#This Row],[Position]]="Ch.P. AM",Tableau1[[#This Row],[Fin AM]]-Tableau1[[#This Row],[Début AM]]-Tableau1[[#This Row],[Pause AM]],0)</f>
        <v>0</v>
      </c>
      <c r="X184" s="81">
        <f>IF(Tableau1[[#This Row],[Position]]="Ch.P. PM",Tableau1[[#This Row],[Fin PM]]-Tableau1[[#This Row],[Début PM]]-Tableau1[[#This Row],[Pause PM]],0)</f>
        <v>0</v>
      </c>
      <c r="Y184" s="96">
        <f>IF(Tableau1[[#This Row],[Position]]="Ch.P.",Tableau1[[#This Row],[Temps de travail]],0)+Tableau1[[#This Row],[Chômage Partiel AM]]+Tableau1[[#This Row],[Chômage Partiel PM]]</f>
        <v>0</v>
      </c>
      <c r="Z184" s="147">
        <f>(Tableau1[[#This Row],[Pont Mobile]]+Tableau1[[#This Row],[Congés ]]+Tableau1[[#This Row],[Autre]]+Tableau1[[#This Row],[Absence]]+Tableau1[[#This Row],[R.T.T.]]+Tableau1[[#This Row],[Arrêt Maladie]])*paramètres!B$14</f>
        <v>0</v>
      </c>
      <c r="AA184" s="93">
        <f ca="1">MAX(0,IF(WEEKDAY(Tableau1[[#This Row],[Date]],2)&lt;7,0,
SUM(OFFSET(Tableau1[[#This Row],[Temps de travail]],-6,,7))-
SUM(OFFSET(Tableau1[[#This Row],[Heures à récupérer]],-6,,7))+
SUM(OFFSET(Tableau1[[#This Row],[Récup avance]],-6,,7))
-paramètres!$B$15
)*24)</f>
        <v>0</v>
      </c>
      <c r="AB184" s="14"/>
      <c r="AC184" s="14"/>
      <c r="AE184" s="14"/>
    </row>
    <row r="185" spans="2:31" x14ac:dyDescent="0.3">
      <c r="B185" s="49" t="str">
        <f>IF(WEEKDAY(Tableau1[[#This Row],[Date]],2)=4,"semaine "&amp;_xlfn.ISOWEEKNUM(Tableau1[[#This Row],[Date]]),"")</f>
        <v/>
      </c>
      <c r="C185" s="44" t="str">
        <f>UPPER(TEXT(Tableau1[[#This Row],[Date]],"jjjj"))</f>
        <v>SAMEDI</v>
      </c>
      <c r="D185" s="60">
        <f>$C$3+ROW()-ROW(Tableau1[[#Headers],[Date]])-1</f>
        <v>44373</v>
      </c>
      <c r="E185" s="24"/>
      <c r="F185" s="24"/>
      <c r="G185" s="58"/>
      <c r="H185" s="24"/>
      <c r="I185" s="24"/>
      <c r="J185" s="58"/>
      <c r="K185" s="64">
        <f>Tableau1[[#This Row],[Fin AM]]-Tableau1[[#This Row],[Début AM]]-Tableau1[[#This Row],[Pause AM]]+Tableau1[[#This Row],[Fin PM]]-Tableau1[[#This Row],[Début PM]]-Tableau1[[#This Row],[Pause PM]]</f>
        <v>0</v>
      </c>
      <c r="L185" s="45"/>
      <c r="M185" s="84"/>
      <c r="N185" s="171" t="str">
        <f ca="1">IF(COUNTIF('jours fériés'!C:C,Tableau1[[#This Row],[Date]]),"oui","")</f>
        <v/>
      </c>
      <c r="O185" s="176"/>
      <c r="P185" s="112">
        <f>IF(Tableau1[[#This Row],[Position]]="C.P.",1,0)</f>
        <v>0</v>
      </c>
      <c r="Q185" s="126">
        <f>IF(Tableau1[[#This Row],[Position]]="C.P.S.",1,0)</f>
        <v>0</v>
      </c>
      <c r="R185" s="132">
        <f>IF(Tableau1[[#This Row],[Position]]="P.M.",1,0)</f>
        <v>0</v>
      </c>
      <c r="S185" s="134">
        <f>IF(Tableau1[[#This Row],[Position]]="A.M.",1,0)</f>
        <v>0</v>
      </c>
      <c r="T185" s="137">
        <f>IF(Tableau1[[#This Row],[Position]]="ABS",1,0)</f>
        <v>0</v>
      </c>
      <c r="U185" s="86">
        <f>IF(Tableau1[[#This Row],[Position]]="R.T.T.",1,0)</f>
        <v>0</v>
      </c>
      <c r="V185" s="138">
        <f>IF(Tableau1[[#This Row],[Position]]="Autre",1,0)</f>
        <v>0</v>
      </c>
      <c r="W185" s="141">
        <f>IF(Tableau1[[#This Row],[Position]]="Ch.P. AM",Tableau1[[#This Row],[Fin AM]]-Tableau1[[#This Row],[Début AM]]-Tableau1[[#This Row],[Pause AM]],0)</f>
        <v>0</v>
      </c>
      <c r="X185" s="81">
        <f>IF(Tableau1[[#This Row],[Position]]="Ch.P. PM",Tableau1[[#This Row],[Fin PM]]-Tableau1[[#This Row],[Début PM]]-Tableau1[[#This Row],[Pause PM]],0)</f>
        <v>0</v>
      </c>
      <c r="Y185" s="96">
        <f>IF(Tableau1[[#This Row],[Position]]="Ch.P.",Tableau1[[#This Row],[Temps de travail]],0)+Tableau1[[#This Row],[Chômage Partiel AM]]+Tableau1[[#This Row],[Chômage Partiel PM]]</f>
        <v>0</v>
      </c>
      <c r="Z185" s="147">
        <f>(Tableau1[[#This Row],[Pont Mobile]]+Tableau1[[#This Row],[Congés ]]+Tableau1[[#This Row],[Autre]]+Tableau1[[#This Row],[Absence]]+Tableau1[[#This Row],[R.T.T.]]+Tableau1[[#This Row],[Arrêt Maladie]])*paramètres!B$14</f>
        <v>0</v>
      </c>
      <c r="AA185" s="93">
        <f ca="1">MAX(0,IF(WEEKDAY(Tableau1[[#This Row],[Date]],2)&lt;7,0,
SUM(OFFSET(Tableau1[[#This Row],[Temps de travail]],-6,,7))-
SUM(OFFSET(Tableau1[[#This Row],[Heures à récupérer]],-6,,7))+
SUM(OFFSET(Tableau1[[#This Row],[Récup avance]],-6,,7))
-paramètres!$B$15
)*24)</f>
        <v>0</v>
      </c>
      <c r="AB185" s="14"/>
      <c r="AC185" s="14"/>
      <c r="AE185" s="14"/>
    </row>
    <row r="186" spans="2:31" ht="15" thickBot="1" x14ac:dyDescent="0.35">
      <c r="B186" s="49" t="str">
        <f>IF(WEEKDAY(Tableau1[[#This Row],[Date]],2)=4,"semaine "&amp;_xlfn.ISOWEEKNUM(Tableau1[[#This Row],[Date]]),"")</f>
        <v/>
      </c>
      <c r="C186" s="44" t="str">
        <f>UPPER(TEXT(Tableau1[[#This Row],[Date]],"jjjj"))</f>
        <v>DIMANCHE</v>
      </c>
      <c r="D186" s="60">
        <f>$C$3+ROW()-ROW(Tableau1[[#Headers],[Date]])-1</f>
        <v>44374</v>
      </c>
      <c r="E186" s="24"/>
      <c r="F186" s="24"/>
      <c r="G186" s="58"/>
      <c r="H186" s="24"/>
      <c r="I186" s="24"/>
      <c r="J186" s="58"/>
      <c r="K186" s="64">
        <f>Tableau1[[#This Row],[Fin AM]]-Tableau1[[#This Row],[Début AM]]-Tableau1[[#This Row],[Pause AM]]+Tableau1[[#This Row],[Fin PM]]-Tableau1[[#This Row],[Début PM]]-Tableau1[[#This Row],[Pause PM]]</f>
        <v>0</v>
      </c>
      <c r="L186" s="52"/>
      <c r="M186" s="85"/>
      <c r="N186" s="174" t="str">
        <f ca="1">IF(COUNTIF('jours fériés'!C:C,Tableau1[[#This Row],[Date]]),"oui","")</f>
        <v/>
      </c>
      <c r="O186" s="176"/>
      <c r="P186" s="179">
        <f>IF(Tableau1[[#This Row],[Position]]="C.P.",1,0)</f>
        <v>0</v>
      </c>
      <c r="Q186" s="181">
        <f>IF(Tableau1[[#This Row],[Position]]="C.P.S.",1,0)</f>
        <v>0</v>
      </c>
      <c r="R186" s="183">
        <f>IF(Tableau1[[#This Row],[Position]]="P.M.",1,0)</f>
        <v>0</v>
      </c>
      <c r="S186" s="169">
        <f>IF(Tableau1[[#This Row],[Position]]="A.M.",1,0)</f>
        <v>0</v>
      </c>
      <c r="T186" s="187">
        <f>IF(Tableau1[[#This Row],[Position]]="ABS",1,0)</f>
        <v>0</v>
      </c>
      <c r="U186" s="189">
        <f>IF(Tableau1[[#This Row],[Position]]="R.T.T.",1,0)</f>
        <v>0</v>
      </c>
      <c r="V186" s="185">
        <f>IF(Tableau1[[#This Row],[Position]]="Autre",1,0)</f>
        <v>0</v>
      </c>
      <c r="W186" s="142">
        <f>IF(Tableau1[[#This Row],[Position]]="Ch.P. AM",Tableau1[[#This Row],[Fin AM]]-Tableau1[[#This Row],[Début AM]]-Tableau1[[#This Row],[Pause AM]],0)</f>
        <v>0</v>
      </c>
      <c r="X186" s="117">
        <f>IF(Tableau1[[#This Row],[Position]]="Ch.P. PM",Tableau1[[#This Row],[Fin PM]]-Tableau1[[#This Row],[Début PM]]-Tableau1[[#This Row],[Pause PM]],0)</f>
        <v>0</v>
      </c>
      <c r="Y186" s="143">
        <f>IF(Tableau1[[#This Row],[Position]]="Ch.P.",Tableau1[[#This Row],[Temps de travail]],0)+Tableau1[[#This Row],[Chômage Partiel AM]]+Tableau1[[#This Row],[Chômage Partiel PM]]</f>
        <v>0</v>
      </c>
      <c r="Z186" s="148">
        <f>(Tableau1[[#This Row],[Pont Mobile]]+Tableau1[[#This Row],[Congés ]]+Tableau1[[#This Row],[Autre]]+Tableau1[[#This Row],[Absence]]+Tableau1[[#This Row],[R.T.T.]]+Tableau1[[#This Row],[Arrêt Maladie]])*paramètres!B$14</f>
        <v>0</v>
      </c>
      <c r="AA186" s="94">
        <f ca="1">MAX(0,IF(WEEKDAY(Tableau1[[#This Row],[Date]],2)&lt;7,0,
SUM(OFFSET(Tableau1[[#This Row],[Temps de travail]],-6,,7))-
SUM(OFFSET(Tableau1[[#This Row],[Heures à récupérer]],-6,,7))+
SUM(OFFSET(Tableau1[[#This Row],[Récup avance]],-6,,7))
-paramètres!$B$15
)*24)</f>
        <v>0</v>
      </c>
      <c r="AB186" s="14"/>
      <c r="AC186" s="14"/>
      <c r="AE186" s="14"/>
    </row>
    <row r="187" spans="2:31" x14ac:dyDescent="0.3">
      <c r="B187" s="49" t="str">
        <f>IF(WEEKDAY(Tableau1[[#This Row],[Date]],2)=4,"semaine "&amp;_xlfn.ISOWEEKNUM(Tableau1[[#This Row],[Date]]),"")</f>
        <v/>
      </c>
      <c r="C187" s="44" t="str">
        <f>UPPER(TEXT(Tableau1[[#This Row],[Date]],"jjjj"))</f>
        <v>LUNDI</v>
      </c>
      <c r="D187" s="60">
        <f>$C$3+ROW()-ROW(Tableau1[[#Headers],[Date]])-1</f>
        <v>44375</v>
      </c>
      <c r="E187" s="24"/>
      <c r="F187" s="24"/>
      <c r="G187" s="58"/>
      <c r="H187" s="24"/>
      <c r="I187" s="24"/>
      <c r="J187" s="58"/>
      <c r="K187" s="64">
        <f>Tableau1[[#This Row],[Fin AM]]-Tableau1[[#This Row],[Début AM]]-Tableau1[[#This Row],[Pause AM]]+Tableau1[[#This Row],[Fin PM]]-Tableau1[[#This Row],[Début PM]]-Tableau1[[#This Row],[Pause PM]]</f>
        <v>0</v>
      </c>
      <c r="L187" s="48"/>
      <c r="M187" s="83"/>
      <c r="N187" s="171" t="str">
        <f ca="1">IF(COUNTIF('jours fériés'!C:C,Tableau1[[#This Row],[Date]]),"oui","")</f>
        <v/>
      </c>
      <c r="O187" s="176"/>
      <c r="P187" s="112">
        <f>IF(Tableau1[[#This Row],[Position]]="C.P.",1,0)</f>
        <v>0</v>
      </c>
      <c r="Q187" s="126">
        <f>IF(Tableau1[[#This Row],[Position]]="C.P.S.",1,0)</f>
        <v>0</v>
      </c>
      <c r="R187" s="132">
        <f>IF(Tableau1[[#This Row],[Position]]="P.M.",1,0)</f>
        <v>0</v>
      </c>
      <c r="S187" s="134">
        <f>IF(Tableau1[[#This Row],[Position]]="A.M.",1,0)</f>
        <v>0</v>
      </c>
      <c r="T187" s="137">
        <f>IF(Tableau1[[#This Row],[Position]]="ABS",1,0)</f>
        <v>0</v>
      </c>
      <c r="U187" s="86">
        <f>IF(Tableau1[[#This Row],[Position]]="R.T.T.",1,0)</f>
        <v>0</v>
      </c>
      <c r="V187" s="138">
        <f>IF(Tableau1[[#This Row],[Position]]="Autre",1,0)</f>
        <v>0</v>
      </c>
      <c r="W187" s="141">
        <f>IF(Tableau1[[#This Row],[Position]]="Ch.P. AM",Tableau1[[#This Row],[Fin AM]]-Tableau1[[#This Row],[Début AM]]-Tableau1[[#This Row],[Pause AM]],0)</f>
        <v>0</v>
      </c>
      <c r="X187" s="81">
        <f>IF(Tableau1[[#This Row],[Position]]="Ch.P. PM",Tableau1[[#This Row],[Fin PM]]-Tableau1[[#This Row],[Début PM]]-Tableau1[[#This Row],[Pause PM]],0)</f>
        <v>0</v>
      </c>
      <c r="Y187" s="96">
        <f>IF(Tableau1[[#This Row],[Position]]="Ch.P.",Tableau1[[#This Row],[Temps de travail]],0)+Tableau1[[#This Row],[Chômage Partiel AM]]+Tableau1[[#This Row],[Chômage Partiel PM]]</f>
        <v>0</v>
      </c>
      <c r="Z187" s="147">
        <f>(Tableau1[[#This Row],[Pont Mobile]]+Tableau1[[#This Row],[Congés ]]+Tableau1[[#This Row],[Autre]]+Tableau1[[#This Row],[Absence]]+Tableau1[[#This Row],[R.T.T.]]+Tableau1[[#This Row],[Arrêt Maladie]])*paramètres!B$14</f>
        <v>0</v>
      </c>
      <c r="AA187" s="93">
        <f ca="1">MAX(0,IF(WEEKDAY(Tableau1[[#This Row],[Date]],2)&lt;7,0,
SUM(OFFSET(Tableau1[[#This Row],[Temps de travail]],-6,,7))-
SUM(OFFSET(Tableau1[[#This Row],[Heures à récupérer]],-6,,7))+
SUM(OFFSET(Tableau1[[#This Row],[Récup avance]],-6,,7))
-paramètres!$B$15
)*24)</f>
        <v>0</v>
      </c>
      <c r="AB187" s="14"/>
      <c r="AC187" s="14"/>
      <c r="AE187" s="14"/>
    </row>
    <row r="188" spans="2:31" x14ac:dyDescent="0.3">
      <c r="B188" s="49" t="str">
        <f>IF(WEEKDAY(Tableau1[[#This Row],[Date]],2)=4,"semaine "&amp;_xlfn.ISOWEEKNUM(Tableau1[[#This Row],[Date]]),"")</f>
        <v/>
      </c>
      <c r="C188" s="44" t="str">
        <f>UPPER(TEXT(Tableau1[[#This Row],[Date]],"jjjj"))</f>
        <v>MARDI</v>
      </c>
      <c r="D188" s="60">
        <f>$C$3+ROW()-ROW(Tableau1[[#Headers],[Date]])-1</f>
        <v>44376</v>
      </c>
      <c r="E188" s="24"/>
      <c r="F188" s="24"/>
      <c r="G188" s="58"/>
      <c r="H188" s="24"/>
      <c r="I188" s="24"/>
      <c r="J188" s="58"/>
      <c r="K188" s="64">
        <f>Tableau1[[#This Row],[Fin AM]]-Tableau1[[#This Row],[Début AM]]-Tableau1[[#This Row],[Pause AM]]+Tableau1[[#This Row],[Fin PM]]-Tableau1[[#This Row],[Début PM]]-Tableau1[[#This Row],[Pause PM]]</f>
        <v>0</v>
      </c>
      <c r="L188" s="45"/>
      <c r="M188" s="84"/>
      <c r="N188" s="171" t="str">
        <f ca="1">IF(COUNTIF('jours fériés'!C:C,Tableau1[[#This Row],[Date]]),"oui","")</f>
        <v/>
      </c>
      <c r="O188" s="176"/>
      <c r="P188" s="112">
        <f>IF(Tableau1[[#This Row],[Position]]="C.P.",1,0)</f>
        <v>0</v>
      </c>
      <c r="Q188" s="126">
        <f>IF(Tableau1[[#This Row],[Position]]="C.P.S.",1,0)</f>
        <v>0</v>
      </c>
      <c r="R188" s="132">
        <f>IF(Tableau1[[#This Row],[Position]]="P.M.",1,0)</f>
        <v>0</v>
      </c>
      <c r="S188" s="134">
        <f>IF(Tableau1[[#This Row],[Position]]="A.M.",1,0)</f>
        <v>0</v>
      </c>
      <c r="T188" s="137">
        <f>IF(Tableau1[[#This Row],[Position]]="ABS",1,0)</f>
        <v>0</v>
      </c>
      <c r="U188" s="86">
        <f>IF(Tableau1[[#This Row],[Position]]="R.T.T.",1,0)</f>
        <v>0</v>
      </c>
      <c r="V188" s="138">
        <f>IF(Tableau1[[#This Row],[Position]]="Autre",1,0)</f>
        <v>0</v>
      </c>
      <c r="W188" s="141">
        <f>IF(Tableau1[[#This Row],[Position]]="Ch.P. AM",Tableau1[[#This Row],[Fin AM]]-Tableau1[[#This Row],[Début AM]]-Tableau1[[#This Row],[Pause AM]],0)</f>
        <v>0</v>
      </c>
      <c r="X188" s="81">
        <f>IF(Tableau1[[#This Row],[Position]]="Ch.P. PM",Tableau1[[#This Row],[Fin PM]]-Tableau1[[#This Row],[Début PM]]-Tableau1[[#This Row],[Pause PM]],0)</f>
        <v>0</v>
      </c>
      <c r="Y188" s="96">
        <f>IF(Tableau1[[#This Row],[Position]]="Ch.P.",Tableau1[[#This Row],[Temps de travail]],0)+Tableau1[[#This Row],[Chômage Partiel AM]]+Tableau1[[#This Row],[Chômage Partiel PM]]</f>
        <v>0</v>
      </c>
      <c r="Z188" s="147">
        <f>(Tableau1[[#This Row],[Pont Mobile]]+Tableau1[[#This Row],[Congés ]]+Tableau1[[#This Row],[Autre]]+Tableau1[[#This Row],[Absence]]+Tableau1[[#This Row],[R.T.T.]]+Tableau1[[#This Row],[Arrêt Maladie]])*paramètres!B$14</f>
        <v>0</v>
      </c>
      <c r="AA188" s="93">
        <f ca="1">MAX(0,IF(WEEKDAY(Tableau1[[#This Row],[Date]],2)&lt;7,0,
SUM(OFFSET(Tableau1[[#This Row],[Temps de travail]],-6,,7))-
SUM(OFFSET(Tableau1[[#This Row],[Heures à récupérer]],-6,,7))+
SUM(OFFSET(Tableau1[[#This Row],[Récup avance]],-6,,7))
-paramètres!$B$15
)*24)</f>
        <v>0</v>
      </c>
      <c r="AB188" s="14"/>
      <c r="AC188" s="14"/>
      <c r="AE188" s="14"/>
    </row>
    <row r="189" spans="2:31" x14ac:dyDescent="0.3">
      <c r="B189" s="49" t="str">
        <f>IF(WEEKDAY(Tableau1[[#This Row],[Date]],2)=4,"semaine "&amp;_xlfn.ISOWEEKNUM(Tableau1[[#This Row],[Date]]),"")</f>
        <v/>
      </c>
      <c r="C189" s="44" t="str">
        <f>UPPER(TEXT(Tableau1[[#This Row],[Date]],"jjjj"))</f>
        <v>MERCREDI</v>
      </c>
      <c r="D189" s="60">
        <f>$C$3+ROW()-ROW(Tableau1[[#Headers],[Date]])-1</f>
        <v>44377</v>
      </c>
      <c r="E189" s="24"/>
      <c r="F189" s="24"/>
      <c r="G189" s="58"/>
      <c r="H189" s="24"/>
      <c r="I189" s="24"/>
      <c r="J189" s="58"/>
      <c r="K189" s="64">
        <f>Tableau1[[#This Row],[Fin AM]]-Tableau1[[#This Row],[Début AM]]-Tableau1[[#This Row],[Pause AM]]+Tableau1[[#This Row],[Fin PM]]-Tableau1[[#This Row],[Début PM]]-Tableau1[[#This Row],[Pause PM]]</f>
        <v>0</v>
      </c>
      <c r="L189" s="45"/>
      <c r="M189" s="84"/>
      <c r="N189" s="171" t="str">
        <f ca="1">IF(COUNTIF('jours fériés'!C:C,Tableau1[[#This Row],[Date]]),"oui","")</f>
        <v/>
      </c>
      <c r="O189" s="176"/>
      <c r="P189" s="112">
        <f>IF(Tableau1[[#This Row],[Position]]="C.P.",1,0)</f>
        <v>0</v>
      </c>
      <c r="Q189" s="126">
        <f>IF(Tableau1[[#This Row],[Position]]="C.P.S.",1,0)</f>
        <v>0</v>
      </c>
      <c r="R189" s="132">
        <f>IF(Tableau1[[#This Row],[Position]]="P.M.",1,0)</f>
        <v>0</v>
      </c>
      <c r="S189" s="134">
        <f>IF(Tableau1[[#This Row],[Position]]="A.M.",1,0)</f>
        <v>0</v>
      </c>
      <c r="T189" s="137">
        <f>IF(Tableau1[[#This Row],[Position]]="ABS",1,0)</f>
        <v>0</v>
      </c>
      <c r="U189" s="86">
        <f>IF(Tableau1[[#This Row],[Position]]="R.T.T.",1,0)</f>
        <v>0</v>
      </c>
      <c r="V189" s="138">
        <f>IF(Tableau1[[#This Row],[Position]]="Autre",1,0)</f>
        <v>0</v>
      </c>
      <c r="W189" s="141">
        <f>IF(Tableau1[[#This Row],[Position]]="Ch.P. AM",Tableau1[[#This Row],[Fin AM]]-Tableau1[[#This Row],[Début AM]]-Tableau1[[#This Row],[Pause AM]],0)</f>
        <v>0</v>
      </c>
      <c r="X189" s="81">
        <f>IF(Tableau1[[#This Row],[Position]]="Ch.P. PM",Tableau1[[#This Row],[Fin PM]]-Tableau1[[#This Row],[Début PM]]-Tableau1[[#This Row],[Pause PM]],0)</f>
        <v>0</v>
      </c>
      <c r="Y189" s="96">
        <f>IF(Tableau1[[#This Row],[Position]]="Ch.P.",Tableau1[[#This Row],[Temps de travail]],0)+Tableau1[[#This Row],[Chômage Partiel AM]]+Tableau1[[#This Row],[Chômage Partiel PM]]</f>
        <v>0</v>
      </c>
      <c r="Z189" s="147">
        <f>(Tableau1[[#This Row],[Pont Mobile]]+Tableau1[[#This Row],[Congés ]]+Tableau1[[#This Row],[Autre]]+Tableau1[[#This Row],[Absence]]+Tableau1[[#This Row],[R.T.T.]]+Tableau1[[#This Row],[Arrêt Maladie]])*paramètres!B$14</f>
        <v>0</v>
      </c>
      <c r="AA189" s="93">
        <f ca="1">MAX(0,IF(WEEKDAY(Tableau1[[#This Row],[Date]],2)&lt;7,0,
SUM(OFFSET(Tableau1[[#This Row],[Temps de travail]],-6,,7))-
SUM(OFFSET(Tableau1[[#This Row],[Heures à récupérer]],-6,,7))+
SUM(OFFSET(Tableau1[[#This Row],[Récup avance]],-6,,7))
-paramètres!$B$15
)*24)</f>
        <v>0</v>
      </c>
      <c r="AB189" s="14"/>
      <c r="AC189" s="14"/>
      <c r="AE189" s="14"/>
    </row>
    <row r="190" spans="2:31" x14ac:dyDescent="0.3">
      <c r="B190" s="49" t="str">
        <f>IF(WEEKDAY(Tableau1[[#This Row],[Date]],2)=4,"semaine "&amp;_xlfn.ISOWEEKNUM(Tableau1[[#This Row],[Date]]),"")</f>
        <v>semaine 26</v>
      </c>
      <c r="C190" s="44" t="str">
        <f>UPPER(TEXT(Tableau1[[#This Row],[Date]],"jjjj"))</f>
        <v>JEUDI</v>
      </c>
      <c r="D190" s="60">
        <f>$C$3+ROW()-ROW(Tableau1[[#Headers],[Date]])-1</f>
        <v>44378</v>
      </c>
      <c r="E190" s="24"/>
      <c r="F190" s="24"/>
      <c r="G190" s="58"/>
      <c r="H190" s="24"/>
      <c r="I190" s="24"/>
      <c r="J190" s="58"/>
      <c r="K190" s="64">
        <f>Tableau1[[#This Row],[Fin AM]]-Tableau1[[#This Row],[Début AM]]-Tableau1[[#This Row],[Pause AM]]+Tableau1[[#This Row],[Fin PM]]-Tableau1[[#This Row],[Début PM]]-Tableau1[[#This Row],[Pause PM]]</f>
        <v>0</v>
      </c>
      <c r="L190" s="45"/>
      <c r="M190" s="84"/>
      <c r="N190" s="171" t="str">
        <f ca="1">IF(COUNTIF('jours fériés'!C:C,Tableau1[[#This Row],[Date]]),"oui","")</f>
        <v/>
      </c>
      <c r="O190" s="176"/>
      <c r="P190" s="112">
        <f>IF(Tableau1[[#This Row],[Position]]="C.P.",1,0)</f>
        <v>0</v>
      </c>
      <c r="Q190" s="126">
        <f>IF(Tableau1[[#This Row],[Position]]="C.P.S.",1,0)</f>
        <v>0</v>
      </c>
      <c r="R190" s="132">
        <f>IF(Tableau1[[#This Row],[Position]]="P.M.",1,0)</f>
        <v>0</v>
      </c>
      <c r="S190" s="134">
        <f>IF(Tableau1[[#This Row],[Position]]="A.M.",1,0)</f>
        <v>0</v>
      </c>
      <c r="T190" s="137">
        <f>IF(Tableau1[[#This Row],[Position]]="ABS",1,0)</f>
        <v>0</v>
      </c>
      <c r="U190" s="86">
        <f>IF(Tableau1[[#This Row],[Position]]="R.T.T.",1,0)</f>
        <v>0</v>
      </c>
      <c r="V190" s="138">
        <f>IF(Tableau1[[#This Row],[Position]]="Autre",1,0)</f>
        <v>0</v>
      </c>
      <c r="W190" s="141">
        <f>IF(Tableau1[[#This Row],[Position]]="Ch.P. AM",Tableau1[[#This Row],[Fin AM]]-Tableau1[[#This Row],[Début AM]]-Tableau1[[#This Row],[Pause AM]],0)</f>
        <v>0</v>
      </c>
      <c r="X190" s="81">
        <f>IF(Tableau1[[#This Row],[Position]]="Ch.P. PM",Tableau1[[#This Row],[Fin PM]]-Tableau1[[#This Row],[Début PM]]-Tableau1[[#This Row],[Pause PM]],0)</f>
        <v>0</v>
      </c>
      <c r="Y190" s="96">
        <f>IF(Tableau1[[#This Row],[Position]]="Ch.P.",Tableau1[[#This Row],[Temps de travail]],0)+Tableau1[[#This Row],[Chômage Partiel AM]]+Tableau1[[#This Row],[Chômage Partiel PM]]</f>
        <v>0</v>
      </c>
      <c r="Z190" s="147">
        <f>(Tableau1[[#This Row],[Pont Mobile]]+Tableau1[[#This Row],[Congés ]]+Tableau1[[#This Row],[Autre]]+Tableau1[[#This Row],[Absence]]+Tableau1[[#This Row],[R.T.T.]]+Tableau1[[#This Row],[Arrêt Maladie]])*paramètres!B$14</f>
        <v>0</v>
      </c>
      <c r="AA190" s="93">
        <f ca="1">MAX(0,IF(WEEKDAY(Tableau1[[#This Row],[Date]],2)&lt;7,0,
SUM(OFFSET(Tableau1[[#This Row],[Temps de travail]],-6,,7))-
SUM(OFFSET(Tableau1[[#This Row],[Heures à récupérer]],-6,,7))+
SUM(OFFSET(Tableau1[[#This Row],[Récup avance]],-6,,7))
-paramètres!$B$15
)*24)</f>
        <v>0</v>
      </c>
      <c r="AB190" s="14"/>
      <c r="AC190" s="14"/>
      <c r="AE190" s="14"/>
    </row>
    <row r="191" spans="2:31" x14ac:dyDescent="0.3">
      <c r="B191" s="49" t="str">
        <f>IF(WEEKDAY(Tableau1[[#This Row],[Date]],2)=4,"semaine "&amp;_xlfn.ISOWEEKNUM(Tableau1[[#This Row],[Date]]),"")</f>
        <v/>
      </c>
      <c r="C191" s="44" t="str">
        <f>UPPER(TEXT(Tableau1[[#This Row],[Date]],"jjjj"))</f>
        <v>VENDREDI</v>
      </c>
      <c r="D191" s="60">
        <f>$C$3+ROW()-ROW(Tableau1[[#Headers],[Date]])-1</f>
        <v>44379</v>
      </c>
      <c r="E191" s="24"/>
      <c r="F191" s="24"/>
      <c r="G191" s="58"/>
      <c r="H191" s="24"/>
      <c r="I191" s="24"/>
      <c r="J191" s="58"/>
      <c r="K191" s="64">
        <f>Tableau1[[#This Row],[Fin AM]]-Tableau1[[#This Row],[Début AM]]-Tableau1[[#This Row],[Pause AM]]+Tableau1[[#This Row],[Fin PM]]-Tableau1[[#This Row],[Début PM]]-Tableau1[[#This Row],[Pause PM]]</f>
        <v>0</v>
      </c>
      <c r="L191" s="45"/>
      <c r="M191" s="84"/>
      <c r="N191" s="171" t="str">
        <f ca="1">IF(COUNTIF('jours fériés'!C:C,Tableau1[[#This Row],[Date]]),"oui","")</f>
        <v/>
      </c>
      <c r="O191" s="176"/>
      <c r="P191" s="112">
        <f>IF(Tableau1[[#This Row],[Position]]="C.P.",1,0)</f>
        <v>0</v>
      </c>
      <c r="Q191" s="126">
        <f>IF(Tableau1[[#This Row],[Position]]="C.P.S.",1,0)</f>
        <v>0</v>
      </c>
      <c r="R191" s="132">
        <f>IF(Tableau1[[#This Row],[Position]]="P.M.",1,0)</f>
        <v>0</v>
      </c>
      <c r="S191" s="134">
        <f>IF(Tableau1[[#This Row],[Position]]="A.M.",1,0)</f>
        <v>0</v>
      </c>
      <c r="T191" s="137">
        <f>IF(Tableau1[[#This Row],[Position]]="ABS",1,0)</f>
        <v>0</v>
      </c>
      <c r="U191" s="86">
        <f>IF(Tableau1[[#This Row],[Position]]="R.T.T.",1,0)</f>
        <v>0</v>
      </c>
      <c r="V191" s="138">
        <f>IF(Tableau1[[#This Row],[Position]]="Autre",1,0)</f>
        <v>0</v>
      </c>
      <c r="W191" s="141">
        <f>IF(Tableau1[[#This Row],[Position]]="Ch.P. AM",Tableau1[[#This Row],[Fin AM]]-Tableau1[[#This Row],[Début AM]]-Tableau1[[#This Row],[Pause AM]],0)</f>
        <v>0</v>
      </c>
      <c r="X191" s="81">
        <f>IF(Tableau1[[#This Row],[Position]]="Ch.P. PM",Tableau1[[#This Row],[Fin PM]]-Tableau1[[#This Row],[Début PM]]-Tableau1[[#This Row],[Pause PM]],0)</f>
        <v>0</v>
      </c>
      <c r="Y191" s="96">
        <f>IF(Tableau1[[#This Row],[Position]]="Ch.P.",Tableau1[[#This Row],[Temps de travail]],0)+Tableau1[[#This Row],[Chômage Partiel AM]]+Tableau1[[#This Row],[Chômage Partiel PM]]</f>
        <v>0</v>
      </c>
      <c r="Z191" s="147">
        <f>(Tableau1[[#This Row],[Pont Mobile]]+Tableau1[[#This Row],[Congés ]]+Tableau1[[#This Row],[Autre]]+Tableau1[[#This Row],[Absence]]+Tableau1[[#This Row],[R.T.T.]]+Tableau1[[#This Row],[Arrêt Maladie]])*paramètres!B$14</f>
        <v>0</v>
      </c>
      <c r="AA191" s="93">
        <f ca="1">MAX(0,IF(WEEKDAY(Tableau1[[#This Row],[Date]],2)&lt;7,0,
SUM(OFFSET(Tableau1[[#This Row],[Temps de travail]],-6,,7))-
SUM(OFFSET(Tableau1[[#This Row],[Heures à récupérer]],-6,,7))+
SUM(OFFSET(Tableau1[[#This Row],[Récup avance]],-6,,7))
-paramètres!$B$15
)*24)</f>
        <v>0</v>
      </c>
      <c r="AB191" s="14"/>
      <c r="AC191" s="14"/>
      <c r="AE191" s="14"/>
    </row>
    <row r="192" spans="2:31" x14ac:dyDescent="0.3">
      <c r="B192" s="49" t="str">
        <f>IF(WEEKDAY(Tableau1[[#This Row],[Date]],2)=4,"semaine "&amp;_xlfn.ISOWEEKNUM(Tableau1[[#This Row],[Date]]),"")</f>
        <v/>
      </c>
      <c r="C192" s="44" t="str">
        <f>UPPER(TEXT(Tableau1[[#This Row],[Date]],"jjjj"))</f>
        <v>SAMEDI</v>
      </c>
      <c r="D192" s="60">
        <f>$C$3+ROW()-ROW(Tableau1[[#Headers],[Date]])-1</f>
        <v>44380</v>
      </c>
      <c r="E192" s="24"/>
      <c r="F192" s="24"/>
      <c r="G192" s="58"/>
      <c r="H192" s="24"/>
      <c r="I192" s="24"/>
      <c r="J192" s="58"/>
      <c r="K192" s="64">
        <f>Tableau1[[#This Row],[Fin AM]]-Tableau1[[#This Row],[Début AM]]-Tableau1[[#This Row],[Pause AM]]+Tableau1[[#This Row],[Fin PM]]-Tableau1[[#This Row],[Début PM]]-Tableau1[[#This Row],[Pause PM]]</f>
        <v>0</v>
      </c>
      <c r="L192" s="45"/>
      <c r="M192" s="84"/>
      <c r="N192" s="171" t="str">
        <f ca="1">IF(COUNTIF('jours fériés'!C:C,Tableau1[[#This Row],[Date]]),"oui","")</f>
        <v/>
      </c>
      <c r="O192" s="176"/>
      <c r="P192" s="112">
        <f>IF(Tableau1[[#This Row],[Position]]="C.P.",1,0)</f>
        <v>0</v>
      </c>
      <c r="Q192" s="126">
        <f>IF(Tableau1[[#This Row],[Position]]="C.P.S.",1,0)</f>
        <v>0</v>
      </c>
      <c r="R192" s="132">
        <f>IF(Tableau1[[#This Row],[Position]]="P.M.",1,0)</f>
        <v>0</v>
      </c>
      <c r="S192" s="134">
        <f>IF(Tableau1[[#This Row],[Position]]="A.M.",1,0)</f>
        <v>0</v>
      </c>
      <c r="T192" s="137">
        <f>IF(Tableau1[[#This Row],[Position]]="ABS",1,0)</f>
        <v>0</v>
      </c>
      <c r="U192" s="86">
        <f>IF(Tableau1[[#This Row],[Position]]="R.T.T.",1,0)</f>
        <v>0</v>
      </c>
      <c r="V192" s="138">
        <f>IF(Tableau1[[#This Row],[Position]]="Autre",1,0)</f>
        <v>0</v>
      </c>
      <c r="W192" s="141">
        <f>IF(Tableau1[[#This Row],[Position]]="Ch.P. AM",Tableau1[[#This Row],[Fin AM]]-Tableau1[[#This Row],[Début AM]]-Tableau1[[#This Row],[Pause AM]],0)</f>
        <v>0</v>
      </c>
      <c r="X192" s="81">
        <f>IF(Tableau1[[#This Row],[Position]]="Ch.P. PM",Tableau1[[#This Row],[Fin PM]]-Tableau1[[#This Row],[Début PM]]-Tableau1[[#This Row],[Pause PM]],0)</f>
        <v>0</v>
      </c>
      <c r="Y192" s="96">
        <f>IF(Tableau1[[#This Row],[Position]]="Ch.P.",Tableau1[[#This Row],[Temps de travail]],0)+Tableau1[[#This Row],[Chômage Partiel AM]]+Tableau1[[#This Row],[Chômage Partiel PM]]</f>
        <v>0</v>
      </c>
      <c r="Z192" s="147">
        <f>(Tableau1[[#This Row],[Pont Mobile]]+Tableau1[[#This Row],[Congés ]]+Tableau1[[#This Row],[Autre]]+Tableau1[[#This Row],[Absence]]+Tableau1[[#This Row],[R.T.T.]]+Tableau1[[#This Row],[Arrêt Maladie]])*paramètres!B$14</f>
        <v>0</v>
      </c>
      <c r="AA192" s="93">
        <f ca="1">MAX(0,IF(WEEKDAY(Tableau1[[#This Row],[Date]],2)&lt;7,0,
SUM(OFFSET(Tableau1[[#This Row],[Temps de travail]],-6,,7))-
SUM(OFFSET(Tableau1[[#This Row],[Heures à récupérer]],-6,,7))+
SUM(OFFSET(Tableau1[[#This Row],[Récup avance]],-6,,7))
-paramètres!$B$15
)*24)</f>
        <v>0</v>
      </c>
      <c r="AB192" s="14"/>
      <c r="AC192" s="14"/>
      <c r="AE192" s="14"/>
    </row>
    <row r="193" spans="2:31" ht="15" thickBot="1" x14ac:dyDescent="0.35">
      <c r="B193" s="49" t="str">
        <f>IF(WEEKDAY(Tableau1[[#This Row],[Date]],2)=4,"semaine "&amp;_xlfn.ISOWEEKNUM(Tableau1[[#This Row],[Date]]),"")</f>
        <v/>
      </c>
      <c r="C193" s="44" t="str">
        <f>UPPER(TEXT(Tableau1[[#This Row],[Date]],"jjjj"))</f>
        <v>DIMANCHE</v>
      </c>
      <c r="D193" s="60">
        <f>$C$3+ROW()-ROW(Tableau1[[#Headers],[Date]])-1</f>
        <v>44381</v>
      </c>
      <c r="E193" s="24"/>
      <c r="F193" s="24"/>
      <c r="G193" s="58"/>
      <c r="H193" s="24"/>
      <c r="I193" s="24"/>
      <c r="J193" s="58"/>
      <c r="K193" s="64">
        <f>Tableau1[[#This Row],[Fin AM]]-Tableau1[[#This Row],[Début AM]]-Tableau1[[#This Row],[Pause AM]]+Tableau1[[#This Row],[Fin PM]]-Tableau1[[#This Row],[Début PM]]-Tableau1[[#This Row],[Pause PM]]</f>
        <v>0</v>
      </c>
      <c r="L193" s="52"/>
      <c r="M193" s="85"/>
      <c r="N193" s="174" t="str">
        <f ca="1">IF(COUNTIF('jours fériés'!C:C,Tableau1[[#This Row],[Date]]),"oui","")</f>
        <v/>
      </c>
      <c r="O193" s="176"/>
      <c r="P193" s="179">
        <f>IF(Tableau1[[#This Row],[Position]]="C.P.",1,0)</f>
        <v>0</v>
      </c>
      <c r="Q193" s="181">
        <f>IF(Tableau1[[#This Row],[Position]]="C.P.S.",1,0)</f>
        <v>0</v>
      </c>
      <c r="R193" s="183">
        <f>IF(Tableau1[[#This Row],[Position]]="P.M.",1,0)</f>
        <v>0</v>
      </c>
      <c r="S193" s="169">
        <f>IF(Tableau1[[#This Row],[Position]]="A.M.",1,0)</f>
        <v>0</v>
      </c>
      <c r="T193" s="187">
        <f>IF(Tableau1[[#This Row],[Position]]="ABS",1,0)</f>
        <v>0</v>
      </c>
      <c r="U193" s="189">
        <f>IF(Tableau1[[#This Row],[Position]]="R.T.T.",1,0)</f>
        <v>0</v>
      </c>
      <c r="V193" s="185">
        <f>IF(Tableau1[[#This Row],[Position]]="Autre",1,0)</f>
        <v>0</v>
      </c>
      <c r="W193" s="142">
        <f>IF(Tableau1[[#This Row],[Position]]="Ch.P. AM",Tableau1[[#This Row],[Fin AM]]-Tableau1[[#This Row],[Début AM]]-Tableau1[[#This Row],[Pause AM]],0)</f>
        <v>0</v>
      </c>
      <c r="X193" s="117">
        <f>IF(Tableau1[[#This Row],[Position]]="Ch.P. PM",Tableau1[[#This Row],[Fin PM]]-Tableau1[[#This Row],[Début PM]]-Tableau1[[#This Row],[Pause PM]],0)</f>
        <v>0</v>
      </c>
      <c r="Y193" s="143">
        <f>IF(Tableau1[[#This Row],[Position]]="Ch.P.",Tableau1[[#This Row],[Temps de travail]],0)+Tableau1[[#This Row],[Chômage Partiel AM]]+Tableau1[[#This Row],[Chômage Partiel PM]]</f>
        <v>0</v>
      </c>
      <c r="Z193" s="148">
        <f>(Tableau1[[#This Row],[Pont Mobile]]+Tableau1[[#This Row],[Congés ]]+Tableau1[[#This Row],[Autre]]+Tableau1[[#This Row],[Absence]]+Tableau1[[#This Row],[R.T.T.]]+Tableau1[[#This Row],[Arrêt Maladie]])*paramètres!B$14</f>
        <v>0</v>
      </c>
      <c r="AA193" s="94">
        <f ca="1">MAX(0,IF(WEEKDAY(Tableau1[[#This Row],[Date]],2)&lt;7,0,
SUM(OFFSET(Tableau1[[#This Row],[Temps de travail]],-6,,7))-
SUM(OFFSET(Tableau1[[#This Row],[Heures à récupérer]],-6,,7))+
SUM(OFFSET(Tableau1[[#This Row],[Récup avance]],-6,,7))
-paramètres!$B$15
)*24)</f>
        <v>0</v>
      </c>
      <c r="AB193" s="14"/>
      <c r="AC193" s="14"/>
      <c r="AE193" s="14"/>
    </row>
    <row r="194" spans="2:31" x14ac:dyDescent="0.3">
      <c r="B194" s="49" t="str">
        <f>IF(WEEKDAY(Tableau1[[#This Row],[Date]],2)=4,"semaine "&amp;_xlfn.ISOWEEKNUM(Tableau1[[#This Row],[Date]]),"")</f>
        <v/>
      </c>
      <c r="C194" s="44" t="str">
        <f>UPPER(TEXT(Tableau1[[#This Row],[Date]],"jjjj"))</f>
        <v>LUNDI</v>
      </c>
      <c r="D194" s="60">
        <f>$C$3+ROW()-ROW(Tableau1[[#Headers],[Date]])-1</f>
        <v>44382</v>
      </c>
      <c r="E194" s="24"/>
      <c r="F194" s="24"/>
      <c r="G194" s="58"/>
      <c r="H194" s="24"/>
      <c r="I194" s="24"/>
      <c r="J194" s="58"/>
      <c r="K194" s="64">
        <f>Tableau1[[#This Row],[Fin AM]]-Tableau1[[#This Row],[Début AM]]-Tableau1[[#This Row],[Pause AM]]+Tableau1[[#This Row],[Fin PM]]-Tableau1[[#This Row],[Début PM]]-Tableau1[[#This Row],[Pause PM]]</f>
        <v>0</v>
      </c>
      <c r="L194" s="48"/>
      <c r="M194" s="83"/>
      <c r="N194" s="171" t="str">
        <f ca="1">IF(COUNTIF('jours fériés'!C:C,Tableau1[[#This Row],[Date]]),"oui","")</f>
        <v/>
      </c>
      <c r="O194" s="176"/>
      <c r="P194" s="112">
        <f>IF(Tableau1[[#This Row],[Position]]="C.P.",1,0)</f>
        <v>0</v>
      </c>
      <c r="Q194" s="126">
        <f>IF(Tableau1[[#This Row],[Position]]="C.P.S.",1,0)</f>
        <v>0</v>
      </c>
      <c r="R194" s="132">
        <f>IF(Tableau1[[#This Row],[Position]]="P.M.",1,0)</f>
        <v>0</v>
      </c>
      <c r="S194" s="134">
        <f>IF(Tableau1[[#This Row],[Position]]="A.M.",1,0)</f>
        <v>0</v>
      </c>
      <c r="T194" s="137">
        <f>IF(Tableau1[[#This Row],[Position]]="ABS",1,0)</f>
        <v>0</v>
      </c>
      <c r="U194" s="86">
        <f>IF(Tableau1[[#This Row],[Position]]="R.T.T.",1,0)</f>
        <v>0</v>
      </c>
      <c r="V194" s="138">
        <f>IF(Tableau1[[#This Row],[Position]]="Autre",1,0)</f>
        <v>0</v>
      </c>
      <c r="W194" s="141">
        <f>IF(Tableau1[[#This Row],[Position]]="Ch.P. AM",Tableau1[[#This Row],[Fin AM]]-Tableau1[[#This Row],[Début AM]]-Tableau1[[#This Row],[Pause AM]],0)</f>
        <v>0</v>
      </c>
      <c r="X194" s="81">
        <f>IF(Tableau1[[#This Row],[Position]]="Ch.P. PM",Tableau1[[#This Row],[Fin PM]]-Tableau1[[#This Row],[Début PM]]-Tableau1[[#This Row],[Pause PM]],0)</f>
        <v>0</v>
      </c>
      <c r="Y194" s="96">
        <f>IF(Tableau1[[#This Row],[Position]]="Ch.P.",Tableau1[[#This Row],[Temps de travail]],0)+Tableau1[[#This Row],[Chômage Partiel AM]]+Tableau1[[#This Row],[Chômage Partiel PM]]</f>
        <v>0</v>
      </c>
      <c r="Z194" s="147">
        <f>(Tableau1[[#This Row],[Pont Mobile]]+Tableau1[[#This Row],[Congés ]]+Tableau1[[#This Row],[Autre]]+Tableau1[[#This Row],[Absence]]+Tableau1[[#This Row],[R.T.T.]]+Tableau1[[#This Row],[Arrêt Maladie]])*paramètres!B$14</f>
        <v>0</v>
      </c>
      <c r="AA194" s="93">
        <f ca="1">MAX(0,IF(WEEKDAY(Tableau1[[#This Row],[Date]],2)&lt;7,0,
SUM(OFFSET(Tableau1[[#This Row],[Temps de travail]],-6,,7))-
SUM(OFFSET(Tableau1[[#This Row],[Heures à récupérer]],-6,,7))+
SUM(OFFSET(Tableau1[[#This Row],[Récup avance]],-6,,7))
-paramètres!$B$15
)*24)</f>
        <v>0</v>
      </c>
      <c r="AB194" s="14"/>
      <c r="AC194" s="14"/>
      <c r="AE194" s="14"/>
    </row>
    <row r="195" spans="2:31" x14ac:dyDescent="0.3">
      <c r="B195" s="49" t="str">
        <f>IF(WEEKDAY(Tableau1[[#This Row],[Date]],2)=4,"semaine "&amp;_xlfn.ISOWEEKNUM(Tableau1[[#This Row],[Date]]),"")</f>
        <v/>
      </c>
      <c r="C195" s="44" t="str">
        <f>UPPER(TEXT(Tableau1[[#This Row],[Date]],"jjjj"))</f>
        <v>MARDI</v>
      </c>
      <c r="D195" s="60">
        <f>$C$3+ROW()-ROW(Tableau1[[#Headers],[Date]])-1</f>
        <v>44383</v>
      </c>
      <c r="E195" s="24"/>
      <c r="F195" s="24"/>
      <c r="G195" s="58"/>
      <c r="H195" s="24"/>
      <c r="I195" s="24"/>
      <c r="J195" s="58"/>
      <c r="K195" s="64">
        <f>Tableau1[[#This Row],[Fin AM]]-Tableau1[[#This Row],[Début AM]]-Tableau1[[#This Row],[Pause AM]]+Tableau1[[#This Row],[Fin PM]]-Tableau1[[#This Row],[Début PM]]-Tableau1[[#This Row],[Pause PM]]</f>
        <v>0</v>
      </c>
      <c r="L195" s="45"/>
      <c r="M195" s="84"/>
      <c r="N195" s="171" t="str">
        <f ca="1">IF(COUNTIF('jours fériés'!C:C,Tableau1[[#This Row],[Date]]),"oui","")</f>
        <v/>
      </c>
      <c r="O195" s="176"/>
      <c r="P195" s="112">
        <f>IF(Tableau1[[#This Row],[Position]]="C.P.",1,0)</f>
        <v>0</v>
      </c>
      <c r="Q195" s="126">
        <f>IF(Tableau1[[#This Row],[Position]]="C.P.S.",1,0)</f>
        <v>0</v>
      </c>
      <c r="R195" s="132">
        <f>IF(Tableau1[[#This Row],[Position]]="P.M.",1,0)</f>
        <v>0</v>
      </c>
      <c r="S195" s="134">
        <f>IF(Tableau1[[#This Row],[Position]]="A.M.",1,0)</f>
        <v>0</v>
      </c>
      <c r="T195" s="137">
        <f>IF(Tableau1[[#This Row],[Position]]="ABS",1,0)</f>
        <v>0</v>
      </c>
      <c r="U195" s="86">
        <f>IF(Tableau1[[#This Row],[Position]]="R.T.T.",1,0)</f>
        <v>0</v>
      </c>
      <c r="V195" s="138">
        <f>IF(Tableau1[[#This Row],[Position]]="Autre",1,0)</f>
        <v>0</v>
      </c>
      <c r="W195" s="141">
        <f>IF(Tableau1[[#This Row],[Position]]="Ch.P. AM",Tableau1[[#This Row],[Fin AM]]-Tableau1[[#This Row],[Début AM]]-Tableau1[[#This Row],[Pause AM]],0)</f>
        <v>0</v>
      </c>
      <c r="X195" s="81">
        <f>IF(Tableau1[[#This Row],[Position]]="Ch.P. PM",Tableau1[[#This Row],[Fin PM]]-Tableau1[[#This Row],[Début PM]]-Tableau1[[#This Row],[Pause PM]],0)</f>
        <v>0</v>
      </c>
      <c r="Y195" s="96">
        <f>IF(Tableau1[[#This Row],[Position]]="Ch.P.",Tableau1[[#This Row],[Temps de travail]],0)+Tableau1[[#This Row],[Chômage Partiel AM]]+Tableau1[[#This Row],[Chômage Partiel PM]]</f>
        <v>0</v>
      </c>
      <c r="Z195" s="147">
        <f>(Tableau1[[#This Row],[Pont Mobile]]+Tableau1[[#This Row],[Congés ]]+Tableau1[[#This Row],[Autre]]+Tableau1[[#This Row],[Absence]]+Tableau1[[#This Row],[R.T.T.]]+Tableau1[[#This Row],[Arrêt Maladie]])*paramètres!B$14</f>
        <v>0</v>
      </c>
      <c r="AA195" s="93">
        <f ca="1">MAX(0,IF(WEEKDAY(Tableau1[[#This Row],[Date]],2)&lt;7,0,
SUM(OFFSET(Tableau1[[#This Row],[Temps de travail]],-6,,7))-
SUM(OFFSET(Tableau1[[#This Row],[Heures à récupérer]],-6,,7))+
SUM(OFFSET(Tableau1[[#This Row],[Récup avance]],-6,,7))
-paramètres!$B$15
)*24)</f>
        <v>0</v>
      </c>
      <c r="AB195" s="14"/>
      <c r="AC195" s="14"/>
      <c r="AE195" s="14"/>
    </row>
    <row r="196" spans="2:31" x14ac:dyDescent="0.3">
      <c r="B196" s="49" t="str">
        <f>IF(WEEKDAY(Tableau1[[#This Row],[Date]],2)=4,"semaine "&amp;_xlfn.ISOWEEKNUM(Tableau1[[#This Row],[Date]]),"")</f>
        <v/>
      </c>
      <c r="C196" s="44" t="str">
        <f>UPPER(TEXT(Tableau1[[#This Row],[Date]],"jjjj"))</f>
        <v>MERCREDI</v>
      </c>
      <c r="D196" s="60">
        <f>$C$3+ROW()-ROW(Tableau1[[#Headers],[Date]])-1</f>
        <v>44384</v>
      </c>
      <c r="E196" s="24"/>
      <c r="F196" s="24"/>
      <c r="G196" s="58"/>
      <c r="H196" s="24"/>
      <c r="I196" s="24"/>
      <c r="J196" s="58"/>
      <c r="K196" s="64">
        <f>Tableau1[[#This Row],[Fin AM]]-Tableau1[[#This Row],[Début AM]]-Tableau1[[#This Row],[Pause AM]]+Tableau1[[#This Row],[Fin PM]]-Tableau1[[#This Row],[Début PM]]-Tableau1[[#This Row],[Pause PM]]</f>
        <v>0</v>
      </c>
      <c r="L196" s="45"/>
      <c r="M196" s="84"/>
      <c r="N196" s="171" t="str">
        <f ca="1">IF(COUNTIF('jours fériés'!C:C,Tableau1[[#This Row],[Date]]),"oui","")</f>
        <v/>
      </c>
      <c r="O196" s="176"/>
      <c r="P196" s="112">
        <f>IF(Tableau1[[#This Row],[Position]]="C.P.",1,0)</f>
        <v>0</v>
      </c>
      <c r="Q196" s="126">
        <f>IF(Tableau1[[#This Row],[Position]]="C.P.S.",1,0)</f>
        <v>0</v>
      </c>
      <c r="R196" s="132">
        <f>IF(Tableau1[[#This Row],[Position]]="P.M.",1,0)</f>
        <v>0</v>
      </c>
      <c r="S196" s="134">
        <f>IF(Tableau1[[#This Row],[Position]]="A.M.",1,0)</f>
        <v>0</v>
      </c>
      <c r="T196" s="137">
        <f>IF(Tableau1[[#This Row],[Position]]="ABS",1,0)</f>
        <v>0</v>
      </c>
      <c r="U196" s="86">
        <f>IF(Tableau1[[#This Row],[Position]]="R.T.T.",1,0)</f>
        <v>0</v>
      </c>
      <c r="V196" s="138">
        <f>IF(Tableau1[[#This Row],[Position]]="Autre",1,0)</f>
        <v>0</v>
      </c>
      <c r="W196" s="141">
        <f>IF(Tableau1[[#This Row],[Position]]="Ch.P. AM",Tableau1[[#This Row],[Fin AM]]-Tableau1[[#This Row],[Début AM]]-Tableau1[[#This Row],[Pause AM]],0)</f>
        <v>0</v>
      </c>
      <c r="X196" s="81">
        <f>IF(Tableau1[[#This Row],[Position]]="Ch.P. PM",Tableau1[[#This Row],[Fin PM]]-Tableau1[[#This Row],[Début PM]]-Tableau1[[#This Row],[Pause PM]],0)</f>
        <v>0</v>
      </c>
      <c r="Y196" s="96">
        <f>IF(Tableau1[[#This Row],[Position]]="Ch.P.",Tableau1[[#This Row],[Temps de travail]],0)+Tableau1[[#This Row],[Chômage Partiel AM]]+Tableau1[[#This Row],[Chômage Partiel PM]]</f>
        <v>0</v>
      </c>
      <c r="Z196" s="147">
        <f>(Tableau1[[#This Row],[Pont Mobile]]+Tableau1[[#This Row],[Congés ]]+Tableau1[[#This Row],[Autre]]+Tableau1[[#This Row],[Absence]]+Tableau1[[#This Row],[R.T.T.]]+Tableau1[[#This Row],[Arrêt Maladie]])*paramètres!B$14</f>
        <v>0</v>
      </c>
      <c r="AA196" s="93">
        <f ca="1">MAX(0,IF(WEEKDAY(Tableau1[[#This Row],[Date]],2)&lt;7,0,
SUM(OFFSET(Tableau1[[#This Row],[Temps de travail]],-6,,7))-
SUM(OFFSET(Tableau1[[#This Row],[Heures à récupérer]],-6,,7))+
SUM(OFFSET(Tableau1[[#This Row],[Récup avance]],-6,,7))
-paramètres!$B$15
)*24)</f>
        <v>0</v>
      </c>
      <c r="AB196" s="14"/>
      <c r="AC196" s="14"/>
      <c r="AE196" s="14"/>
    </row>
    <row r="197" spans="2:31" x14ac:dyDescent="0.3">
      <c r="B197" s="49" t="str">
        <f>IF(WEEKDAY(Tableau1[[#This Row],[Date]],2)=4,"semaine "&amp;_xlfn.ISOWEEKNUM(Tableau1[[#This Row],[Date]]),"")</f>
        <v>semaine 27</v>
      </c>
      <c r="C197" s="44" t="str">
        <f>UPPER(TEXT(Tableau1[[#This Row],[Date]],"jjjj"))</f>
        <v>JEUDI</v>
      </c>
      <c r="D197" s="60">
        <f>$C$3+ROW()-ROW(Tableau1[[#Headers],[Date]])-1</f>
        <v>44385</v>
      </c>
      <c r="E197" s="24"/>
      <c r="F197" s="24"/>
      <c r="G197" s="58"/>
      <c r="H197" s="24"/>
      <c r="I197" s="24"/>
      <c r="J197" s="58"/>
      <c r="K197" s="64">
        <f>Tableau1[[#This Row],[Fin AM]]-Tableau1[[#This Row],[Début AM]]-Tableau1[[#This Row],[Pause AM]]+Tableau1[[#This Row],[Fin PM]]-Tableau1[[#This Row],[Début PM]]-Tableau1[[#This Row],[Pause PM]]</f>
        <v>0</v>
      </c>
      <c r="L197" s="45"/>
      <c r="M197" s="84"/>
      <c r="N197" s="171" t="str">
        <f ca="1">IF(COUNTIF('jours fériés'!C:C,Tableau1[[#This Row],[Date]]),"oui","")</f>
        <v/>
      </c>
      <c r="O197" s="176"/>
      <c r="P197" s="112">
        <f>IF(Tableau1[[#This Row],[Position]]="C.P.",1,0)</f>
        <v>0</v>
      </c>
      <c r="Q197" s="126">
        <f>IF(Tableau1[[#This Row],[Position]]="C.P.S.",1,0)</f>
        <v>0</v>
      </c>
      <c r="R197" s="132">
        <f>IF(Tableau1[[#This Row],[Position]]="P.M.",1,0)</f>
        <v>0</v>
      </c>
      <c r="S197" s="134">
        <f>IF(Tableau1[[#This Row],[Position]]="A.M.",1,0)</f>
        <v>0</v>
      </c>
      <c r="T197" s="137">
        <f>IF(Tableau1[[#This Row],[Position]]="ABS",1,0)</f>
        <v>0</v>
      </c>
      <c r="U197" s="86">
        <f>IF(Tableau1[[#This Row],[Position]]="R.T.T.",1,0)</f>
        <v>0</v>
      </c>
      <c r="V197" s="138">
        <f>IF(Tableau1[[#This Row],[Position]]="Autre",1,0)</f>
        <v>0</v>
      </c>
      <c r="W197" s="141">
        <f>IF(Tableau1[[#This Row],[Position]]="Ch.P. AM",Tableau1[[#This Row],[Fin AM]]-Tableau1[[#This Row],[Début AM]]-Tableau1[[#This Row],[Pause AM]],0)</f>
        <v>0</v>
      </c>
      <c r="X197" s="81">
        <f>IF(Tableau1[[#This Row],[Position]]="Ch.P. PM",Tableau1[[#This Row],[Fin PM]]-Tableau1[[#This Row],[Début PM]]-Tableau1[[#This Row],[Pause PM]],0)</f>
        <v>0</v>
      </c>
      <c r="Y197" s="96">
        <f>IF(Tableau1[[#This Row],[Position]]="Ch.P.",Tableau1[[#This Row],[Temps de travail]],0)+Tableau1[[#This Row],[Chômage Partiel AM]]+Tableau1[[#This Row],[Chômage Partiel PM]]</f>
        <v>0</v>
      </c>
      <c r="Z197" s="147">
        <f>(Tableau1[[#This Row],[Pont Mobile]]+Tableau1[[#This Row],[Congés ]]+Tableau1[[#This Row],[Autre]]+Tableau1[[#This Row],[Absence]]+Tableau1[[#This Row],[R.T.T.]]+Tableau1[[#This Row],[Arrêt Maladie]])*paramètres!B$14</f>
        <v>0</v>
      </c>
      <c r="AA197" s="93">
        <f ca="1">MAX(0,IF(WEEKDAY(Tableau1[[#This Row],[Date]],2)&lt;7,0,
SUM(OFFSET(Tableau1[[#This Row],[Temps de travail]],-6,,7))-
SUM(OFFSET(Tableau1[[#This Row],[Heures à récupérer]],-6,,7))+
SUM(OFFSET(Tableau1[[#This Row],[Récup avance]],-6,,7))
-paramètres!$B$15
)*24)</f>
        <v>0</v>
      </c>
      <c r="AB197" s="14"/>
      <c r="AC197" s="14"/>
      <c r="AE197" s="14"/>
    </row>
    <row r="198" spans="2:31" x14ac:dyDescent="0.3">
      <c r="B198" s="49" t="str">
        <f>IF(WEEKDAY(Tableau1[[#This Row],[Date]],2)=4,"semaine "&amp;_xlfn.ISOWEEKNUM(Tableau1[[#This Row],[Date]]),"")</f>
        <v/>
      </c>
      <c r="C198" s="44" t="str">
        <f>UPPER(TEXT(Tableau1[[#This Row],[Date]],"jjjj"))</f>
        <v>VENDREDI</v>
      </c>
      <c r="D198" s="60">
        <f>$C$3+ROW()-ROW(Tableau1[[#Headers],[Date]])-1</f>
        <v>44386</v>
      </c>
      <c r="E198" s="24"/>
      <c r="F198" s="24"/>
      <c r="G198" s="58"/>
      <c r="H198" s="24"/>
      <c r="I198" s="24"/>
      <c r="J198" s="58"/>
      <c r="K198" s="64">
        <f>Tableau1[[#This Row],[Fin AM]]-Tableau1[[#This Row],[Début AM]]-Tableau1[[#This Row],[Pause AM]]+Tableau1[[#This Row],[Fin PM]]-Tableau1[[#This Row],[Début PM]]-Tableau1[[#This Row],[Pause PM]]</f>
        <v>0</v>
      </c>
      <c r="L198" s="45"/>
      <c r="M198" s="84"/>
      <c r="N198" s="171" t="str">
        <f ca="1">IF(COUNTIF('jours fériés'!C:C,Tableau1[[#This Row],[Date]]),"oui","")</f>
        <v/>
      </c>
      <c r="O198" s="176"/>
      <c r="P198" s="112">
        <f>IF(Tableau1[[#This Row],[Position]]="C.P.",1,0)</f>
        <v>0</v>
      </c>
      <c r="Q198" s="126">
        <f>IF(Tableau1[[#This Row],[Position]]="C.P.S.",1,0)</f>
        <v>0</v>
      </c>
      <c r="R198" s="132">
        <f>IF(Tableau1[[#This Row],[Position]]="P.M.",1,0)</f>
        <v>0</v>
      </c>
      <c r="S198" s="134">
        <f>IF(Tableau1[[#This Row],[Position]]="A.M.",1,0)</f>
        <v>0</v>
      </c>
      <c r="T198" s="137">
        <f>IF(Tableau1[[#This Row],[Position]]="ABS",1,0)</f>
        <v>0</v>
      </c>
      <c r="U198" s="86">
        <f>IF(Tableau1[[#This Row],[Position]]="R.T.T.",1,0)</f>
        <v>0</v>
      </c>
      <c r="V198" s="138">
        <f>IF(Tableau1[[#This Row],[Position]]="Autre",1,0)</f>
        <v>0</v>
      </c>
      <c r="W198" s="141">
        <f>IF(Tableau1[[#This Row],[Position]]="Ch.P. AM",Tableau1[[#This Row],[Fin AM]]-Tableau1[[#This Row],[Début AM]]-Tableau1[[#This Row],[Pause AM]],0)</f>
        <v>0</v>
      </c>
      <c r="X198" s="81">
        <f>IF(Tableau1[[#This Row],[Position]]="Ch.P. PM",Tableau1[[#This Row],[Fin PM]]-Tableau1[[#This Row],[Début PM]]-Tableau1[[#This Row],[Pause PM]],0)</f>
        <v>0</v>
      </c>
      <c r="Y198" s="96">
        <f>IF(Tableau1[[#This Row],[Position]]="Ch.P.",Tableau1[[#This Row],[Temps de travail]],0)+Tableau1[[#This Row],[Chômage Partiel AM]]+Tableau1[[#This Row],[Chômage Partiel PM]]</f>
        <v>0</v>
      </c>
      <c r="Z198" s="147">
        <f>(Tableau1[[#This Row],[Pont Mobile]]+Tableau1[[#This Row],[Congés ]]+Tableau1[[#This Row],[Autre]]+Tableau1[[#This Row],[Absence]]+Tableau1[[#This Row],[R.T.T.]]+Tableau1[[#This Row],[Arrêt Maladie]])*paramètres!B$14</f>
        <v>0</v>
      </c>
      <c r="AA198" s="93">
        <f ca="1">MAX(0,IF(WEEKDAY(Tableau1[[#This Row],[Date]],2)&lt;7,0,
SUM(OFFSET(Tableau1[[#This Row],[Temps de travail]],-6,,7))-
SUM(OFFSET(Tableau1[[#This Row],[Heures à récupérer]],-6,,7))+
SUM(OFFSET(Tableau1[[#This Row],[Récup avance]],-6,,7))
-paramètres!$B$15
)*24)</f>
        <v>0</v>
      </c>
      <c r="AB198" s="14"/>
      <c r="AC198" s="14"/>
      <c r="AE198" s="14"/>
    </row>
    <row r="199" spans="2:31" x14ac:dyDescent="0.3">
      <c r="B199" s="49" t="str">
        <f>IF(WEEKDAY(Tableau1[[#This Row],[Date]],2)=4,"semaine "&amp;_xlfn.ISOWEEKNUM(Tableau1[[#This Row],[Date]]),"")</f>
        <v/>
      </c>
      <c r="C199" s="44" t="str">
        <f>UPPER(TEXT(Tableau1[[#This Row],[Date]],"jjjj"))</f>
        <v>SAMEDI</v>
      </c>
      <c r="D199" s="60">
        <f>$C$3+ROW()-ROW(Tableau1[[#Headers],[Date]])-1</f>
        <v>44387</v>
      </c>
      <c r="E199" s="24"/>
      <c r="F199" s="24"/>
      <c r="G199" s="58"/>
      <c r="H199" s="24"/>
      <c r="I199" s="24"/>
      <c r="J199" s="58"/>
      <c r="K199" s="64">
        <f>Tableau1[[#This Row],[Fin AM]]-Tableau1[[#This Row],[Début AM]]-Tableau1[[#This Row],[Pause AM]]+Tableau1[[#This Row],[Fin PM]]-Tableau1[[#This Row],[Début PM]]-Tableau1[[#This Row],[Pause PM]]</f>
        <v>0</v>
      </c>
      <c r="L199" s="45"/>
      <c r="M199" s="84"/>
      <c r="N199" s="171" t="str">
        <f ca="1">IF(COUNTIF('jours fériés'!C:C,Tableau1[[#This Row],[Date]]),"oui","")</f>
        <v/>
      </c>
      <c r="O199" s="176"/>
      <c r="P199" s="112">
        <f>IF(Tableau1[[#This Row],[Position]]="C.P.",1,0)</f>
        <v>0</v>
      </c>
      <c r="Q199" s="126">
        <f>IF(Tableau1[[#This Row],[Position]]="C.P.S.",1,0)</f>
        <v>0</v>
      </c>
      <c r="R199" s="132">
        <f>IF(Tableau1[[#This Row],[Position]]="P.M.",1,0)</f>
        <v>0</v>
      </c>
      <c r="S199" s="134">
        <f>IF(Tableau1[[#This Row],[Position]]="A.M.",1,0)</f>
        <v>0</v>
      </c>
      <c r="T199" s="137">
        <f>IF(Tableau1[[#This Row],[Position]]="ABS",1,0)</f>
        <v>0</v>
      </c>
      <c r="U199" s="86">
        <f>IF(Tableau1[[#This Row],[Position]]="R.T.T.",1,0)</f>
        <v>0</v>
      </c>
      <c r="V199" s="138">
        <f>IF(Tableau1[[#This Row],[Position]]="Autre",1,0)</f>
        <v>0</v>
      </c>
      <c r="W199" s="141">
        <f>IF(Tableau1[[#This Row],[Position]]="Ch.P. AM",Tableau1[[#This Row],[Fin AM]]-Tableau1[[#This Row],[Début AM]]-Tableau1[[#This Row],[Pause AM]],0)</f>
        <v>0</v>
      </c>
      <c r="X199" s="81">
        <f>IF(Tableau1[[#This Row],[Position]]="Ch.P. PM",Tableau1[[#This Row],[Fin PM]]-Tableau1[[#This Row],[Début PM]]-Tableau1[[#This Row],[Pause PM]],0)</f>
        <v>0</v>
      </c>
      <c r="Y199" s="96">
        <f>IF(Tableau1[[#This Row],[Position]]="Ch.P.",Tableau1[[#This Row],[Temps de travail]],0)+Tableau1[[#This Row],[Chômage Partiel AM]]+Tableau1[[#This Row],[Chômage Partiel PM]]</f>
        <v>0</v>
      </c>
      <c r="Z199" s="147">
        <f>(Tableau1[[#This Row],[Pont Mobile]]+Tableau1[[#This Row],[Congés ]]+Tableau1[[#This Row],[Autre]]+Tableau1[[#This Row],[Absence]]+Tableau1[[#This Row],[R.T.T.]]+Tableau1[[#This Row],[Arrêt Maladie]])*paramètres!B$14</f>
        <v>0</v>
      </c>
      <c r="AA199" s="93">
        <f ca="1">MAX(0,IF(WEEKDAY(Tableau1[[#This Row],[Date]],2)&lt;7,0,
SUM(OFFSET(Tableau1[[#This Row],[Temps de travail]],-6,,7))-
SUM(OFFSET(Tableau1[[#This Row],[Heures à récupérer]],-6,,7))+
SUM(OFFSET(Tableau1[[#This Row],[Récup avance]],-6,,7))
-paramètres!$B$15
)*24)</f>
        <v>0</v>
      </c>
      <c r="AB199" s="14"/>
      <c r="AC199" s="14"/>
      <c r="AE199" s="14"/>
    </row>
    <row r="200" spans="2:31" ht="15" thickBot="1" x14ac:dyDescent="0.35">
      <c r="B200" s="49" t="str">
        <f>IF(WEEKDAY(Tableau1[[#This Row],[Date]],2)=4,"semaine "&amp;_xlfn.ISOWEEKNUM(Tableau1[[#This Row],[Date]]),"")</f>
        <v/>
      </c>
      <c r="C200" s="44" t="str">
        <f>UPPER(TEXT(Tableau1[[#This Row],[Date]],"jjjj"))</f>
        <v>DIMANCHE</v>
      </c>
      <c r="D200" s="60">
        <f>$C$3+ROW()-ROW(Tableau1[[#Headers],[Date]])-1</f>
        <v>44388</v>
      </c>
      <c r="E200" s="24"/>
      <c r="F200" s="24"/>
      <c r="G200" s="58"/>
      <c r="H200" s="24"/>
      <c r="I200" s="24"/>
      <c r="J200" s="58"/>
      <c r="K200" s="64">
        <f>Tableau1[[#This Row],[Fin AM]]-Tableau1[[#This Row],[Début AM]]-Tableau1[[#This Row],[Pause AM]]+Tableau1[[#This Row],[Fin PM]]-Tableau1[[#This Row],[Début PM]]-Tableau1[[#This Row],[Pause PM]]</f>
        <v>0</v>
      </c>
      <c r="L200" s="52"/>
      <c r="M200" s="85"/>
      <c r="N200" s="174" t="str">
        <f ca="1">IF(COUNTIF('jours fériés'!C:C,Tableau1[[#This Row],[Date]]),"oui","")</f>
        <v/>
      </c>
      <c r="O200" s="176"/>
      <c r="P200" s="179">
        <f>IF(Tableau1[[#This Row],[Position]]="C.P.",1,0)</f>
        <v>0</v>
      </c>
      <c r="Q200" s="181">
        <f>IF(Tableau1[[#This Row],[Position]]="C.P.S.",1,0)</f>
        <v>0</v>
      </c>
      <c r="R200" s="183">
        <f>IF(Tableau1[[#This Row],[Position]]="P.M.",1,0)</f>
        <v>0</v>
      </c>
      <c r="S200" s="169">
        <f>IF(Tableau1[[#This Row],[Position]]="A.M.",1,0)</f>
        <v>0</v>
      </c>
      <c r="T200" s="187">
        <f>IF(Tableau1[[#This Row],[Position]]="ABS",1,0)</f>
        <v>0</v>
      </c>
      <c r="U200" s="189">
        <f>IF(Tableau1[[#This Row],[Position]]="R.T.T.",1,0)</f>
        <v>0</v>
      </c>
      <c r="V200" s="185">
        <f>IF(Tableau1[[#This Row],[Position]]="Autre",1,0)</f>
        <v>0</v>
      </c>
      <c r="W200" s="142">
        <f>IF(Tableau1[[#This Row],[Position]]="Ch.P. AM",Tableau1[[#This Row],[Fin AM]]-Tableau1[[#This Row],[Début AM]]-Tableau1[[#This Row],[Pause AM]],0)</f>
        <v>0</v>
      </c>
      <c r="X200" s="117">
        <f>IF(Tableau1[[#This Row],[Position]]="Ch.P. PM",Tableau1[[#This Row],[Fin PM]]-Tableau1[[#This Row],[Début PM]]-Tableau1[[#This Row],[Pause PM]],0)</f>
        <v>0</v>
      </c>
      <c r="Y200" s="143">
        <f>IF(Tableau1[[#This Row],[Position]]="Ch.P.",Tableau1[[#This Row],[Temps de travail]],0)+Tableau1[[#This Row],[Chômage Partiel AM]]+Tableau1[[#This Row],[Chômage Partiel PM]]</f>
        <v>0</v>
      </c>
      <c r="Z200" s="148">
        <f>(Tableau1[[#This Row],[Pont Mobile]]+Tableau1[[#This Row],[Congés ]]+Tableau1[[#This Row],[Autre]]+Tableau1[[#This Row],[Absence]]+Tableau1[[#This Row],[R.T.T.]]+Tableau1[[#This Row],[Arrêt Maladie]])*paramètres!B$14</f>
        <v>0</v>
      </c>
      <c r="AA200" s="94">
        <f ca="1">MAX(0,IF(WEEKDAY(Tableau1[[#This Row],[Date]],2)&lt;7,0,
SUM(OFFSET(Tableau1[[#This Row],[Temps de travail]],-6,,7))-
SUM(OFFSET(Tableau1[[#This Row],[Heures à récupérer]],-6,,7))+
SUM(OFFSET(Tableau1[[#This Row],[Récup avance]],-6,,7))
-paramètres!$B$15
)*24)</f>
        <v>0</v>
      </c>
      <c r="AB200" s="14"/>
      <c r="AC200" s="14"/>
      <c r="AE200" s="14"/>
    </row>
    <row r="201" spans="2:31" x14ac:dyDescent="0.3">
      <c r="B201" s="49" t="str">
        <f>IF(WEEKDAY(Tableau1[[#This Row],[Date]],2)=4,"semaine "&amp;_xlfn.ISOWEEKNUM(Tableau1[[#This Row],[Date]]),"")</f>
        <v/>
      </c>
      <c r="C201" s="44" t="str">
        <f>UPPER(TEXT(Tableau1[[#This Row],[Date]],"jjjj"))</f>
        <v>LUNDI</v>
      </c>
      <c r="D201" s="60">
        <f>$C$3+ROW()-ROW(Tableau1[[#Headers],[Date]])-1</f>
        <v>44389</v>
      </c>
      <c r="E201" s="24"/>
      <c r="F201" s="24"/>
      <c r="G201" s="58"/>
      <c r="H201" s="24"/>
      <c r="I201" s="24"/>
      <c r="J201" s="58"/>
      <c r="K201" s="64">
        <f>Tableau1[[#This Row],[Fin AM]]-Tableau1[[#This Row],[Début AM]]-Tableau1[[#This Row],[Pause AM]]+Tableau1[[#This Row],[Fin PM]]-Tableau1[[#This Row],[Début PM]]-Tableau1[[#This Row],[Pause PM]]</f>
        <v>0</v>
      </c>
      <c r="L201" s="48"/>
      <c r="M201" s="83"/>
      <c r="N201" s="171" t="str">
        <f ca="1">IF(COUNTIF('jours fériés'!C:C,Tableau1[[#This Row],[Date]]),"oui","")</f>
        <v/>
      </c>
      <c r="O201" s="176"/>
      <c r="P201" s="112">
        <f>IF(Tableau1[[#This Row],[Position]]="C.P.",1,0)</f>
        <v>0</v>
      </c>
      <c r="Q201" s="126">
        <f>IF(Tableau1[[#This Row],[Position]]="C.P.S.",1,0)</f>
        <v>0</v>
      </c>
      <c r="R201" s="132">
        <f>IF(Tableau1[[#This Row],[Position]]="P.M.",1,0)</f>
        <v>0</v>
      </c>
      <c r="S201" s="134">
        <f>IF(Tableau1[[#This Row],[Position]]="A.M.",1,0)</f>
        <v>0</v>
      </c>
      <c r="T201" s="137">
        <f>IF(Tableau1[[#This Row],[Position]]="ABS",1,0)</f>
        <v>0</v>
      </c>
      <c r="U201" s="86">
        <f>IF(Tableau1[[#This Row],[Position]]="R.T.T.",1,0)</f>
        <v>0</v>
      </c>
      <c r="V201" s="138">
        <f>IF(Tableau1[[#This Row],[Position]]="Autre",1,0)</f>
        <v>0</v>
      </c>
      <c r="W201" s="141">
        <f>IF(Tableau1[[#This Row],[Position]]="Ch.P. AM",Tableau1[[#This Row],[Fin AM]]-Tableau1[[#This Row],[Début AM]]-Tableau1[[#This Row],[Pause AM]],0)</f>
        <v>0</v>
      </c>
      <c r="X201" s="81">
        <f>IF(Tableau1[[#This Row],[Position]]="Ch.P. PM",Tableau1[[#This Row],[Fin PM]]-Tableau1[[#This Row],[Début PM]]-Tableau1[[#This Row],[Pause PM]],0)</f>
        <v>0</v>
      </c>
      <c r="Y201" s="96">
        <f>IF(Tableau1[[#This Row],[Position]]="Ch.P.",Tableau1[[#This Row],[Temps de travail]],0)+Tableau1[[#This Row],[Chômage Partiel AM]]+Tableau1[[#This Row],[Chômage Partiel PM]]</f>
        <v>0</v>
      </c>
      <c r="Z201" s="147">
        <f>(Tableau1[[#This Row],[Pont Mobile]]+Tableau1[[#This Row],[Congés ]]+Tableau1[[#This Row],[Autre]]+Tableau1[[#This Row],[Absence]]+Tableau1[[#This Row],[R.T.T.]]+Tableau1[[#This Row],[Arrêt Maladie]])*paramètres!B$14</f>
        <v>0</v>
      </c>
      <c r="AA201" s="93">
        <f ca="1">MAX(0,IF(WEEKDAY(Tableau1[[#This Row],[Date]],2)&lt;7,0,
SUM(OFFSET(Tableau1[[#This Row],[Temps de travail]],-6,,7))-
SUM(OFFSET(Tableau1[[#This Row],[Heures à récupérer]],-6,,7))+
SUM(OFFSET(Tableau1[[#This Row],[Récup avance]],-6,,7))
-paramètres!$B$15
)*24)</f>
        <v>0</v>
      </c>
      <c r="AB201" s="14"/>
      <c r="AC201" s="14"/>
      <c r="AE201" s="14"/>
    </row>
    <row r="202" spans="2:31" x14ac:dyDescent="0.3">
      <c r="B202" s="49" t="str">
        <f>IF(WEEKDAY(Tableau1[[#This Row],[Date]],2)=4,"semaine "&amp;_xlfn.ISOWEEKNUM(Tableau1[[#This Row],[Date]]),"")</f>
        <v/>
      </c>
      <c r="C202" s="44" t="str">
        <f>UPPER(TEXT(Tableau1[[#This Row],[Date]],"jjjj"))</f>
        <v>MARDI</v>
      </c>
      <c r="D202" s="60">
        <f>$C$3+ROW()-ROW(Tableau1[[#Headers],[Date]])-1</f>
        <v>44390</v>
      </c>
      <c r="E202" s="24"/>
      <c r="F202" s="24"/>
      <c r="G202" s="58"/>
      <c r="H202" s="24"/>
      <c r="I202" s="24"/>
      <c r="J202" s="58"/>
      <c r="K202" s="64">
        <f>Tableau1[[#This Row],[Fin AM]]-Tableau1[[#This Row],[Début AM]]-Tableau1[[#This Row],[Pause AM]]+Tableau1[[#This Row],[Fin PM]]-Tableau1[[#This Row],[Début PM]]-Tableau1[[#This Row],[Pause PM]]</f>
        <v>0</v>
      </c>
      <c r="L202" s="45"/>
      <c r="M202" s="84"/>
      <c r="N202" s="171" t="str">
        <f ca="1">IF(COUNTIF('jours fériés'!C:C,Tableau1[[#This Row],[Date]]),"oui","")</f>
        <v/>
      </c>
      <c r="O202" s="176"/>
      <c r="P202" s="112">
        <f>IF(Tableau1[[#This Row],[Position]]="C.P.",1,0)</f>
        <v>0</v>
      </c>
      <c r="Q202" s="126">
        <f>IF(Tableau1[[#This Row],[Position]]="C.P.S.",1,0)</f>
        <v>0</v>
      </c>
      <c r="R202" s="132">
        <f>IF(Tableau1[[#This Row],[Position]]="P.M.",1,0)</f>
        <v>0</v>
      </c>
      <c r="S202" s="134">
        <f>IF(Tableau1[[#This Row],[Position]]="A.M.",1,0)</f>
        <v>0</v>
      </c>
      <c r="T202" s="137">
        <f>IF(Tableau1[[#This Row],[Position]]="ABS",1,0)</f>
        <v>0</v>
      </c>
      <c r="U202" s="86">
        <f>IF(Tableau1[[#This Row],[Position]]="R.T.T.",1,0)</f>
        <v>0</v>
      </c>
      <c r="V202" s="138">
        <f>IF(Tableau1[[#This Row],[Position]]="Autre",1,0)</f>
        <v>0</v>
      </c>
      <c r="W202" s="141">
        <f>IF(Tableau1[[#This Row],[Position]]="Ch.P. AM",Tableau1[[#This Row],[Fin AM]]-Tableau1[[#This Row],[Début AM]]-Tableau1[[#This Row],[Pause AM]],0)</f>
        <v>0</v>
      </c>
      <c r="X202" s="81">
        <f>IF(Tableau1[[#This Row],[Position]]="Ch.P. PM",Tableau1[[#This Row],[Fin PM]]-Tableau1[[#This Row],[Début PM]]-Tableau1[[#This Row],[Pause PM]],0)</f>
        <v>0</v>
      </c>
      <c r="Y202" s="96">
        <f>IF(Tableau1[[#This Row],[Position]]="Ch.P.",Tableau1[[#This Row],[Temps de travail]],0)+Tableau1[[#This Row],[Chômage Partiel AM]]+Tableau1[[#This Row],[Chômage Partiel PM]]</f>
        <v>0</v>
      </c>
      <c r="Z202" s="147">
        <f>(Tableau1[[#This Row],[Pont Mobile]]+Tableau1[[#This Row],[Congés ]]+Tableau1[[#This Row],[Autre]]+Tableau1[[#This Row],[Absence]]+Tableau1[[#This Row],[R.T.T.]]+Tableau1[[#This Row],[Arrêt Maladie]])*paramètres!B$14</f>
        <v>0</v>
      </c>
      <c r="AA202" s="93">
        <f ca="1">MAX(0,IF(WEEKDAY(Tableau1[[#This Row],[Date]],2)&lt;7,0,
SUM(OFFSET(Tableau1[[#This Row],[Temps de travail]],-6,,7))-
SUM(OFFSET(Tableau1[[#This Row],[Heures à récupérer]],-6,,7))+
SUM(OFFSET(Tableau1[[#This Row],[Récup avance]],-6,,7))
-paramètres!$B$15
)*24)</f>
        <v>0</v>
      </c>
      <c r="AB202" s="14"/>
      <c r="AC202" s="14"/>
      <c r="AE202" s="14"/>
    </row>
    <row r="203" spans="2:31" x14ac:dyDescent="0.3">
      <c r="B203" s="49" t="str">
        <f>IF(WEEKDAY(Tableau1[[#This Row],[Date]],2)=4,"semaine "&amp;_xlfn.ISOWEEKNUM(Tableau1[[#This Row],[Date]]),"")</f>
        <v/>
      </c>
      <c r="C203" s="44" t="str">
        <f>UPPER(TEXT(Tableau1[[#This Row],[Date]],"jjjj"))</f>
        <v>MERCREDI</v>
      </c>
      <c r="D203" s="60">
        <f>$C$3+ROW()-ROW(Tableau1[[#Headers],[Date]])-1</f>
        <v>44391</v>
      </c>
      <c r="E203" s="24"/>
      <c r="F203" s="24"/>
      <c r="G203" s="58"/>
      <c r="H203" s="24"/>
      <c r="I203" s="24"/>
      <c r="J203" s="58"/>
      <c r="K203" s="64">
        <f>Tableau1[[#This Row],[Fin AM]]-Tableau1[[#This Row],[Début AM]]-Tableau1[[#This Row],[Pause AM]]+Tableau1[[#This Row],[Fin PM]]-Tableau1[[#This Row],[Début PM]]-Tableau1[[#This Row],[Pause PM]]</f>
        <v>0</v>
      </c>
      <c r="L203" s="45"/>
      <c r="M203" s="84"/>
      <c r="N203" s="171" t="str">
        <f ca="1">IF(COUNTIF('jours fériés'!C:C,Tableau1[[#This Row],[Date]]),"oui","")</f>
        <v>oui</v>
      </c>
      <c r="O203" s="176"/>
      <c r="P203" s="112">
        <f>IF(Tableau1[[#This Row],[Position]]="C.P.",1,0)</f>
        <v>0</v>
      </c>
      <c r="Q203" s="126">
        <f>IF(Tableau1[[#This Row],[Position]]="C.P.S.",1,0)</f>
        <v>0</v>
      </c>
      <c r="R203" s="132">
        <f>IF(Tableau1[[#This Row],[Position]]="P.M.",1,0)</f>
        <v>0</v>
      </c>
      <c r="S203" s="134">
        <f>IF(Tableau1[[#This Row],[Position]]="A.M.",1,0)</f>
        <v>0</v>
      </c>
      <c r="T203" s="137">
        <f>IF(Tableau1[[#This Row],[Position]]="ABS",1,0)</f>
        <v>0</v>
      </c>
      <c r="U203" s="86">
        <f>IF(Tableau1[[#This Row],[Position]]="R.T.T.",1,0)</f>
        <v>0</v>
      </c>
      <c r="V203" s="138">
        <f>IF(Tableau1[[#This Row],[Position]]="Autre",1,0)</f>
        <v>0</v>
      </c>
      <c r="W203" s="141">
        <f>IF(Tableau1[[#This Row],[Position]]="Ch.P. AM",Tableau1[[#This Row],[Fin AM]]-Tableau1[[#This Row],[Début AM]]-Tableau1[[#This Row],[Pause AM]],0)</f>
        <v>0</v>
      </c>
      <c r="X203" s="81">
        <f>IF(Tableau1[[#This Row],[Position]]="Ch.P. PM",Tableau1[[#This Row],[Fin PM]]-Tableau1[[#This Row],[Début PM]]-Tableau1[[#This Row],[Pause PM]],0)</f>
        <v>0</v>
      </c>
      <c r="Y203" s="96">
        <f>IF(Tableau1[[#This Row],[Position]]="Ch.P.",Tableau1[[#This Row],[Temps de travail]],0)+Tableau1[[#This Row],[Chômage Partiel AM]]+Tableau1[[#This Row],[Chômage Partiel PM]]</f>
        <v>0</v>
      </c>
      <c r="Z203" s="147">
        <f>(Tableau1[[#This Row],[Pont Mobile]]+Tableau1[[#This Row],[Congés ]]+Tableau1[[#This Row],[Autre]]+Tableau1[[#This Row],[Absence]]+Tableau1[[#This Row],[R.T.T.]]+Tableau1[[#This Row],[Arrêt Maladie]])*paramètres!B$14</f>
        <v>0</v>
      </c>
      <c r="AA203" s="93">
        <f ca="1">MAX(0,IF(WEEKDAY(Tableau1[[#This Row],[Date]],2)&lt;7,0,
SUM(OFFSET(Tableau1[[#This Row],[Temps de travail]],-6,,7))-
SUM(OFFSET(Tableau1[[#This Row],[Heures à récupérer]],-6,,7))+
SUM(OFFSET(Tableau1[[#This Row],[Récup avance]],-6,,7))
-paramètres!$B$15
)*24)</f>
        <v>0</v>
      </c>
      <c r="AB203" s="14"/>
      <c r="AC203" s="14"/>
      <c r="AE203" s="14"/>
    </row>
    <row r="204" spans="2:31" x14ac:dyDescent="0.3">
      <c r="B204" s="49" t="str">
        <f>IF(WEEKDAY(Tableau1[[#This Row],[Date]],2)=4,"semaine "&amp;_xlfn.ISOWEEKNUM(Tableau1[[#This Row],[Date]]),"")</f>
        <v>semaine 28</v>
      </c>
      <c r="C204" s="44" t="str">
        <f>UPPER(TEXT(Tableau1[[#This Row],[Date]],"jjjj"))</f>
        <v>JEUDI</v>
      </c>
      <c r="D204" s="60">
        <f>$C$3+ROW()-ROW(Tableau1[[#Headers],[Date]])-1</f>
        <v>44392</v>
      </c>
      <c r="E204" s="24"/>
      <c r="F204" s="24"/>
      <c r="G204" s="58"/>
      <c r="H204" s="24"/>
      <c r="I204" s="24"/>
      <c r="J204" s="58"/>
      <c r="K204" s="64">
        <f>Tableau1[[#This Row],[Fin AM]]-Tableau1[[#This Row],[Début AM]]-Tableau1[[#This Row],[Pause AM]]+Tableau1[[#This Row],[Fin PM]]-Tableau1[[#This Row],[Début PM]]-Tableau1[[#This Row],[Pause PM]]</f>
        <v>0</v>
      </c>
      <c r="L204" s="45"/>
      <c r="M204" s="84"/>
      <c r="N204" s="171" t="str">
        <f ca="1">IF(COUNTIF('jours fériés'!C:C,Tableau1[[#This Row],[Date]]),"oui","")</f>
        <v/>
      </c>
      <c r="O204" s="176"/>
      <c r="P204" s="112">
        <f>IF(Tableau1[[#This Row],[Position]]="C.P.",1,0)</f>
        <v>0</v>
      </c>
      <c r="Q204" s="126">
        <f>IF(Tableau1[[#This Row],[Position]]="C.P.S.",1,0)</f>
        <v>0</v>
      </c>
      <c r="R204" s="132">
        <f>IF(Tableau1[[#This Row],[Position]]="P.M.",1,0)</f>
        <v>0</v>
      </c>
      <c r="S204" s="134">
        <f>IF(Tableau1[[#This Row],[Position]]="A.M.",1,0)</f>
        <v>0</v>
      </c>
      <c r="T204" s="137">
        <f>IF(Tableau1[[#This Row],[Position]]="ABS",1,0)</f>
        <v>0</v>
      </c>
      <c r="U204" s="86">
        <f>IF(Tableau1[[#This Row],[Position]]="R.T.T.",1,0)</f>
        <v>0</v>
      </c>
      <c r="V204" s="138">
        <f>IF(Tableau1[[#This Row],[Position]]="Autre",1,0)</f>
        <v>0</v>
      </c>
      <c r="W204" s="141">
        <f>IF(Tableau1[[#This Row],[Position]]="Ch.P. AM",Tableau1[[#This Row],[Fin AM]]-Tableau1[[#This Row],[Début AM]]-Tableau1[[#This Row],[Pause AM]],0)</f>
        <v>0</v>
      </c>
      <c r="X204" s="81">
        <f>IF(Tableau1[[#This Row],[Position]]="Ch.P. PM",Tableau1[[#This Row],[Fin PM]]-Tableau1[[#This Row],[Début PM]]-Tableau1[[#This Row],[Pause PM]],0)</f>
        <v>0</v>
      </c>
      <c r="Y204" s="96">
        <f>IF(Tableau1[[#This Row],[Position]]="Ch.P.",Tableau1[[#This Row],[Temps de travail]],0)+Tableau1[[#This Row],[Chômage Partiel AM]]+Tableau1[[#This Row],[Chômage Partiel PM]]</f>
        <v>0</v>
      </c>
      <c r="Z204" s="147">
        <f>(Tableau1[[#This Row],[Pont Mobile]]+Tableau1[[#This Row],[Congés ]]+Tableau1[[#This Row],[Autre]]+Tableau1[[#This Row],[Absence]]+Tableau1[[#This Row],[R.T.T.]]+Tableau1[[#This Row],[Arrêt Maladie]])*paramètres!B$14</f>
        <v>0</v>
      </c>
      <c r="AA204" s="93">
        <f ca="1">MAX(0,IF(WEEKDAY(Tableau1[[#This Row],[Date]],2)&lt;7,0,
SUM(OFFSET(Tableau1[[#This Row],[Temps de travail]],-6,,7))-
SUM(OFFSET(Tableau1[[#This Row],[Heures à récupérer]],-6,,7))+
SUM(OFFSET(Tableau1[[#This Row],[Récup avance]],-6,,7))
-paramètres!$B$15
)*24)</f>
        <v>0</v>
      </c>
      <c r="AB204" s="14"/>
      <c r="AC204" s="14"/>
      <c r="AE204" s="14"/>
    </row>
    <row r="205" spans="2:31" x14ac:dyDescent="0.3">
      <c r="B205" s="49" t="str">
        <f>IF(WEEKDAY(Tableau1[[#This Row],[Date]],2)=4,"semaine "&amp;_xlfn.ISOWEEKNUM(Tableau1[[#This Row],[Date]]),"")</f>
        <v/>
      </c>
      <c r="C205" s="44" t="str">
        <f>UPPER(TEXT(Tableau1[[#This Row],[Date]],"jjjj"))</f>
        <v>VENDREDI</v>
      </c>
      <c r="D205" s="60">
        <f>$C$3+ROW()-ROW(Tableau1[[#Headers],[Date]])-1</f>
        <v>44393</v>
      </c>
      <c r="E205" s="24"/>
      <c r="F205" s="24"/>
      <c r="G205" s="58"/>
      <c r="H205" s="24"/>
      <c r="I205" s="24"/>
      <c r="J205" s="58"/>
      <c r="K205" s="64">
        <f>Tableau1[[#This Row],[Fin AM]]-Tableau1[[#This Row],[Début AM]]-Tableau1[[#This Row],[Pause AM]]+Tableau1[[#This Row],[Fin PM]]-Tableau1[[#This Row],[Début PM]]-Tableau1[[#This Row],[Pause PM]]</f>
        <v>0</v>
      </c>
      <c r="L205" s="45"/>
      <c r="M205" s="84"/>
      <c r="N205" s="171" t="str">
        <f ca="1">IF(COUNTIF('jours fériés'!C:C,Tableau1[[#This Row],[Date]]),"oui","")</f>
        <v/>
      </c>
      <c r="O205" s="176"/>
      <c r="P205" s="112">
        <f>IF(Tableau1[[#This Row],[Position]]="C.P.",1,0)</f>
        <v>0</v>
      </c>
      <c r="Q205" s="126">
        <f>IF(Tableau1[[#This Row],[Position]]="C.P.S.",1,0)</f>
        <v>0</v>
      </c>
      <c r="R205" s="132">
        <f>IF(Tableau1[[#This Row],[Position]]="P.M.",1,0)</f>
        <v>0</v>
      </c>
      <c r="S205" s="134">
        <f>IF(Tableau1[[#This Row],[Position]]="A.M.",1,0)</f>
        <v>0</v>
      </c>
      <c r="T205" s="137">
        <f>IF(Tableau1[[#This Row],[Position]]="ABS",1,0)</f>
        <v>0</v>
      </c>
      <c r="U205" s="86">
        <f>IF(Tableau1[[#This Row],[Position]]="R.T.T.",1,0)</f>
        <v>0</v>
      </c>
      <c r="V205" s="138">
        <f>IF(Tableau1[[#This Row],[Position]]="Autre",1,0)</f>
        <v>0</v>
      </c>
      <c r="W205" s="141">
        <f>IF(Tableau1[[#This Row],[Position]]="Ch.P. AM",Tableau1[[#This Row],[Fin AM]]-Tableau1[[#This Row],[Début AM]]-Tableau1[[#This Row],[Pause AM]],0)</f>
        <v>0</v>
      </c>
      <c r="X205" s="81">
        <f>IF(Tableau1[[#This Row],[Position]]="Ch.P. PM",Tableau1[[#This Row],[Fin PM]]-Tableau1[[#This Row],[Début PM]]-Tableau1[[#This Row],[Pause PM]],0)</f>
        <v>0</v>
      </c>
      <c r="Y205" s="96">
        <f>IF(Tableau1[[#This Row],[Position]]="Ch.P.",Tableau1[[#This Row],[Temps de travail]],0)+Tableau1[[#This Row],[Chômage Partiel AM]]+Tableau1[[#This Row],[Chômage Partiel PM]]</f>
        <v>0</v>
      </c>
      <c r="Z205" s="147">
        <f>(Tableau1[[#This Row],[Pont Mobile]]+Tableau1[[#This Row],[Congés ]]+Tableau1[[#This Row],[Autre]]+Tableau1[[#This Row],[Absence]]+Tableau1[[#This Row],[R.T.T.]]+Tableau1[[#This Row],[Arrêt Maladie]])*paramètres!B$14</f>
        <v>0</v>
      </c>
      <c r="AA205" s="93">
        <f ca="1">MAX(0,IF(WEEKDAY(Tableau1[[#This Row],[Date]],2)&lt;7,0,
SUM(OFFSET(Tableau1[[#This Row],[Temps de travail]],-6,,7))-
SUM(OFFSET(Tableau1[[#This Row],[Heures à récupérer]],-6,,7))+
SUM(OFFSET(Tableau1[[#This Row],[Récup avance]],-6,,7))
-paramètres!$B$15
)*24)</f>
        <v>0</v>
      </c>
      <c r="AB205" s="14"/>
      <c r="AC205" s="14"/>
      <c r="AE205" s="14"/>
    </row>
    <row r="206" spans="2:31" x14ac:dyDescent="0.3">
      <c r="B206" s="49" t="str">
        <f>IF(WEEKDAY(Tableau1[[#This Row],[Date]],2)=4,"semaine "&amp;_xlfn.ISOWEEKNUM(Tableau1[[#This Row],[Date]]),"")</f>
        <v/>
      </c>
      <c r="C206" s="44" t="str">
        <f>UPPER(TEXT(Tableau1[[#This Row],[Date]],"jjjj"))</f>
        <v>SAMEDI</v>
      </c>
      <c r="D206" s="60">
        <f>$C$3+ROW()-ROW(Tableau1[[#Headers],[Date]])-1</f>
        <v>44394</v>
      </c>
      <c r="E206" s="24"/>
      <c r="F206" s="24"/>
      <c r="G206" s="58"/>
      <c r="H206" s="24"/>
      <c r="I206" s="24"/>
      <c r="J206" s="58"/>
      <c r="K206" s="64">
        <f>Tableau1[[#This Row],[Fin AM]]-Tableau1[[#This Row],[Début AM]]-Tableau1[[#This Row],[Pause AM]]+Tableau1[[#This Row],[Fin PM]]-Tableau1[[#This Row],[Début PM]]-Tableau1[[#This Row],[Pause PM]]</f>
        <v>0</v>
      </c>
      <c r="L206" s="45"/>
      <c r="M206" s="84"/>
      <c r="N206" s="171" t="str">
        <f ca="1">IF(COUNTIF('jours fériés'!C:C,Tableau1[[#This Row],[Date]]),"oui","")</f>
        <v/>
      </c>
      <c r="O206" s="176"/>
      <c r="P206" s="112">
        <f>IF(Tableau1[[#This Row],[Position]]="C.P.",1,0)</f>
        <v>0</v>
      </c>
      <c r="Q206" s="126">
        <f>IF(Tableau1[[#This Row],[Position]]="C.P.S.",1,0)</f>
        <v>0</v>
      </c>
      <c r="R206" s="132">
        <f>IF(Tableau1[[#This Row],[Position]]="P.M.",1,0)</f>
        <v>0</v>
      </c>
      <c r="S206" s="134">
        <f>IF(Tableau1[[#This Row],[Position]]="A.M.",1,0)</f>
        <v>0</v>
      </c>
      <c r="T206" s="137">
        <f>IF(Tableau1[[#This Row],[Position]]="ABS",1,0)</f>
        <v>0</v>
      </c>
      <c r="U206" s="86">
        <f>IF(Tableau1[[#This Row],[Position]]="R.T.T.",1,0)</f>
        <v>0</v>
      </c>
      <c r="V206" s="138">
        <f>IF(Tableau1[[#This Row],[Position]]="Autre",1,0)</f>
        <v>0</v>
      </c>
      <c r="W206" s="141">
        <f>IF(Tableau1[[#This Row],[Position]]="Ch.P. AM",Tableau1[[#This Row],[Fin AM]]-Tableau1[[#This Row],[Début AM]]-Tableau1[[#This Row],[Pause AM]],0)</f>
        <v>0</v>
      </c>
      <c r="X206" s="81">
        <f>IF(Tableau1[[#This Row],[Position]]="Ch.P. PM",Tableau1[[#This Row],[Fin PM]]-Tableau1[[#This Row],[Début PM]]-Tableau1[[#This Row],[Pause PM]],0)</f>
        <v>0</v>
      </c>
      <c r="Y206" s="96">
        <f>IF(Tableau1[[#This Row],[Position]]="Ch.P.",Tableau1[[#This Row],[Temps de travail]],0)+Tableau1[[#This Row],[Chômage Partiel AM]]+Tableau1[[#This Row],[Chômage Partiel PM]]</f>
        <v>0</v>
      </c>
      <c r="Z206" s="147">
        <f>(Tableau1[[#This Row],[Pont Mobile]]+Tableau1[[#This Row],[Congés ]]+Tableau1[[#This Row],[Autre]]+Tableau1[[#This Row],[Absence]]+Tableau1[[#This Row],[R.T.T.]]+Tableau1[[#This Row],[Arrêt Maladie]])*paramètres!B$14</f>
        <v>0</v>
      </c>
      <c r="AA206" s="93">
        <f ca="1">MAX(0,IF(WEEKDAY(Tableau1[[#This Row],[Date]],2)&lt;7,0,
SUM(OFFSET(Tableau1[[#This Row],[Temps de travail]],-6,,7))-
SUM(OFFSET(Tableau1[[#This Row],[Heures à récupérer]],-6,,7))+
SUM(OFFSET(Tableau1[[#This Row],[Récup avance]],-6,,7))
-paramètres!$B$15
)*24)</f>
        <v>0</v>
      </c>
      <c r="AB206" s="14"/>
      <c r="AC206" s="14"/>
      <c r="AE206" s="14"/>
    </row>
    <row r="207" spans="2:31" ht="15" thickBot="1" x14ac:dyDescent="0.35">
      <c r="B207" s="49" t="str">
        <f>IF(WEEKDAY(Tableau1[[#This Row],[Date]],2)=4,"semaine "&amp;_xlfn.ISOWEEKNUM(Tableau1[[#This Row],[Date]]),"")</f>
        <v/>
      </c>
      <c r="C207" s="44" t="str">
        <f>UPPER(TEXT(Tableau1[[#This Row],[Date]],"jjjj"))</f>
        <v>DIMANCHE</v>
      </c>
      <c r="D207" s="60">
        <f>$C$3+ROW()-ROW(Tableau1[[#Headers],[Date]])-1</f>
        <v>44395</v>
      </c>
      <c r="E207" s="24"/>
      <c r="F207" s="24"/>
      <c r="G207" s="58"/>
      <c r="H207" s="24"/>
      <c r="I207" s="24"/>
      <c r="J207" s="58"/>
      <c r="K207" s="64">
        <f>Tableau1[[#This Row],[Fin AM]]-Tableau1[[#This Row],[Début AM]]-Tableau1[[#This Row],[Pause AM]]+Tableau1[[#This Row],[Fin PM]]-Tableau1[[#This Row],[Début PM]]-Tableau1[[#This Row],[Pause PM]]</f>
        <v>0</v>
      </c>
      <c r="L207" s="52"/>
      <c r="M207" s="85"/>
      <c r="N207" s="174" t="str">
        <f ca="1">IF(COUNTIF('jours fériés'!C:C,Tableau1[[#This Row],[Date]]),"oui","")</f>
        <v/>
      </c>
      <c r="O207" s="176"/>
      <c r="P207" s="179">
        <f>IF(Tableau1[[#This Row],[Position]]="C.P.",1,0)</f>
        <v>0</v>
      </c>
      <c r="Q207" s="181">
        <f>IF(Tableau1[[#This Row],[Position]]="C.P.S.",1,0)</f>
        <v>0</v>
      </c>
      <c r="R207" s="183">
        <f>IF(Tableau1[[#This Row],[Position]]="P.M.",1,0)</f>
        <v>0</v>
      </c>
      <c r="S207" s="169">
        <f>IF(Tableau1[[#This Row],[Position]]="A.M.",1,0)</f>
        <v>0</v>
      </c>
      <c r="T207" s="187">
        <f>IF(Tableau1[[#This Row],[Position]]="ABS",1,0)</f>
        <v>0</v>
      </c>
      <c r="U207" s="189">
        <f>IF(Tableau1[[#This Row],[Position]]="R.T.T.",1,0)</f>
        <v>0</v>
      </c>
      <c r="V207" s="185">
        <f>IF(Tableau1[[#This Row],[Position]]="Autre",1,0)</f>
        <v>0</v>
      </c>
      <c r="W207" s="142">
        <f>IF(Tableau1[[#This Row],[Position]]="Ch.P. AM",Tableau1[[#This Row],[Fin AM]]-Tableau1[[#This Row],[Début AM]]-Tableau1[[#This Row],[Pause AM]],0)</f>
        <v>0</v>
      </c>
      <c r="X207" s="117">
        <f>IF(Tableau1[[#This Row],[Position]]="Ch.P. PM",Tableau1[[#This Row],[Fin PM]]-Tableau1[[#This Row],[Début PM]]-Tableau1[[#This Row],[Pause PM]],0)</f>
        <v>0</v>
      </c>
      <c r="Y207" s="143">
        <f>IF(Tableau1[[#This Row],[Position]]="Ch.P.",Tableau1[[#This Row],[Temps de travail]],0)+Tableau1[[#This Row],[Chômage Partiel AM]]+Tableau1[[#This Row],[Chômage Partiel PM]]</f>
        <v>0</v>
      </c>
      <c r="Z207" s="148">
        <f>(Tableau1[[#This Row],[Pont Mobile]]+Tableau1[[#This Row],[Congés ]]+Tableau1[[#This Row],[Autre]]+Tableau1[[#This Row],[Absence]]+Tableau1[[#This Row],[R.T.T.]]+Tableau1[[#This Row],[Arrêt Maladie]])*paramètres!B$14</f>
        <v>0</v>
      </c>
      <c r="AA207" s="94">
        <f ca="1">MAX(0,IF(WEEKDAY(Tableau1[[#This Row],[Date]],2)&lt;7,0,
SUM(OFFSET(Tableau1[[#This Row],[Temps de travail]],-6,,7))-
SUM(OFFSET(Tableau1[[#This Row],[Heures à récupérer]],-6,,7))+
SUM(OFFSET(Tableau1[[#This Row],[Récup avance]],-6,,7))
-paramètres!$B$15
)*24)</f>
        <v>0</v>
      </c>
      <c r="AB207" s="14"/>
      <c r="AC207" s="14"/>
      <c r="AE207" s="14"/>
    </row>
    <row r="208" spans="2:31" x14ac:dyDescent="0.3">
      <c r="B208" s="49" t="str">
        <f>IF(WEEKDAY(Tableau1[[#This Row],[Date]],2)=4,"semaine "&amp;_xlfn.ISOWEEKNUM(Tableau1[[#This Row],[Date]]),"")</f>
        <v/>
      </c>
      <c r="C208" s="44" t="str">
        <f>UPPER(TEXT(Tableau1[[#This Row],[Date]],"jjjj"))</f>
        <v>LUNDI</v>
      </c>
      <c r="D208" s="60">
        <f>$C$3+ROW()-ROW(Tableau1[[#Headers],[Date]])-1</f>
        <v>44396</v>
      </c>
      <c r="E208" s="24"/>
      <c r="F208" s="24"/>
      <c r="G208" s="58"/>
      <c r="H208" s="24"/>
      <c r="I208" s="24"/>
      <c r="J208" s="58"/>
      <c r="K208" s="64">
        <f>Tableau1[[#This Row],[Fin AM]]-Tableau1[[#This Row],[Début AM]]-Tableau1[[#This Row],[Pause AM]]+Tableau1[[#This Row],[Fin PM]]-Tableau1[[#This Row],[Début PM]]-Tableau1[[#This Row],[Pause PM]]</f>
        <v>0</v>
      </c>
      <c r="L208" s="48"/>
      <c r="M208" s="83"/>
      <c r="N208" s="171" t="str">
        <f ca="1">IF(COUNTIF('jours fériés'!C:C,Tableau1[[#This Row],[Date]]),"oui","")</f>
        <v/>
      </c>
      <c r="O208" s="176"/>
      <c r="P208" s="112">
        <f>IF(Tableau1[[#This Row],[Position]]="C.P.",1,0)</f>
        <v>0</v>
      </c>
      <c r="Q208" s="126">
        <f>IF(Tableau1[[#This Row],[Position]]="C.P.S.",1,0)</f>
        <v>0</v>
      </c>
      <c r="R208" s="132">
        <f>IF(Tableau1[[#This Row],[Position]]="P.M.",1,0)</f>
        <v>0</v>
      </c>
      <c r="S208" s="134">
        <f>IF(Tableau1[[#This Row],[Position]]="A.M.",1,0)</f>
        <v>0</v>
      </c>
      <c r="T208" s="137">
        <f>IF(Tableau1[[#This Row],[Position]]="ABS",1,0)</f>
        <v>0</v>
      </c>
      <c r="U208" s="86">
        <f>IF(Tableau1[[#This Row],[Position]]="R.T.T.",1,0)</f>
        <v>0</v>
      </c>
      <c r="V208" s="138">
        <f>IF(Tableau1[[#This Row],[Position]]="Autre",1,0)</f>
        <v>0</v>
      </c>
      <c r="W208" s="141">
        <f>IF(Tableau1[[#This Row],[Position]]="Ch.P. AM",Tableau1[[#This Row],[Fin AM]]-Tableau1[[#This Row],[Début AM]]-Tableau1[[#This Row],[Pause AM]],0)</f>
        <v>0</v>
      </c>
      <c r="X208" s="81">
        <f>IF(Tableau1[[#This Row],[Position]]="Ch.P. PM",Tableau1[[#This Row],[Fin PM]]-Tableau1[[#This Row],[Début PM]]-Tableau1[[#This Row],[Pause PM]],0)</f>
        <v>0</v>
      </c>
      <c r="Y208" s="96">
        <f>IF(Tableau1[[#This Row],[Position]]="Ch.P.",Tableau1[[#This Row],[Temps de travail]],0)+Tableau1[[#This Row],[Chômage Partiel AM]]+Tableau1[[#This Row],[Chômage Partiel PM]]</f>
        <v>0</v>
      </c>
      <c r="Z208" s="147">
        <f>(Tableau1[[#This Row],[Pont Mobile]]+Tableau1[[#This Row],[Congés ]]+Tableau1[[#This Row],[Autre]]+Tableau1[[#This Row],[Absence]]+Tableau1[[#This Row],[R.T.T.]]+Tableau1[[#This Row],[Arrêt Maladie]])*paramètres!B$14</f>
        <v>0</v>
      </c>
      <c r="AA208" s="93">
        <f ca="1">MAX(0,IF(WEEKDAY(Tableau1[[#This Row],[Date]],2)&lt;7,0,
SUM(OFFSET(Tableau1[[#This Row],[Temps de travail]],-6,,7))-
SUM(OFFSET(Tableau1[[#This Row],[Heures à récupérer]],-6,,7))+
SUM(OFFSET(Tableau1[[#This Row],[Récup avance]],-6,,7))
-paramètres!$B$15
)*24)</f>
        <v>0</v>
      </c>
      <c r="AB208" s="14"/>
      <c r="AC208" s="14"/>
      <c r="AE208" s="14"/>
    </row>
    <row r="209" spans="2:31" x14ac:dyDescent="0.3">
      <c r="B209" s="49" t="str">
        <f>IF(WEEKDAY(Tableau1[[#This Row],[Date]],2)=4,"semaine "&amp;_xlfn.ISOWEEKNUM(Tableau1[[#This Row],[Date]]),"")</f>
        <v/>
      </c>
      <c r="C209" s="44" t="str">
        <f>UPPER(TEXT(Tableau1[[#This Row],[Date]],"jjjj"))</f>
        <v>MARDI</v>
      </c>
      <c r="D209" s="60">
        <f>$C$3+ROW()-ROW(Tableau1[[#Headers],[Date]])-1</f>
        <v>44397</v>
      </c>
      <c r="E209" s="24"/>
      <c r="F209" s="24"/>
      <c r="G209" s="58"/>
      <c r="H209" s="24"/>
      <c r="I209" s="24"/>
      <c r="J209" s="58"/>
      <c r="K209" s="64">
        <f>Tableau1[[#This Row],[Fin AM]]-Tableau1[[#This Row],[Début AM]]-Tableau1[[#This Row],[Pause AM]]+Tableau1[[#This Row],[Fin PM]]-Tableau1[[#This Row],[Début PM]]-Tableau1[[#This Row],[Pause PM]]</f>
        <v>0</v>
      </c>
      <c r="L209" s="45"/>
      <c r="M209" s="84"/>
      <c r="N209" s="171" t="str">
        <f ca="1">IF(COUNTIF('jours fériés'!C:C,Tableau1[[#This Row],[Date]]),"oui","")</f>
        <v/>
      </c>
      <c r="O209" s="176"/>
      <c r="P209" s="112">
        <f>IF(Tableau1[[#This Row],[Position]]="C.P.",1,0)</f>
        <v>0</v>
      </c>
      <c r="Q209" s="126">
        <f>IF(Tableau1[[#This Row],[Position]]="C.P.S.",1,0)</f>
        <v>0</v>
      </c>
      <c r="R209" s="132">
        <f>IF(Tableau1[[#This Row],[Position]]="P.M.",1,0)</f>
        <v>0</v>
      </c>
      <c r="S209" s="134">
        <f>IF(Tableau1[[#This Row],[Position]]="A.M.",1,0)</f>
        <v>0</v>
      </c>
      <c r="T209" s="137">
        <f>IF(Tableau1[[#This Row],[Position]]="ABS",1,0)</f>
        <v>0</v>
      </c>
      <c r="U209" s="86">
        <f>IF(Tableau1[[#This Row],[Position]]="R.T.T.",1,0)</f>
        <v>0</v>
      </c>
      <c r="V209" s="138">
        <f>IF(Tableau1[[#This Row],[Position]]="Autre",1,0)</f>
        <v>0</v>
      </c>
      <c r="W209" s="141">
        <f>IF(Tableau1[[#This Row],[Position]]="Ch.P. AM",Tableau1[[#This Row],[Fin AM]]-Tableau1[[#This Row],[Début AM]]-Tableau1[[#This Row],[Pause AM]],0)</f>
        <v>0</v>
      </c>
      <c r="X209" s="81">
        <f>IF(Tableau1[[#This Row],[Position]]="Ch.P. PM",Tableau1[[#This Row],[Fin PM]]-Tableau1[[#This Row],[Début PM]]-Tableau1[[#This Row],[Pause PM]],0)</f>
        <v>0</v>
      </c>
      <c r="Y209" s="96">
        <f>IF(Tableau1[[#This Row],[Position]]="Ch.P.",Tableau1[[#This Row],[Temps de travail]],0)+Tableau1[[#This Row],[Chômage Partiel AM]]+Tableau1[[#This Row],[Chômage Partiel PM]]</f>
        <v>0</v>
      </c>
      <c r="Z209" s="147">
        <f>(Tableau1[[#This Row],[Pont Mobile]]+Tableau1[[#This Row],[Congés ]]+Tableau1[[#This Row],[Autre]]+Tableau1[[#This Row],[Absence]]+Tableau1[[#This Row],[R.T.T.]]+Tableau1[[#This Row],[Arrêt Maladie]])*paramètres!B$14</f>
        <v>0</v>
      </c>
      <c r="AA209" s="93">
        <f ca="1">MAX(0,IF(WEEKDAY(Tableau1[[#This Row],[Date]],2)&lt;7,0,
SUM(OFFSET(Tableau1[[#This Row],[Temps de travail]],-6,,7))-
SUM(OFFSET(Tableau1[[#This Row],[Heures à récupérer]],-6,,7))+
SUM(OFFSET(Tableau1[[#This Row],[Récup avance]],-6,,7))
-paramètres!$B$15
)*24)</f>
        <v>0</v>
      </c>
      <c r="AB209" s="14"/>
      <c r="AC209" s="14"/>
      <c r="AE209" s="14"/>
    </row>
    <row r="210" spans="2:31" x14ac:dyDescent="0.3">
      <c r="B210" s="49" t="str">
        <f>IF(WEEKDAY(Tableau1[[#This Row],[Date]],2)=4,"semaine "&amp;_xlfn.ISOWEEKNUM(Tableau1[[#This Row],[Date]]),"")</f>
        <v/>
      </c>
      <c r="C210" s="44" t="str">
        <f>UPPER(TEXT(Tableau1[[#This Row],[Date]],"jjjj"))</f>
        <v>MERCREDI</v>
      </c>
      <c r="D210" s="60">
        <f>$C$3+ROW()-ROW(Tableau1[[#Headers],[Date]])-1</f>
        <v>44398</v>
      </c>
      <c r="E210" s="24"/>
      <c r="F210" s="24"/>
      <c r="G210" s="58"/>
      <c r="H210" s="24"/>
      <c r="I210" s="24"/>
      <c r="J210" s="58"/>
      <c r="K210" s="64">
        <f>Tableau1[[#This Row],[Fin AM]]-Tableau1[[#This Row],[Début AM]]-Tableau1[[#This Row],[Pause AM]]+Tableau1[[#This Row],[Fin PM]]-Tableau1[[#This Row],[Début PM]]-Tableau1[[#This Row],[Pause PM]]</f>
        <v>0</v>
      </c>
      <c r="L210" s="45"/>
      <c r="M210" s="84"/>
      <c r="N210" s="171" t="str">
        <f ca="1">IF(COUNTIF('jours fériés'!C:C,Tableau1[[#This Row],[Date]]),"oui","")</f>
        <v/>
      </c>
      <c r="O210" s="176"/>
      <c r="P210" s="112">
        <f>IF(Tableau1[[#This Row],[Position]]="C.P.",1,0)</f>
        <v>0</v>
      </c>
      <c r="Q210" s="126">
        <f>IF(Tableau1[[#This Row],[Position]]="C.P.S.",1,0)</f>
        <v>0</v>
      </c>
      <c r="R210" s="132">
        <f>IF(Tableau1[[#This Row],[Position]]="P.M.",1,0)</f>
        <v>0</v>
      </c>
      <c r="S210" s="134">
        <f>IF(Tableau1[[#This Row],[Position]]="A.M.",1,0)</f>
        <v>0</v>
      </c>
      <c r="T210" s="137">
        <f>IF(Tableau1[[#This Row],[Position]]="ABS",1,0)</f>
        <v>0</v>
      </c>
      <c r="U210" s="86">
        <f>IF(Tableau1[[#This Row],[Position]]="R.T.T.",1,0)</f>
        <v>0</v>
      </c>
      <c r="V210" s="138">
        <f>IF(Tableau1[[#This Row],[Position]]="Autre",1,0)</f>
        <v>0</v>
      </c>
      <c r="W210" s="141">
        <f>IF(Tableau1[[#This Row],[Position]]="Ch.P. AM",Tableau1[[#This Row],[Fin AM]]-Tableau1[[#This Row],[Début AM]]-Tableau1[[#This Row],[Pause AM]],0)</f>
        <v>0</v>
      </c>
      <c r="X210" s="81">
        <f>IF(Tableau1[[#This Row],[Position]]="Ch.P. PM",Tableau1[[#This Row],[Fin PM]]-Tableau1[[#This Row],[Début PM]]-Tableau1[[#This Row],[Pause PM]],0)</f>
        <v>0</v>
      </c>
      <c r="Y210" s="96">
        <f>IF(Tableau1[[#This Row],[Position]]="Ch.P.",Tableau1[[#This Row],[Temps de travail]],0)+Tableau1[[#This Row],[Chômage Partiel AM]]+Tableau1[[#This Row],[Chômage Partiel PM]]</f>
        <v>0</v>
      </c>
      <c r="Z210" s="147">
        <f>(Tableau1[[#This Row],[Pont Mobile]]+Tableau1[[#This Row],[Congés ]]+Tableau1[[#This Row],[Autre]]+Tableau1[[#This Row],[Absence]]+Tableau1[[#This Row],[R.T.T.]]+Tableau1[[#This Row],[Arrêt Maladie]])*paramètres!B$14</f>
        <v>0</v>
      </c>
      <c r="AA210" s="93">
        <f ca="1">MAX(0,IF(WEEKDAY(Tableau1[[#This Row],[Date]],2)&lt;7,0,
SUM(OFFSET(Tableau1[[#This Row],[Temps de travail]],-6,,7))-
SUM(OFFSET(Tableau1[[#This Row],[Heures à récupérer]],-6,,7))+
SUM(OFFSET(Tableau1[[#This Row],[Récup avance]],-6,,7))
-paramètres!$B$15
)*24)</f>
        <v>0</v>
      </c>
      <c r="AB210" s="14"/>
      <c r="AC210" s="14"/>
      <c r="AE210" s="14"/>
    </row>
    <row r="211" spans="2:31" x14ac:dyDescent="0.3">
      <c r="B211" s="49" t="str">
        <f>IF(WEEKDAY(Tableau1[[#This Row],[Date]],2)=4,"semaine "&amp;_xlfn.ISOWEEKNUM(Tableau1[[#This Row],[Date]]),"")</f>
        <v>semaine 29</v>
      </c>
      <c r="C211" s="44" t="str">
        <f>UPPER(TEXT(Tableau1[[#This Row],[Date]],"jjjj"))</f>
        <v>JEUDI</v>
      </c>
      <c r="D211" s="60">
        <f>$C$3+ROW()-ROW(Tableau1[[#Headers],[Date]])-1</f>
        <v>44399</v>
      </c>
      <c r="E211" s="24"/>
      <c r="F211" s="24"/>
      <c r="G211" s="58"/>
      <c r="H211" s="24"/>
      <c r="I211" s="24"/>
      <c r="J211" s="58"/>
      <c r="K211" s="64">
        <f>Tableau1[[#This Row],[Fin AM]]-Tableau1[[#This Row],[Début AM]]-Tableau1[[#This Row],[Pause AM]]+Tableau1[[#This Row],[Fin PM]]-Tableau1[[#This Row],[Début PM]]-Tableau1[[#This Row],[Pause PM]]</f>
        <v>0</v>
      </c>
      <c r="L211" s="45"/>
      <c r="M211" s="84"/>
      <c r="N211" s="171" t="str">
        <f ca="1">IF(COUNTIF('jours fériés'!C:C,Tableau1[[#This Row],[Date]]),"oui","")</f>
        <v/>
      </c>
      <c r="O211" s="176"/>
      <c r="P211" s="112">
        <f>IF(Tableau1[[#This Row],[Position]]="C.P.",1,0)</f>
        <v>0</v>
      </c>
      <c r="Q211" s="126">
        <f>IF(Tableau1[[#This Row],[Position]]="C.P.S.",1,0)</f>
        <v>0</v>
      </c>
      <c r="R211" s="132">
        <f>IF(Tableau1[[#This Row],[Position]]="P.M.",1,0)</f>
        <v>0</v>
      </c>
      <c r="S211" s="134">
        <f>IF(Tableau1[[#This Row],[Position]]="A.M.",1,0)</f>
        <v>0</v>
      </c>
      <c r="T211" s="137">
        <f>IF(Tableau1[[#This Row],[Position]]="ABS",1,0)</f>
        <v>0</v>
      </c>
      <c r="U211" s="86">
        <f>IF(Tableau1[[#This Row],[Position]]="R.T.T.",1,0)</f>
        <v>0</v>
      </c>
      <c r="V211" s="138">
        <f>IF(Tableau1[[#This Row],[Position]]="Autre",1,0)</f>
        <v>0</v>
      </c>
      <c r="W211" s="141">
        <f>IF(Tableau1[[#This Row],[Position]]="Ch.P. AM",Tableau1[[#This Row],[Fin AM]]-Tableau1[[#This Row],[Début AM]]-Tableau1[[#This Row],[Pause AM]],0)</f>
        <v>0</v>
      </c>
      <c r="X211" s="81">
        <f>IF(Tableau1[[#This Row],[Position]]="Ch.P. PM",Tableau1[[#This Row],[Fin PM]]-Tableau1[[#This Row],[Début PM]]-Tableau1[[#This Row],[Pause PM]],0)</f>
        <v>0</v>
      </c>
      <c r="Y211" s="96">
        <f>IF(Tableau1[[#This Row],[Position]]="Ch.P.",Tableau1[[#This Row],[Temps de travail]],0)+Tableau1[[#This Row],[Chômage Partiel AM]]+Tableau1[[#This Row],[Chômage Partiel PM]]</f>
        <v>0</v>
      </c>
      <c r="Z211" s="147">
        <f>(Tableau1[[#This Row],[Pont Mobile]]+Tableau1[[#This Row],[Congés ]]+Tableau1[[#This Row],[Autre]]+Tableau1[[#This Row],[Absence]]+Tableau1[[#This Row],[R.T.T.]]+Tableau1[[#This Row],[Arrêt Maladie]])*paramètres!B$14</f>
        <v>0</v>
      </c>
      <c r="AA211" s="93">
        <f ca="1">MAX(0,IF(WEEKDAY(Tableau1[[#This Row],[Date]],2)&lt;7,0,
SUM(OFFSET(Tableau1[[#This Row],[Temps de travail]],-6,,7))-
SUM(OFFSET(Tableau1[[#This Row],[Heures à récupérer]],-6,,7))+
SUM(OFFSET(Tableau1[[#This Row],[Récup avance]],-6,,7))
-paramètres!$B$15
)*24)</f>
        <v>0</v>
      </c>
      <c r="AB211" s="14"/>
      <c r="AC211" s="14"/>
      <c r="AE211" s="14"/>
    </row>
    <row r="212" spans="2:31" x14ac:dyDescent="0.3">
      <c r="B212" s="49" t="str">
        <f>IF(WEEKDAY(Tableau1[[#This Row],[Date]],2)=4,"semaine "&amp;_xlfn.ISOWEEKNUM(Tableau1[[#This Row],[Date]]),"")</f>
        <v/>
      </c>
      <c r="C212" s="44" t="str">
        <f>UPPER(TEXT(Tableau1[[#This Row],[Date]],"jjjj"))</f>
        <v>VENDREDI</v>
      </c>
      <c r="D212" s="60">
        <f>$C$3+ROW()-ROW(Tableau1[[#Headers],[Date]])-1</f>
        <v>44400</v>
      </c>
      <c r="E212" s="24"/>
      <c r="F212" s="24"/>
      <c r="G212" s="58"/>
      <c r="H212" s="24"/>
      <c r="I212" s="24"/>
      <c r="J212" s="58"/>
      <c r="K212" s="64">
        <f>Tableau1[[#This Row],[Fin AM]]-Tableau1[[#This Row],[Début AM]]-Tableau1[[#This Row],[Pause AM]]+Tableau1[[#This Row],[Fin PM]]-Tableau1[[#This Row],[Début PM]]-Tableau1[[#This Row],[Pause PM]]</f>
        <v>0</v>
      </c>
      <c r="L212" s="45"/>
      <c r="M212" s="84"/>
      <c r="N212" s="171" t="str">
        <f ca="1">IF(COUNTIF('jours fériés'!C:C,Tableau1[[#This Row],[Date]]),"oui","")</f>
        <v/>
      </c>
      <c r="O212" s="176"/>
      <c r="P212" s="112">
        <f>IF(Tableau1[[#This Row],[Position]]="C.P.",1,0)</f>
        <v>0</v>
      </c>
      <c r="Q212" s="126">
        <f>IF(Tableau1[[#This Row],[Position]]="C.P.S.",1,0)</f>
        <v>0</v>
      </c>
      <c r="R212" s="132">
        <f>IF(Tableau1[[#This Row],[Position]]="P.M.",1,0)</f>
        <v>0</v>
      </c>
      <c r="S212" s="134">
        <f>IF(Tableau1[[#This Row],[Position]]="A.M.",1,0)</f>
        <v>0</v>
      </c>
      <c r="T212" s="137">
        <f>IF(Tableau1[[#This Row],[Position]]="ABS",1,0)</f>
        <v>0</v>
      </c>
      <c r="U212" s="86">
        <f>IF(Tableau1[[#This Row],[Position]]="R.T.T.",1,0)</f>
        <v>0</v>
      </c>
      <c r="V212" s="138">
        <f>IF(Tableau1[[#This Row],[Position]]="Autre",1,0)</f>
        <v>0</v>
      </c>
      <c r="W212" s="141">
        <f>IF(Tableau1[[#This Row],[Position]]="Ch.P. AM",Tableau1[[#This Row],[Fin AM]]-Tableau1[[#This Row],[Début AM]]-Tableau1[[#This Row],[Pause AM]],0)</f>
        <v>0</v>
      </c>
      <c r="X212" s="81">
        <f>IF(Tableau1[[#This Row],[Position]]="Ch.P. PM",Tableau1[[#This Row],[Fin PM]]-Tableau1[[#This Row],[Début PM]]-Tableau1[[#This Row],[Pause PM]],0)</f>
        <v>0</v>
      </c>
      <c r="Y212" s="96">
        <f>IF(Tableau1[[#This Row],[Position]]="Ch.P.",Tableau1[[#This Row],[Temps de travail]],0)+Tableau1[[#This Row],[Chômage Partiel AM]]+Tableau1[[#This Row],[Chômage Partiel PM]]</f>
        <v>0</v>
      </c>
      <c r="Z212" s="147">
        <f>(Tableau1[[#This Row],[Pont Mobile]]+Tableau1[[#This Row],[Congés ]]+Tableau1[[#This Row],[Autre]]+Tableau1[[#This Row],[Absence]]+Tableau1[[#This Row],[R.T.T.]]+Tableau1[[#This Row],[Arrêt Maladie]])*paramètres!B$14</f>
        <v>0</v>
      </c>
      <c r="AA212" s="93">
        <f ca="1">MAX(0,IF(WEEKDAY(Tableau1[[#This Row],[Date]],2)&lt;7,0,
SUM(OFFSET(Tableau1[[#This Row],[Temps de travail]],-6,,7))-
SUM(OFFSET(Tableau1[[#This Row],[Heures à récupérer]],-6,,7))+
SUM(OFFSET(Tableau1[[#This Row],[Récup avance]],-6,,7))
-paramètres!$B$15
)*24)</f>
        <v>0</v>
      </c>
      <c r="AB212" s="14"/>
      <c r="AC212" s="14"/>
      <c r="AE212" s="14"/>
    </row>
    <row r="213" spans="2:31" x14ac:dyDescent="0.3">
      <c r="B213" s="49" t="str">
        <f>IF(WEEKDAY(Tableau1[[#This Row],[Date]],2)=4,"semaine "&amp;_xlfn.ISOWEEKNUM(Tableau1[[#This Row],[Date]]),"")</f>
        <v/>
      </c>
      <c r="C213" s="44" t="str">
        <f>UPPER(TEXT(Tableau1[[#This Row],[Date]],"jjjj"))</f>
        <v>SAMEDI</v>
      </c>
      <c r="D213" s="60">
        <f>$C$3+ROW()-ROW(Tableau1[[#Headers],[Date]])-1</f>
        <v>44401</v>
      </c>
      <c r="E213" s="24"/>
      <c r="F213" s="24"/>
      <c r="G213" s="58"/>
      <c r="H213" s="24"/>
      <c r="I213" s="24"/>
      <c r="J213" s="58"/>
      <c r="K213" s="64">
        <f>Tableau1[[#This Row],[Fin AM]]-Tableau1[[#This Row],[Début AM]]-Tableau1[[#This Row],[Pause AM]]+Tableau1[[#This Row],[Fin PM]]-Tableau1[[#This Row],[Début PM]]-Tableau1[[#This Row],[Pause PM]]</f>
        <v>0</v>
      </c>
      <c r="L213" s="45"/>
      <c r="M213" s="84"/>
      <c r="N213" s="171" t="str">
        <f ca="1">IF(COUNTIF('jours fériés'!C:C,Tableau1[[#This Row],[Date]]),"oui","")</f>
        <v/>
      </c>
      <c r="O213" s="176"/>
      <c r="P213" s="112">
        <f>IF(Tableau1[[#This Row],[Position]]="C.P.",1,0)</f>
        <v>0</v>
      </c>
      <c r="Q213" s="126">
        <f>IF(Tableau1[[#This Row],[Position]]="C.P.S.",1,0)</f>
        <v>0</v>
      </c>
      <c r="R213" s="132">
        <f>IF(Tableau1[[#This Row],[Position]]="P.M.",1,0)</f>
        <v>0</v>
      </c>
      <c r="S213" s="134">
        <f>IF(Tableau1[[#This Row],[Position]]="A.M.",1,0)</f>
        <v>0</v>
      </c>
      <c r="T213" s="137">
        <f>IF(Tableau1[[#This Row],[Position]]="ABS",1,0)</f>
        <v>0</v>
      </c>
      <c r="U213" s="86">
        <f>IF(Tableau1[[#This Row],[Position]]="R.T.T.",1,0)</f>
        <v>0</v>
      </c>
      <c r="V213" s="138">
        <f>IF(Tableau1[[#This Row],[Position]]="Autre",1,0)</f>
        <v>0</v>
      </c>
      <c r="W213" s="141">
        <f>IF(Tableau1[[#This Row],[Position]]="Ch.P. AM",Tableau1[[#This Row],[Fin AM]]-Tableau1[[#This Row],[Début AM]]-Tableau1[[#This Row],[Pause AM]],0)</f>
        <v>0</v>
      </c>
      <c r="X213" s="81">
        <f>IF(Tableau1[[#This Row],[Position]]="Ch.P. PM",Tableau1[[#This Row],[Fin PM]]-Tableau1[[#This Row],[Début PM]]-Tableau1[[#This Row],[Pause PM]],0)</f>
        <v>0</v>
      </c>
      <c r="Y213" s="96">
        <f>IF(Tableau1[[#This Row],[Position]]="Ch.P.",Tableau1[[#This Row],[Temps de travail]],0)+Tableau1[[#This Row],[Chômage Partiel AM]]+Tableau1[[#This Row],[Chômage Partiel PM]]</f>
        <v>0</v>
      </c>
      <c r="Z213" s="147">
        <f>(Tableau1[[#This Row],[Pont Mobile]]+Tableau1[[#This Row],[Congés ]]+Tableau1[[#This Row],[Autre]]+Tableau1[[#This Row],[Absence]]+Tableau1[[#This Row],[R.T.T.]]+Tableau1[[#This Row],[Arrêt Maladie]])*paramètres!B$14</f>
        <v>0</v>
      </c>
      <c r="AA213" s="93">
        <f ca="1">MAX(0,IF(WEEKDAY(Tableau1[[#This Row],[Date]],2)&lt;7,0,
SUM(OFFSET(Tableau1[[#This Row],[Temps de travail]],-6,,7))-
SUM(OFFSET(Tableau1[[#This Row],[Heures à récupérer]],-6,,7))+
SUM(OFFSET(Tableau1[[#This Row],[Récup avance]],-6,,7))
-paramètres!$B$15
)*24)</f>
        <v>0</v>
      </c>
      <c r="AB213" s="14"/>
      <c r="AC213" s="14"/>
      <c r="AE213" s="14"/>
    </row>
    <row r="214" spans="2:31" ht="15" thickBot="1" x14ac:dyDescent="0.35">
      <c r="B214" s="49" t="str">
        <f>IF(WEEKDAY(Tableau1[[#This Row],[Date]],2)=4,"semaine "&amp;_xlfn.ISOWEEKNUM(Tableau1[[#This Row],[Date]]),"")</f>
        <v/>
      </c>
      <c r="C214" s="44" t="str">
        <f>UPPER(TEXT(Tableau1[[#This Row],[Date]],"jjjj"))</f>
        <v>DIMANCHE</v>
      </c>
      <c r="D214" s="60">
        <f>$C$3+ROW()-ROW(Tableau1[[#Headers],[Date]])-1</f>
        <v>44402</v>
      </c>
      <c r="E214" s="24"/>
      <c r="F214" s="24"/>
      <c r="G214" s="58"/>
      <c r="H214" s="24"/>
      <c r="I214" s="24"/>
      <c r="J214" s="58"/>
      <c r="K214" s="64">
        <f>Tableau1[[#This Row],[Fin AM]]-Tableau1[[#This Row],[Début AM]]-Tableau1[[#This Row],[Pause AM]]+Tableau1[[#This Row],[Fin PM]]-Tableau1[[#This Row],[Début PM]]-Tableau1[[#This Row],[Pause PM]]</f>
        <v>0</v>
      </c>
      <c r="L214" s="52"/>
      <c r="M214" s="85"/>
      <c r="N214" s="174" t="str">
        <f ca="1">IF(COUNTIF('jours fériés'!C:C,Tableau1[[#This Row],[Date]]),"oui","")</f>
        <v/>
      </c>
      <c r="O214" s="176"/>
      <c r="P214" s="179">
        <f>IF(Tableau1[[#This Row],[Position]]="C.P.",1,0)</f>
        <v>0</v>
      </c>
      <c r="Q214" s="181">
        <f>IF(Tableau1[[#This Row],[Position]]="C.P.S.",1,0)</f>
        <v>0</v>
      </c>
      <c r="R214" s="183">
        <f>IF(Tableau1[[#This Row],[Position]]="P.M.",1,0)</f>
        <v>0</v>
      </c>
      <c r="S214" s="169">
        <f>IF(Tableau1[[#This Row],[Position]]="A.M.",1,0)</f>
        <v>0</v>
      </c>
      <c r="T214" s="187">
        <f>IF(Tableau1[[#This Row],[Position]]="ABS",1,0)</f>
        <v>0</v>
      </c>
      <c r="U214" s="189">
        <f>IF(Tableau1[[#This Row],[Position]]="R.T.T.",1,0)</f>
        <v>0</v>
      </c>
      <c r="V214" s="185">
        <f>IF(Tableau1[[#This Row],[Position]]="Autre",1,0)</f>
        <v>0</v>
      </c>
      <c r="W214" s="142">
        <f>IF(Tableau1[[#This Row],[Position]]="Ch.P. AM",Tableau1[[#This Row],[Fin AM]]-Tableau1[[#This Row],[Début AM]]-Tableau1[[#This Row],[Pause AM]],0)</f>
        <v>0</v>
      </c>
      <c r="X214" s="117">
        <f>IF(Tableau1[[#This Row],[Position]]="Ch.P. PM",Tableau1[[#This Row],[Fin PM]]-Tableau1[[#This Row],[Début PM]]-Tableau1[[#This Row],[Pause PM]],0)</f>
        <v>0</v>
      </c>
      <c r="Y214" s="143">
        <f>IF(Tableau1[[#This Row],[Position]]="Ch.P.",Tableau1[[#This Row],[Temps de travail]],0)+Tableau1[[#This Row],[Chômage Partiel AM]]+Tableau1[[#This Row],[Chômage Partiel PM]]</f>
        <v>0</v>
      </c>
      <c r="Z214" s="148">
        <f>(Tableau1[[#This Row],[Pont Mobile]]+Tableau1[[#This Row],[Congés ]]+Tableau1[[#This Row],[Autre]]+Tableau1[[#This Row],[Absence]]+Tableau1[[#This Row],[R.T.T.]]+Tableau1[[#This Row],[Arrêt Maladie]])*paramètres!B$14</f>
        <v>0</v>
      </c>
      <c r="AA214" s="94">
        <f ca="1">MAX(0,IF(WEEKDAY(Tableau1[[#This Row],[Date]],2)&lt;7,0,
SUM(OFFSET(Tableau1[[#This Row],[Temps de travail]],-6,,7))-
SUM(OFFSET(Tableau1[[#This Row],[Heures à récupérer]],-6,,7))+
SUM(OFFSET(Tableau1[[#This Row],[Récup avance]],-6,,7))
-paramètres!$B$15
)*24)</f>
        <v>0</v>
      </c>
      <c r="AB214" s="14"/>
      <c r="AC214" s="14"/>
      <c r="AE214" s="14"/>
    </row>
    <row r="215" spans="2:31" x14ac:dyDescent="0.3">
      <c r="B215" s="49" t="str">
        <f>IF(WEEKDAY(Tableau1[[#This Row],[Date]],2)=4,"semaine "&amp;_xlfn.ISOWEEKNUM(Tableau1[[#This Row],[Date]]),"")</f>
        <v/>
      </c>
      <c r="C215" s="44" t="str">
        <f>UPPER(TEXT(Tableau1[[#This Row],[Date]],"jjjj"))</f>
        <v>LUNDI</v>
      </c>
      <c r="D215" s="60">
        <f>$C$3+ROW()-ROW(Tableau1[[#Headers],[Date]])-1</f>
        <v>44403</v>
      </c>
      <c r="E215" s="24"/>
      <c r="F215" s="24"/>
      <c r="G215" s="58"/>
      <c r="H215" s="24"/>
      <c r="I215" s="24"/>
      <c r="J215" s="58"/>
      <c r="K215" s="64">
        <f>Tableau1[[#This Row],[Fin AM]]-Tableau1[[#This Row],[Début AM]]-Tableau1[[#This Row],[Pause AM]]+Tableau1[[#This Row],[Fin PM]]-Tableau1[[#This Row],[Début PM]]-Tableau1[[#This Row],[Pause PM]]</f>
        <v>0</v>
      </c>
      <c r="L215" s="48"/>
      <c r="M215" s="83"/>
      <c r="N215" s="171" t="str">
        <f ca="1">IF(COUNTIF('jours fériés'!C:C,Tableau1[[#This Row],[Date]]),"oui","")</f>
        <v/>
      </c>
      <c r="O215" s="176"/>
      <c r="P215" s="112">
        <f>IF(Tableau1[[#This Row],[Position]]="C.P.",1,0)</f>
        <v>0</v>
      </c>
      <c r="Q215" s="126">
        <f>IF(Tableau1[[#This Row],[Position]]="C.P.S.",1,0)</f>
        <v>0</v>
      </c>
      <c r="R215" s="132">
        <f>IF(Tableau1[[#This Row],[Position]]="P.M.",1,0)</f>
        <v>0</v>
      </c>
      <c r="S215" s="134">
        <f>IF(Tableau1[[#This Row],[Position]]="A.M.",1,0)</f>
        <v>0</v>
      </c>
      <c r="T215" s="137">
        <f>IF(Tableau1[[#This Row],[Position]]="ABS",1,0)</f>
        <v>0</v>
      </c>
      <c r="U215" s="86">
        <f>IF(Tableau1[[#This Row],[Position]]="R.T.T.",1,0)</f>
        <v>0</v>
      </c>
      <c r="V215" s="138">
        <f>IF(Tableau1[[#This Row],[Position]]="Autre",1,0)</f>
        <v>0</v>
      </c>
      <c r="W215" s="141">
        <f>IF(Tableau1[[#This Row],[Position]]="Ch.P. AM",Tableau1[[#This Row],[Fin AM]]-Tableau1[[#This Row],[Début AM]]-Tableau1[[#This Row],[Pause AM]],0)</f>
        <v>0</v>
      </c>
      <c r="X215" s="81">
        <f>IF(Tableau1[[#This Row],[Position]]="Ch.P. PM",Tableau1[[#This Row],[Fin PM]]-Tableau1[[#This Row],[Début PM]]-Tableau1[[#This Row],[Pause PM]],0)</f>
        <v>0</v>
      </c>
      <c r="Y215" s="96">
        <f>IF(Tableau1[[#This Row],[Position]]="Ch.P.",Tableau1[[#This Row],[Temps de travail]],0)+Tableau1[[#This Row],[Chômage Partiel AM]]+Tableau1[[#This Row],[Chômage Partiel PM]]</f>
        <v>0</v>
      </c>
      <c r="Z215" s="147">
        <f>(Tableau1[[#This Row],[Pont Mobile]]+Tableau1[[#This Row],[Congés ]]+Tableau1[[#This Row],[Autre]]+Tableau1[[#This Row],[Absence]]+Tableau1[[#This Row],[R.T.T.]]+Tableau1[[#This Row],[Arrêt Maladie]])*paramètres!B$14</f>
        <v>0</v>
      </c>
      <c r="AA215" s="93">
        <f ca="1">MAX(0,IF(WEEKDAY(Tableau1[[#This Row],[Date]],2)&lt;7,0,
SUM(OFFSET(Tableau1[[#This Row],[Temps de travail]],-6,,7))-
SUM(OFFSET(Tableau1[[#This Row],[Heures à récupérer]],-6,,7))+
SUM(OFFSET(Tableau1[[#This Row],[Récup avance]],-6,,7))
-paramètres!$B$15
)*24)</f>
        <v>0</v>
      </c>
      <c r="AB215" s="14"/>
      <c r="AC215" s="14"/>
      <c r="AE215" s="14"/>
    </row>
    <row r="216" spans="2:31" x14ac:dyDescent="0.3">
      <c r="B216" s="49" t="str">
        <f>IF(WEEKDAY(Tableau1[[#This Row],[Date]],2)=4,"semaine "&amp;_xlfn.ISOWEEKNUM(Tableau1[[#This Row],[Date]]),"")</f>
        <v/>
      </c>
      <c r="C216" s="44" t="str">
        <f>UPPER(TEXT(Tableau1[[#This Row],[Date]],"jjjj"))</f>
        <v>MARDI</v>
      </c>
      <c r="D216" s="60">
        <f>$C$3+ROW()-ROW(Tableau1[[#Headers],[Date]])-1</f>
        <v>44404</v>
      </c>
      <c r="E216" s="24"/>
      <c r="F216" s="24"/>
      <c r="G216" s="58"/>
      <c r="H216" s="24"/>
      <c r="I216" s="24"/>
      <c r="J216" s="58"/>
      <c r="K216" s="64">
        <f>Tableau1[[#This Row],[Fin AM]]-Tableau1[[#This Row],[Début AM]]-Tableau1[[#This Row],[Pause AM]]+Tableau1[[#This Row],[Fin PM]]-Tableau1[[#This Row],[Début PM]]-Tableau1[[#This Row],[Pause PM]]</f>
        <v>0</v>
      </c>
      <c r="L216" s="45"/>
      <c r="M216" s="84"/>
      <c r="N216" s="171" t="str">
        <f ca="1">IF(COUNTIF('jours fériés'!C:C,Tableau1[[#This Row],[Date]]),"oui","")</f>
        <v/>
      </c>
      <c r="O216" s="176"/>
      <c r="P216" s="112">
        <f>IF(Tableau1[[#This Row],[Position]]="C.P.",1,0)</f>
        <v>0</v>
      </c>
      <c r="Q216" s="126">
        <f>IF(Tableau1[[#This Row],[Position]]="C.P.S.",1,0)</f>
        <v>0</v>
      </c>
      <c r="R216" s="132">
        <f>IF(Tableau1[[#This Row],[Position]]="P.M.",1,0)</f>
        <v>0</v>
      </c>
      <c r="S216" s="134">
        <f>IF(Tableau1[[#This Row],[Position]]="A.M.",1,0)</f>
        <v>0</v>
      </c>
      <c r="T216" s="137">
        <f>IF(Tableau1[[#This Row],[Position]]="ABS",1,0)</f>
        <v>0</v>
      </c>
      <c r="U216" s="86">
        <f>IF(Tableau1[[#This Row],[Position]]="R.T.T.",1,0)</f>
        <v>0</v>
      </c>
      <c r="V216" s="138">
        <f>IF(Tableau1[[#This Row],[Position]]="Autre",1,0)</f>
        <v>0</v>
      </c>
      <c r="W216" s="141">
        <f>IF(Tableau1[[#This Row],[Position]]="Ch.P. AM",Tableau1[[#This Row],[Fin AM]]-Tableau1[[#This Row],[Début AM]]-Tableau1[[#This Row],[Pause AM]],0)</f>
        <v>0</v>
      </c>
      <c r="X216" s="81">
        <f>IF(Tableau1[[#This Row],[Position]]="Ch.P. PM",Tableau1[[#This Row],[Fin PM]]-Tableau1[[#This Row],[Début PM]]-Tableau1[[#This Row],[Pause PM]],0)</f>
        <v>0</v>
      </c>
      <c r="Y216" s="96">
        <f>IF(Tableau1[[#This Row],[Position]]="Ch.P.",Tableau1[[#This Row],[Temps de travail]],0)+Tableau1[[#This Row],[Chômage Partiel AM]]+Tableau1[[#This Row],[Chômage Partiel PM]]</f>
        <v>0</v>
      </c>
      <c r="Z216" s="147">
        <f>(Tableau1[[#This Row],[Pont Mobile]]+Tableau1[[#This Row],[Congés ]]+Tableau1[[#This Row],[Autre]]+Tableau1[[#This Row],[Absence]]+Tableau1[[#This Row],[R.T.T.]]+Tableau1[[#This Row],[Arrêt Maladie]])*paramètres!B$14</f>
        <v>0</v>
      </c>
      <c r="AA216" s="93">
        <f ca="1">MAX(0,IF(WEEKDAY(Tableau1[[#This Row],[Date]],2)&lt;7,0,
SUM(OFFSET(Tableau1[[#This Row],[Temps de travail]],-6,,7))-
SUM(OFFSET(Tableau1[[#This Row],[Heures à récupérer]],-6,,7))+
SUM(OFFSET(Tableau1[[#This Row],[Récup avance]],-6,,7))
-paramètres!$B$15
)*24)</f>
        <v>0</v>
      </c>
      <c r="AB216" s="14"/>
      <c r="AC216" s="14"/>
      <c r="AE216" s="14"/>
    </row>
    <row r="217" spans="2:31" x14ac:dyDescent="0.3">
      <c r="B217" s="49" t="str">
        <f>IF(WEEKDAY(Tableau1[[#This Row],[Date]],2)=4,"semaine "&amp;_xlfn.ISOWEEKNUM(Tableau1[[#This Row],[Date]]),"")</f>
        <v/>
      </c>
      <c r="C217" s="44" t="str">
        <f>UPPER(TEXT(Tableau1[[#This Row],[Date]],"jjjj"))</f>
        <v>MERCREDI</v>
      </c>
      <c r="D217" s="60">
        <f>$C$3+ROW()-ROW(Tableau1[[#Headers],[Date]])-1</f>
        <v>44405</v>
      </c>
      <c r="E217" s="24"/>
      <c r="F217" s="24"/>
      <c r="G217" s="58"/>
      <c r="H217" s="24"/>
      <c r="I217" s="24"/>
      <c r="J217" s="58"/>
      <c r="K217" s="64">
        <f>Tableau1[[#This Row],[Fin AM]]-Tableau1[[#This Row],[Début AM]]-Tableau1[[#This Row],[Pause AM]]+Tableau1[[#This Row],[Fin PM]]-Tableau1[[#This Row],[Début PM]]-Tableau1[[#This Row],[Pause PM]]</f>
        <v>0</v>
      </c>
      <c r="L217" s="45"/>
      <c r="M217" s="84"/>
      <c r="N217" s="171" t="str">
        <f ca="1">IF(COUNTIF('jours fériés'!C:C,Tableau1[[#This Row],[Date]]),"oui","")</f>
        <v/>
      </c>
      <c r="O217" s="176"/>
      <c r="P217" s="112">
        <f>IF(Tableau1[[#This Row],[Position]]="C.P.",1,0)</f>
        <v>0</v>
      </c>
      <c r="Q217" s="126">
        <f>IF(Tableau1[[#This Row],[Position]]="C.P.S.",1,0)</f>
        <v>0</v>
      </c>
      <c r="R217" s="132">
        <f>IF(Tableau1[[#This Row],[Position]]="P.M.",1,0)</f>
        <v>0</v>
      </c>
      <c r="S217" s="134">
        <f>IF(Tableau1[[#This Row],[Position]]="A.M.",1,0)</f>
        <v>0</v>
      </c>
      <c r="T217" s="137">
        <f>IF(Tableau1[[#This Row],[Position]]="ABS",1,0)</f>
        <v>0</v>
      </c>
      <c r="U217" s="86">
        <f>IF(Tableau1[[#This Row],[Position]]="R.T.T.",1,0)</f>
        <v>0</v>
      </c>
      <c r="V217" s="138">
        <f>IF(Tableau1[[#This Row],[Position]]="Autre",1,0)</f>
        <v>0</v>
      </c>
      <c r="W217" s="141">
        <f>IF(Tableau1[[#This Row],[Position]]="Ch.P. AM",Tableau1[[#This Row],[Fin AM]]-Tableau1[[#This Row],[Début AM]]-Tableau1[[#This Row],[Pause AM]],0)</f>
        <v>0</v>
      </c>
      <c r="X217" s="81">
        <f>IF(Tableau1[[#This Row],[Position]]="Ch.P. PM",Tableau1[[#This Row],[Fin PM]]-Tableau1[[#This Row],[Début PM]]-Tableau1[[#This Row],[Pause PM]],0)</f>
        <v>0</v>
      </c>
      <c r="Y217" s="96">
        <f>IF(Tableau1[[#This Row],[Position]]="Ch.P.",Tableau1[[#This Row],[Temps de travail]],0)+Tableau1[[#This Row],[Chômage Partiel AM]]+Tableau1[[#This Row],[Chômage Partiel PM]]</f>
        <v>0</v>
      </c>
      <c r="Z217" s="147">
        <f>(Tableau1[[#This Row],[Pont Mobile]]+Tableau1[[#This Row],[Congés ]]+Tableau1[[#This Row],[Autre]]+Tableau1[[#This Row],[Absence]]+Tableau1[[#This Row],[R.T.T.]]+Tableau1[[#This Row],[Arrêt Maladie]])*paramètres!B$14</f>
        <v>0</v>
      </c>
      <c r="AA217" s="93">
        <f ca="1">MAX(0,IF(WEEKDAY(Tableau1[[#This Row],[Date]],2)&lt;7,0,
SUM(OFFSET(Tableau1[[#This Row],[Temps de travail]],-6,,7))-
SUM(OFFSET(Tableau1[[#This Row],[Heures à récupérer]],-6,,7))+
SUM(OFFSET(Tableau1[[#This Row],[Récup avance]],-6,,7))
-paramètres!$B$15
)*24)</f>
        <v>0</v>
      </c>
      <c r="AB217" s="14"/>
      <c r="AC217" s="14"/>
      <c r="AE217" s="14"/>
    </row>
    <row r="218" spans="2:31" x14ac:dyDescent="0.3">
      <c r="B218" s="49" t="str">
        <f>IF(WEEKDAY(Tableau1[[#This Row],[Date]],2)=4,"semaine "&amp;_xlfn.ISOWEEKNUM(Tableau1[[#This Row],[Date]]),"")</f>
        <v>semaine 30</v>
      </c>
      <c r="C218" s="44" t="str">
        <f>UPPER(TEXT(Tableau1[[#This Row],[Date]],"jjjj"))</f>
        <v>JEUDI</v>
      </c>
      <c r="D218" s="60">
        <f>$C$3+ROW()-ROW(Tableau1[[#Headers],[Date]])-1</f>
        <v>44406</v>
      </c>
      <c r="E218" s="24"/>
      <c r="F218" s="24"/>
      <c r="G218" s="58"/>
      <c r="H218" s="24"/>
      <c r="I218" s="24"/>
      <c r="J218" s="58"/>
      <c r="K218" s="64">
        <f>Tableau1[[#This Row],[Fin AM]]-Tableau1[[#This Row],[Début AM]]-Tableau1[[#This Row],[Pause AM]]+Tableau1[[#This Row],[Fin PM]]-Tableau1[[#This Row],[Début PM]]-Tableau1[[#This Row],[Pause PM]]</f>
        <v>0</v>
      </c>
      <c r="L218" s="45"/>
      <c r="M218" s="84"/>
      <c r="N218" s="171" t="str">
        <f ca="1">IF(COUNTIF('jours fériés'!C:C,Tableau1[[#This Row],[Date]]),"oui","")</f>
        <v/>
      </c>
      <c r="O218" s="176"/>
      <c r="P218" s="112">
        <f>IF(Tableau1[[#This Row],[Position]]="C.P.",1,0)</f>
        <v>0</v>
      </c>
      <c r="Q218" s="126">
        <f>IF(Tableau1[[#This Row],[Position]]="C.P.S.",1,0)</f>
        <v>0</v>
      </c>
      <c r="R218" s="132">
        <f>IF(Tableau1[[#This Row],[Position]]="P.M.",1,0)</f>
        <v>0</v>
      </c>
      <c r="S218" s="134">
        <f>IF(Tableau1[[#This Row],[Position]]="A.M.",1,0)</f>
        <v>0</v>
      </c>
      <c r="T218" s="137">
        <f>IF(Tableau1[[#This Row],[Position]]="ABS",1,0)</f>
        <v>0</v>
      </c>
      <c r="U218" s="86">
        <f>IF(Tableau1[[#This Row],[Position]]="R.T.T.",1,0)</f>
        <v>0</v>
      </c>
      <c r="V218" s="138">
        <f>IF(Tableau1[[#This Row],[Position]]="Autre",1,0)</f>
        <v>0</v>
      </c>
      <c r="W218" s="141">
        <f>IF(Tableau1[[#This Row],[Position]]="Ch.P. AM",Tableau1[[#This Row],[Fin AM]]-Tableau1[[#This Row],[Début AM]]-Tableau1[[#This Row],[Pause AM]],0)</f>
        <v>0</v>
      </c>
      <c r="X218" s="81">
        <f>IF(Tableau1[[#This Row],[Position]]="Ch.P. PM",Tableau1[[#This Row],[Fin PM]]-Tableau1[[#This Row],[Début PM]]-Tableau1[[#This Row],[Pause PM]],0)</f>
        <v>0</v>
      </c>
      <c r="Y218" s="96">
        <f>IF(Tableau1[[#This Row],[Position]]="Ch.P.",Tableau1[[#This Row],[Temps de travail]],0)+Tableau1[[#This Row],[Chômage Partiel AM]]+Tableau1[[#This Row],[Chômage Partiel PM]]</f>
        <v>0</v>
      </c>
      <c r="Z218" s="147">
        <f>(Tableau1[[#This Row],[Pont Mobile]]+Tableau1[[#This Row],[Congés ]]+Tableau1[[#This Row],[Autre]]+Tableau1[[#This Row],[Absence]]+Tableau1[[#This Row],[R.T.T.]]+Tableau1[[#This Row],[Arrêt Maladie]])*paramètres!B$14</f>
        <v>0</v>
      </c>
      <c r="AA218" s="93">
        <f ca="1">MAX(0,IF(WEEKDAY(Tableau1[[#This Row],[Date]],2)&lt;7,0,
SUM(OFFSET(Tableau1[[#This Row],[Temps de travail]],-6,,7))-
SUM(OFFSET(Tableau1[[#This Row],[Heures à récupérer]],-6,,7))+
SUM(OFFSET(Tableau1[[#This Row],[Récup avance]],-6,,7))
-paramètres!$B$15
)*24)</f>
        <v>0</v>
      </c>
      <c r="AB218" s="14"/>
      <c r="AC218" s="14"/>
      <c r="AE218" s="14"/>
    </row>
    <row r="219" spans="2:31" x14ac:dyDescent="0.3">
      <c r="B219" s="49" t="str">
        <f>IF(WEEKDAY(Tableau1[[#This Row],[Date]],2)=4,"semaine "&amp;_xlfn.ISOWEEKNUM(Tableau1[[#This Row],[Date]]),"")</f>
        <v/>
      </c>
      <c r="C219" s="44" t="str">
        <f>UPPER(TEXT(Tableau1[[#This Row],[Date]],"jjjj"))</f>
        <v>VENDREDI</v>
      </c>
      <c r="D219" s="60">
        <f>$C$3+ROW()-ROW(Tableau1[[#Headers],[Date]])-1</f>
        <v>44407</v>
      </c>
      <c r="E219" s="24"/>
      <c r="F219" s="24"/>
      <c r="G219" s="58"/>
      <c r="H219" s="24"/>
      <c r="I219" s="24"/>
      <c r="J219" s="58"/>
      <c r="K219" s="64">
        <f>Tableau1[[#This Row],[Fin AM]]-Tableau1[[#This Row],[Début AM]]-Tableau1[[#This Row],[Pause AM]]+Tableau1[[#This Row],[Fin PM]]-Tableau1[[#This Row],[Début PM]]-Tableau1[[#This Row],[Pause PM]]</f>
        <v>0</v>
      </c>
      <c r="L219" s="45"/>
      <c r="M219" s="84"/>
      <c r="N219" s="171" t="str">
        <f ca="1">IF(COUNTIF('jours fériés'!C:C,Tableau1[[#This Row],[Date]]),"oui","")</f>
        <v/>
      </c>
      <c r="O219" s="176"/>
      <c r="P219" s="112">
        <f>IF(Tableau1[[#This Row],[Position]]="C.P.",1,0)</f>
        <v>0</v>
      </c>
      <c r="Q219" s="126">
        <f>IF(Tableau1[[#This Row],[Position]]="C.P.S.",1,0)</f>
        <v>0</v>
      </c>
      <c r="R219" s="132">
        <f>IF(Tableau1[[#This Row],[Position]]="P.M.",1,0)</f>
        <v>0</v>
      </c>
      <c r="S219" s="134">
        <f>IF(Tableau1[[#This Row],[Position]]="A.M.",1,0)</f>
        <v>0</v>
      </c>
      <c r="T219" s="137">
        <f>IF(Tableau1[[#This Row],[Position]]="ABS",1,0)</f>
        <v>0</v>
      </c>
      <c r="U219" s="86">
        <f>IF(Tableau1[[#This Row],[Position]]="R.T.T.",1,0)</f>
        <v>0</v>
      </c>
      <c r="V219" s="138">
        <f>IF(Tableau1[[#This Row],[Position]]="Autre",1,0)</f>
        <v>0</v>
      </c>
      <c r="W219" s="141">
        <f>IF(Tableau1[[#This Row],[Position]]="Ch.P. AM",Tableau1[[#This Row],[Fin AM]]-Tableau1[[#This Row],[Début AM]]-Tableau1[[#This Row],[Pause AM]],0)</f>
        <v>0</v>
      </c>
      <c r="X219" s="81">
        <f>IF(Tableau1[[#This Row],[Position]]="Ch.P. PM",Tableau1[[#This Row],[Fin PM]]-Tableau1[[#This Row],[Début PM]]-Tableau1[[#This Row],[Pause PM]],0)</f>
        <v>0</v>
      </c>
      <c r="Y219" s="96">
        <f>IF(Tableau1[[#This Row],[Position]]="Ch.P.",Tableau1[[#This Row],[Temps de travail]],0)+Tableau1[[#This Row],[Chômage Partiel AM]]+Tableau1[[#This Row],[Chômage Partiel PM]]</f>
        <v>0</v>
      </c>
      <c r="Z219" s="147">
        <f>(Tableau1[[#This Row],[Pont Mobile]]+Tableau1[[#This Row],[Congés ]]+Tableau1[[#This Row],[Autre]]+Tableau1[[#This Row],[Absence]]+Tableau1[[#This Row],[R.T.T.]]+Tableau1[[#This Row],[Arrêt Maladie]])*paramètres!B$14</f>
        <v>0</v>
      </c>
      <c r="AA219" s="93">
        <f ca="1">MAX(0,IF(WEEKDAY(Tableau1[[#This Row],[Date]],2)&lt;7,0,
SUM(OFFSET(Tableau1[[#This Row],[Temps de travail]],-6,,7))-
SUM(OFFSET(Tableau1[[#This Row],[Heures à récupérer]],-6,,7))+
SUM(OFFSET(Tableau1[[#This Row],[Récup avance]],-6,,7))
-paramètres!$B$15
)*24)</f>
        <v>0</v>
      </c>
      <c r="AB219" s="14"/>
      <c r="AC219" s="14"/>
      <c r="AE219" s="14"/>
    </row>
    <row r="220" spans="2:31" x14ac:dyDescent="0.3">
      <c r="B220" s="49" t="str">
        <f>IF(WEEKDAY(Tableau1[[#This Row],[Date]],2)=4,"semaine "&amp;_xlfn.ISOWEEKNUM(Tableau1[[#This Row],[Date]]),"")</f>
        <v/>
      </c>
      <c r="C220" s="44" t="str">
        <f>UPPER(TEXT(Tableau1[[#This Row],[Date]],"jjjj"))</f>
        <v>SAMEDI</v>
      </c>
      <c r="D220" s="60">
        <f>$C$3+ROW()-ROW(Tableau1[[#Headers],[Date]])-1</f>
        <v>44408</v>
      </c>
      <c r="E220" s="24"/>
      <c r="F220" s="24"/>
      <c r="G220" s="58"/>
      <c r="H220" s="24"/>
      <c r="I220" s="24"/>
      <c r="J220" s="58"/>
      <c r="K220" s="64">
        <f>Tableau1[[#This Row],[Fin AM]]-Tableau1[[#This Row],[Début AM]]-Tableau1[[#This Row],[Pause AM]]+Tableau1[[#This Row],[Fin PM]]-Tableau1[[#This Row],[Début PM]]-Tableau1[[#This Row],[Pause PM]]</f>
        <v>0</v>
      </c>
      <c r="L220" s="45"/>
      <c r="M220" s="84"/>
      <c r="N220" s="171" t="str">
        <f ca="1">IF(COUNTIF('jours fériés'!C:C,Tableau1[[#This Row],[Date]]),"oui","")</f>
        <v/>
      </c>
      <c r="O220" s="176"/>
      <c r="P220" s="112">
        <f>IF(Tableau1[[#This Row],[Position]]="C.P.",1,0)</f>
        <v>0</v>
      </c>
      <c r="Q220" s="126">
        <f>IF(Tableau1[[#This Row],[Position]]="C.P.S.",1,0)</f>
        <v>0</v>
      </c>
      <c r="R220" s="132">
        <f>IF(Tableau1[[#This Row],[Position]]="P.M.",1,0)</f>
        <v>0</v>
      </c>
      <c r="S220" s="134">
        <f>IF(Tableau1[[#This Row],[Position]]="A.M.",1,0)</f>
        <v>0</v>
      </c>
      <c r="T220" s="137">
        <f>IF(Tableau1[[#This Row],[Position]]="ABS",1,0)</f>
        <v>0</v>
      </c>
      <c r="U220" s="86">
        <f>IF(Tableau1[[#This Row],[Position]]="R.T.T.",1,0)</f>
        <v>0</v>
      </c>
      <c r="V220" s="138">
        <f>IF(Tableau1[[#This Row],[Position]]="Autre",1,0)</f>
        <v>0</v>
      </c>
      <c r="W220" s="141">
        <f>IF(Tableau1[[#This Row],[Position]]="Ch.P. AM",Tableau1[[#This Row],[Fin AM]]-Tableau1[[#This Row],[Début AM]]-Tableau1[[#This Row],[Pause AM]],0)</f>
        <v>0</v>
      </c>
      <c r="X220" s="81">
        <f>IF(Tableau1[[#This Row],[Position]]="Ch.P. PM",Tableau1[[#This Row],[Fin PM]]-Tableau1[[#This Row],[Début PM]]-Tableau1[[#This Row],[Pause PM]],0)</f>
        <v>0</v>
      </c>
      <c r="Y220" s="96">
        <f>IF(Tableau1[[#This Row],[Position]]="Ch.P.",Tableau1[[#This Row],[Temps de travail]],0)+Tableau1[[#This Row],[Chômage Partiel AM]]+Tableau1[[#This Row],[Chômage Partiel PM]]</f>
        <v>0</v>
      </c>
      <c r="Z220" s="147">
        <f>(Tableau1[[#This Row],[Pont Mobile]]+Tableau1[[#This Row],[Congés ]]+Tableau1[[#This Row],[Autre]]+Tableau1[[#This Row],[Absence]]+Tableau1[[#This Row],[R.T.T.]]+Tableau1[[#This Row],[Arrêt Maladie]])*paramètres!B$14</f>
        <v>0</v>
      </c>
      <c r="AA220" s="93">
        <f ca="1">MAX(0,IF(WEEKDAY(Tableau1[[#This Row],[Date]],2)&lt;7,0,
SUM(OFFSET(Tableau1[[#This Row],[Temps de travail]],-6,,7))-
SUM(OFFSET(Tableau1[[#This Row],[Heures à récupérer]],-6,,7))+
SUM(OFFSET(Tableau1[[#This Row],[Récup avance]],-6,,7))
-paramètres!$B$15
)*24)</f>
        <v>0</v>
      </c>
      <c r="AB220" s="14"/>
      <c r="AC220" s="14"/>
      <c r="AE220" s="14"/>
    </row>
    <row r="221" spans="2:31" ht="15" thickBot="1" x14ac:dyDescent="0.35">
      <c r="B221" s="49" t="str">
        <f>IF(WEEKDAY(Tableau1[[#This Row],[Date]],2)=4,"semaine "&amp;_xlfn.ISOWEEKNUM(Tableau1[[#This Row],[Date]]),"")</f>
        <v/>
      </c>
      <c r="C221" s="44" t="str">
        <f>UPPER(TEXT(Tableau1[[#This Row],[Date]],"jjjj"))</f>
        <v>DIMANCHE</v>
      </c>
      <c r="D221" s="60">
        <f>$C$3+ROW()-ROW(Tableau1[[#Headers],[Date]])-1</f>
        <v>44409</v>
      </c>
      <c r="E221" s="24"/>
      <c r="F221" s="24"/>
      <c r="G221" s="58"/>
      <c r="H221" s="24"/>
      <c r="I221" s="24"/>
      <c r="J221" s="58"/>
      <c r="K221" s="64">
        <f>Tableau1[[#This Row],[Fin AM]]-Tableau1[[#This Row],[Début AM]]-Tableau1[[#This Row],[Pause AM]]+Tableau1[[#This Row],[Fin PM]]-Tableau1[[#This Row],[Début PM]]-Tableau1[[#This Row],[Pause PM]]</f>
        <v>0</v>
      </c>
      <c r="L221" s="52"/>
      <c r="M221" s="85"/>
      <c r="N221" s="174" t="str">
        <f ca="1">IF(COUNTIF('jours fériés'!C:C,Tableau1[[#This Row],[Date]]),"oui","")</f>
        <v/>
      </c>
      <c r="O221" s="176"/>
      <c r="P221" s="179">
        <f>IF(Tableau1[[#This Row],[Position]]="C.P.",1,0)</f>
        <v>0</v>
      </c>
      <c r="Q221" s="181">
        <f>IF(Tableau1[[#This Row],[Position]]="C.P.S.",1,0)</f>
        <v>0</v>
      </c>
      <c r="R221" s="183">
        <f>IF(Tableau1[[#This Row],[Position]]="P.M.",1,0)</f>
        <v>0</v>
      </c>
      <c r="S221" s="169">
        <f>IF(Tableau1[[#This Row],[Position]]="A.M.",1,0)</f>
        <v>0</v>
      </c>
      <c r="T221" s="187">
        <f>IF(Tableau1[[#This Row],[Position]]="ABS",1,0)</f>
        <v>0</v>
      </c>
      <c r="U221" s="189">
        <f>IF(Tableau1[[#This Row],[Position]]="R.T.T.",1,0)</f>
        <v>0</v>
      </c>
      <c r="V221" s="185">
        <f>IF(Tableau1[[#This Row],[Position]]="Autre",1,0)</f>
        <v>0</v>
      </c>
      <c r="W221" s="142">
        <f>IF(Tableau1[[#This Row],[Position]]="Ch.P. AM",Tableau1[[#This Row],[Fin AM]]-Tableau1[[#This Row],[Début AM]]-Tableau1[[#This Row],[Pause AM]],0)</f>
        <v>0</v>
      </c>
      <c r="X221" s="117">
        <f>IF(Tableau1[[#This Row],[Position]]="Ch.P. PM",Tableau1[[#This Row],[Fin PM]]-Tableau1[[#This Row],[Début PM]]-Tableau1[[#This Row],[Pause PM]],0)</f>
        <v>0</v>
      </c>
      <c r="Y221" s="143">
        <f>IF(Tableau1[[#This Row],[Position]]="Ch.P.",Tableau1[[#This Row],[Temps de travail]],0)+Tableau1[[#This Row],[Chômage Partiel AM]]+Tableau1[[#This Row],[Chômage Partiel PM]]</f>
        <v>0</v>
      </c>
      <c r="Z221" s="148">
        <f>(Tableau1[[#This Row],[Pont Mobile]]+Tableau1[[#This Row],[Congés ]]+Tableau1[[#This Row],[Autre]]+Tableau1[[#This Row],[Absence]]+Tableau1[[#This Row],[R.T.T.]]+Tableau1[[#This Row],[Arrêt Maladie]])*paramètres!B$14</f>
        <v>0</v>
      </c>
      <c r="AA221" s="94">
        <f ca="1">MAX(0,IF(WEEKDAY(Tableau1[[#This Row],[Date]],2)&lt;7,0,
SUM(OFFSET(Tableau1[[#This Row],[Temps de travail]],-6,,7))-
SUM(OFFSET(Tableau1[[#This Row],[Heures à récupérer]],-6,,7))+
SUM(OFFSET(Tableau1[[#This Row],[Récup avance]],-6,,7))
-paramètres!$B$15
)*24)</f>
        <v>0</v>
      </c>
      <c r="AB221" s="14"/>
      <c r="AC221" s="14"/>
      <c r="AE221" s="14"/>
    </row>
    <row r="222" spans="2:31" x14ac:dyDescent="0.3">
      <c r="B222" s="49" t="str">
        <f>IF(WEEKDAY(Tableau1[[#This Row],[Date]],2)=4,"semaine "&amp;_xlfn.ISOWEEKNUM(Tableau1[[#This Row],[Date]]),"")</f>
        <v/>
      </c>
      <c r="C222" s="44" t="str">
        <f>UPPER(TEXT(Tableau1[[#This Row],[Date]],"jjjj"))</f>
        <v>LUNDI</v>
      </c>
      <c r="D222" s="60">
        <f>$C$3+ROW()-ROW(Tableau1[[#Headers],[Date]])-1</f>
        <v>44410</v>
      </c>
      <c r="E222" s="24"/>
      <c r="F222" s="24"/>
      <c r="G222" s="58"/>
      <c r="H222" s="24"/>
      <c r="I222" s="24"/>
      <c r="J222" s="58"/>
      <c r="K222" s="64">
        <f>Tableau1[[#This Row],[Fin AM]]-Tableau1[[#This Row],[Début AM]]-Tableau1[[#This Row],[Pause AM]]+Tableau1[[#This Row],[Fin PM]]-Tableau1[[#This Row],[Début PM]]-Tableau1[[#This Row],[Pause PM]]</f>
        <v>0</v>
      </c>
      <c r="L222" s="48"/>
      <c r="M222" s="83"/>
      <c r="N222" s="171" t="str">
        <f ca="1">IF(COUNTIF('jours fériés'!C:C,Tableau1[[#This Row],[Date]]),"oui","")</f>
        <v/>
      </c>
      <c r="O222" s="176"/>
      <c r="P222" s="112">
        <f>IF(Tableau1[[#This Row],[Position]]="C.P.",1,0)</f>
        <v>0</v>
      </c>
      <c r="Q222" s="126">
        <f>IF(Tableau1[[#This Row],[Position]]="C.P.S.",1,0)</f>
        <v>0</v>
      </c>
      <c r="R222" s="132">
        <f>IF(Tableau1[[#This Row],[Position]]="P.M.",1,0)</f>
        <v>0</v>
      </c>
      <c r="S222" s="134">
        <f>IF(Tableau1[[#This Row],[Position]]="A.M.",1,0)</f>
        <v>0</v>
      </c>
      <c r="T222" s="137">
        <f>IF(Tableau1[[#This Row],[Position]]="ABS",1,0)</f>
        <v>0</v>
      </c>
      <c r="U222" s="86">
        <f>IF(Tableau1[[#This Row],[Position]]="R.T.T.",1,0)</f>
        <v>0</v>
      </c>
      <c r="V222" s="138">
        <f>IF(Tableau1[[#This Row],[Position]]="Autre",1,0)</f>
        <v>0</v>
      </c>
      <c r="W222" s="141">
        <f>IF(Tableau1[[#This Row],[Position]]="Ch.P. AM",Tableau1[[#This Row],[Fin AM]]-Tableau1[[#This Row],[Début AM]]-Tableau1[[#This Row],[Pause AM]],0)</f>
        <v>0</v>
      </c>
      <c r="X222" s="81">
        <f>IF(Tableau1[[#This Row],[Position]]="Ch.P. PM",Tableau1[[#This Row],[Fin PM]]-Tableau1[[#This Row],[Début PM]]-Tableau1[[#This Row],[Pause PM]],0)</f>
        <v>0</v>
      </c>
      <c r="Y222" s="96">
        <f>IF(Tableau1[[#This Row],[Position]]="Ch.P.",Tableau1[[#This Row],[Temps de travail]],0)+Tableau1[[#This Row],[Chômage Partiel AM]]+Tableau1[[#This Row],[Chômage Partiel PM]]</f>
        <v>0</v>
      </c>
      <c r="Z222" s="147">
        <f>(Tableau1[[#This Row],[Pont Mobile]]+Tableau1[[#This Row],[Congés ]]+Tableau1[[#This Row],[Autre]]+Tableau1[[#This Row],[Absence]]+Tableau1[[#This Row],[R.T.T.]]+Tableau1[[#This Row],[Arrêt Maladie]])*paramètres!B$14</f>
        <v>0</v>
      </c>
      <c r="AA222" s="93">
        <f ca="1">MAX(0,IF(WEEKDAY(Tableau1[[#This Row],[Date]],2)&lt;7,0,
SUM(OFFSET(Tableau1[[#This Row],[Temps de travail]],-6,,7))-
SUM(OFFSET(Tableau1[[#This Row],[Heures à récupérer]],-6,,7))+
SUM(OFFSET(Tableau1[[#This Row],[Récup avance]],-6,,7))
-paramètres!$B$15
)*24)</f>
        <v>0</v>
      </c>
      <c r="AB222" s="14"/>
      <c r="AC222" s="14"/>
      <c r="AE222" s="14"/>
    </row>
    <row r="223" spans="2:31" x14ac:dyDescent="0.3">
      <c r="B223" s="49" t="str">
        <f>IF(WEEKDAY(Tableau1[[#This Row],[Date]],2)=4,"semaine "&amp;_xlfn.ISOWEEKNUM(Tableau1[[#This Row],[Date]]),"")</f>
        <v/>
      </c>
      <c r="C223" s="44" t="str">
        <f>UPPER(TEXT(Tableau1[[#This Row],[Date]],"jjjj"))</f>
        <v>MARDI</v>
      </c>
      <c r="D223" s="60">
        <f>$C$3+ROW()-ROW(Tableau1[[#Headers],[Date]])-1</f>
        <v>44411</v>
      </c>
      <c r="E223" s="24"/>
      <c r="F223" s="24"/>
      <c r="G223" s="58"/>
      <c r="H223" s="24"/>
      <c r="I223" s="24"/>
      <c r="J223" s="58"/>
      <c r="K223" s="64">
        <f>Tableau1[[#This Row],[Fin AM]]-Tableau1[[#This Row],[Début AM]]-Tableau1[[#This Row],[Pause AM]]+Tableau1[[#This Row],[Fin PM]]-Tableau1[[#This Row],[Début PM]]-Tableau1[[#This Row],[Pause PM]]</f>
        <v>0</v>
      </c>
      <c r="L223" s="45"/>
      <c r="M223" s="84"/>
      <c r="N223" s="171" t="str">
        <f ca="1">IF(COUNTIF('jours fériés'!C:C,Tableau1[[#This Row],[Date]]),"oui","")</f>
        <v/>
      </c>
      <c r="O223" s="176"/>
      <c r="P223" s="112">
        <f>IF(Tableau1[[#This Row],[Position]]="C.P.",1,0)</f>
        <v>0</v>
      </c>
      <c r="Q223" s="126">
        <f>IF(Tableau1[[#This Row],[Position]]="C.P.S.",1,0)</f>
        <v>0</v>
      </c>
      <c r="R223" s="132">
        <f>IF(Tableau1[[#This Row],[Position]]="P.M.",1,0)</f>
        <v>0</v>
      </c>
      <c r="S223" s="134">
        <f>IF(Tableau1[[#This Row],[Position]]="A.M.",1,0)</f>
        <v>0</v>
      </c>
      <c r="T223" s="137">
        <f>IF(Tableau1[[#This Row],[Position]]="ABS",1,0)</f>
        <v>0</v>
      </c>
      <c r="U223" s="86">
        <f>IF(Tableau1[[#This Row],[Position]]="R.T.T.",1,0)</f>
        <v>0</v>
      </c>
      <c r="V223" s="138">
        <f>IF(Tableau1[[#This Row],[Position]]="Autre",1,0)</f>
        <v>0</v>
      </c>
      <c r="W223" s="141">
        <f>IF(Tableau1[[#This Row],[Position]]="Ch.P. AM",Tableau1[[#This Row],[Fin AM]]-Tableau1[[#This Row],[Début AM]]-Tableau1[[#This Row],[Pause AM]],0)</f>
        <v>0</v>
      </c>
      <c r="X223" s="81">
        <f>IF(Tableau1[[#This Row],[Position]]="Ch.P. PM",Tableau1[[#This Row],[Fin PM]]-Tableau1[[#This Row],[Début PM]]-Tableau1[[#This Row],[Pause PM]],0)</f>
        <v>0</v>
      </c>
      <c r="Y223" s="96">
        <f>IF(Tableau1[[#This Row],[Position]]="Ch.P.",Tableau1[[#This Row],[Temps de travail]],0)+Tableau1[[#This Row],[Chômage Partiel AM]]+Tableau1[[#This Row],[Chômage Partiel PM]]</f>
        <v>0</v>
      </c>
      <c r="Z223" s="147">
        <f>(Tableau1[[#This Row],[Pont Mobile]]+Tableau1[[#This Row],[Congés ]]+Tableau1[[#This Row],[Autre]]+Tableau1[[#This Row],[Absence]]+Tableau1[[#This Row],[R.T.T.]]+Tableau1[[#This Row],[Arrêt Maladie]])*paramètres!B$14</f>
        <v>0</v>
      </c>
      <c r="AA223" s="93">
        <f ca="1">MAX(0,IF(WEEKDAY(Tableau1[[#This Row],[Date]],2)&lt;7,0,
SUM(OFFSET(Tableau1[[#This Row],[Temps de travail]],-6,,7))-
SUM(OFFSET(Tableau1[[#This Row],[Heures à récupérer]],-6,,7))+
SUM(OFFSET(Tableau1[[#This Row],[Récup avance]],-6,,7))
-paramètres!$B$15
)*24)</f>
        <v>0</v>
      </c>
      <c r="AB223" s="14"/>
      <c r="AC223" s="14"/>
      <c r="AE223" s="14"/>
    </row>
    <row r="224" spans="2:31" x14ac:dyDescent="0.3">
      <c r="B224" s="49" t="str">
        <f>IF(WEEKDAY(Tableau1[[#This Row],[Date]],2)=4,"semaine "&amp;_xlfn.ISOWEEKNUM(Tableau1[[#This Row],[Date]]),"")</f>
        <v/>
      </c>
      <c r="C224" s="44" t="str">
        <f>UPPER(TEXT(Tableau1[[#This Row],[Date]],"jjjj"))</f>
        <v>MERCREDI</v>
      </c>
      <c r="D224" s="60">
        <f>$C$3+ROW()-ROW(Tableau1[[#Headers],[Date]])-1</f>
        <v>44412</v>
      </c>
      <c r="E224" s="24"/>
      <c r="F224" s="24"/>
      <c r="G224" s="58"/>
      <c r="H224" s="24"/>
      <c r="I224" s="24"/>
      <c r="J224" s="58"/>
      <c r="K224" s="64">
        <f>Tableau1[[#This Row],[Fin AM]]-Tableau1[[#This Row],[Début AM]]-Tableau1[[#This Row],[Pause AM]]+Tableau1[[#This Row],[Fin PM]]-Tableau1[[#This Row],[Début PM]]-Tableau1[[#This Row],[Pause PM]]</f>
        <v>0</v>
      </c>
      <c r="L224" s="45"/>
      <c r="M224" s="84"/>
      <c r="N224" s="171" t="str">
        <f ca="1">IF(COUNTIF('jours fériés'!C:C,Tableau1[[#This Row],[Date]]),"oui","")</f>
        <v/>
      </c>
      <c r="O224" s="176"/>
      <c r="P224" s="112">
        <f>IF(Tableau1[[#This Row],[Position]]="C.P.",1,0)</f>
        <v>0</v>
      </c>
      <c r="Q224" s="126">
        <f>IF(Tableau1[[#This Row],[Position]]="C.P.S.",1,0)</f>
        <v>0</v>
      </c>
      <c r="R224" s="132">
        <f>IF(Tableau1[[#This Row],[Position]]="P.M.",1,0)</f>
        <v>0</v>
      </c>
      <c r="S224" s="134">
        <f>IF(Tableau1[[#This Row],[Position]]="A.M.",1,0)</f>
        <v>0</v>
      </c>
      <c r="T224" s="137">
        <f>IF(Tableau1[[#This Row],[Position]]="ABS",1,0)</f>
        <v>0</v>
      </c>
      <c r="U224" s="86">
        <f>IF(Tableau1[[#This Row],[Position]]="R.T.T.",1,0)</f>
        <v>0</v>
      </c>
      <c r="V224" s="138">
        <f>IF(Tableau1[[#This Row],[Position]]="Autre",1,0)</f>
        <v>0</v>
      </c>
      <c r="W224" s="141">
        <f>IF(Tableau1[[#This Row],[Position]]="Ch.P. AM",Tableau1[[#This Row],[Fin AM]]-Tableau1[[#This Row],[Début AM]]-Tableau1[[#This Row],[Pause AM]],0)</f>
        <v>0</v>
      </c>
      <c r="X224" s="81">
        <f>IF(Tableau1[[#This Row],[Position]]="Ch.P. PM",Tableau1[[#This Row],[Fin PM]]-Tableau1[[#This Row],[Début PM]]-Tableau1[[#This Row],[Pause PM]],0)</f>
        <v>0</v>
      </c>
      <c r="Y224" s="96">
        <f>IF(Tableau1[[#This Row],[Position]]="Ch.P.",Tableau1[[#This Row],[Temps de travail]],0)+Tableau1[[#This Row],[Chômage Partiel AM]]+Tableau1[[#This Row],[Chômage Partiel PM]]</f>
        <v>0</v>
      </c>
      <c r="Z224" s="147">
        <f>(Tableau1[[#This Row],[Pont Mobile]]+Tableau1[[#This Row],[Congés ]]+Tableau1[[#This Row],[Autre]]+Tableau1[[#This Row],[Absence]]+Tableau1[[#This Row],[R.T.T.]]+Tableau1[[#This Row],[Arrêt Maladie]])*paramètres!B$14</f>
        <v>0</v>
      </c>
      <c r="AA224" s="93">
        <f ca="1">MAX(0,IF(WEEKDAY(Tableau1[[#This Row],[Date]],2)&lt;7,0,
SUM(OFFSET(Tableau1[[#This Row],[Temps de travail]],-6,,7))-
SUM(OFFSET(Tableau1[[#This Row],[Heures à récupérer]],-6,,7))+
SUM(OFFSET(Tableau1[[#This Row],[Récup avance]],-6,,7))
-paramètres!$B$15
)*24)</f>
        <v>0</v>
      </c>
      <c r="AB224" s="14"/>
      <c r="AC224" s="14"/>
      <c r="AE224" s="14"/>
    </row>
    <row r="225" spans="2:31" x14ac:dyDescent="0.3">
      <c r="B225" s="49" t="str">
        <f>IF(WEEKDAY(Tableau1[[#This Row],[Date]],2)=4,"semaine "&amp;_xlfn.ISOWEEKNUM(Tableau1[[#This Row],[Date]]),"")</f>
        <v>semaine 31</v>
      </c>
      <c r="C225" s="44" t="str">
        <f>UPPER(TEXT(Tableau1[[#This Row],[Date]],"jjjj"))</f>
        <v>JEUDI</v>
      </c>
      <c r="D225" s="60">
        <f>$C$3+ROW()-ROW(Tableau1[[#Headers],[Date]])-1</f>
        <v>44413</v>
      </c>
      <c r="E225" s="24"/>
      <c r="F225" s="24"/>
      <c r="G225" s="58"/>
      <c r="H225" s="24"/>
      <c r="I225" s="24"/>
      <c r="J225" s="58"/>
      <c r="K225" s="64">
        <f>Tableau1[[#This Row],[Fin AM]]-Tableau1[[#This Row],[Début AM]]-Tableau1[[#This Row],[Pause AM]]+Tableau1[[#This Row],[Fin PM]]-Tableau1[[#This Row],[Début PM]]-Tableau1[[#This Row],[Pause PM]]</f>
        <v>0</v>
      </c>
      <c r="L225" s="45"/>
      <c r="M225" s="84"/>
      <c r="N225" s="171" t="str">
        <f ca="1">IF(COUNTIF('jours fériés'!C:C,Tableau1[[#This Row],[Date]]),"oui","")</f>
        <v/>
      </c>
      <c r="O225" s="176"/>
      <c r="P225" s="112">
        <f>IF(Tableau1[[#This Row],[Position]]="C.P.",1,0)</f>
        <v>0</v>
      </c>
      <c r="Q225" s="126">
        <f>IF(Tableau1[[#This Row],[Position]]="C.P.S.",1,0)</f>
        <v>0</v>
      </c>
      <c r="R225" s="132">
        <f>IF(Tableau1[[#This Row],[Position]]="P.M.",1,0)</f>
        <v>0</v>
      </c>
      <c r="S225" s="134">
        <f>IF(Tableau1[[#This Row],[Position]]="A.M.",1,0)</f>
        <v>0</v>
      </c>
      <c r="T225" s="137">
        <f>IF(Tableau1[[#This Row],[Position]]="ABS",1,0)</f>
        <v>0</v>
      </c>
      <c r="U225" s="86">
        <f>IF(Tableau1[[#This Row],[Position]]="R.T.T.",1,0)</f>
        <v>0</v>
      </c>
      <c r="V225" s="138">
        <f>IF(Tableau1[[#This Row],[Position]]="Autre",1,0)</f>
        <v>0</v>
      </c>
      <c r="W225" s="141">
        <f>IF(Tableau1[[#This Row],[Position]]="Ch.P. AM",Tableau1[[#This Row],[Fin AM]]-Tableau1[[#This Row],[Début AM]]-Tableau1[[#This Row],[Pause AM]],0)</f>
        <v>0</v>
      </c>
      <c r="X225" s="81">
        <f>IF(Tableau1[[#This Row],[Position]]="Ch.P. PM",Tableau1[[#This Row],[Fin PM]]-Tableau1[[#This Row],[Début PM]]-Tableau1[[#This Row],[Pause PM]],0)</f>
        <v>0</v>
      </c>
      <c r="Y225" s="96">
        <f>IF(Tableau1[[#This Row],[Position]]="Ch.P.",Tableau1[[#This Row],[Temps de travail]],0)+Tableau1[[#This Row],[Chômage Partiel AM]]+Tableau1[[#This Row],[Chômage Partiel PM]]</f>
        <v>0</v>
      </c>
      <c r="Z225" s="147">
        <f>(Tableau1[[#This Row],[Pont Mobile]]+Tableau1[[#This Row],[Congés ]]+Tableau1[[#This Row],[Autre]]+Tableau1[[#This Row],[Absence]]+Tableau1[[#This Row],[R.T.T.]]+Tableau1[[#This Row],[Arrêt Maladie]])*paramètres!B$14</f>
        <v>0</v>
      </c>
      <c r="AA225" s="93">
        <f ca="1">MAX(0,IF(WEEKDAY(Tableau1[[#This Row],[Date]],2)&lt;7,0,
SUM(OFFSET(Tableau1[[#This Row],[Temps de travail]],-6,,7))-
SUM(OFFSET(Tableau1[[#This Row],[Heures à récupérer]],-6,,7))+
SUM(OFFSET(Tableau1[[#This Row],[Récup avance]],-6,,7))
-paramètres!$B$15
)*24)</f>
        <v>0</v>
      </c>
      <c r="AB225" s="14"/>
      <c r="AC225" s="14"/>
      <c r="AE225" s="14"/>
    </row>
    <row r="226" spans="2:31" x14ac:dyDescent="0.3">
      <c r="B226" s="49" t="str">
        <f>IF(WEEKDAY(Tableau1[[#This Row],[Date]],2)=4,"semaine "&amp;_xlfn.ISOWEEKNUM(Tableau1[[#This Row],[Date]]),"")</f>
        <v/>
      </c>
      <c r="C226" s="44" t="str">
        <f>UPPER(TEXT(Tableau1[[#This Row],[Date]],"jjjj"))</f>
        <v>VENDREDI</v>
      </c>
      <c r="D226" s="60">
        <f>$C$3+ROW()-ROW(Tableau1[[#Headers],[Date]])-1</f>
        <v>44414</v>
      </c>
      <c r="E226" s="24"/>
      <c r="F226" s="24"/>
      <c r="G226" s="58"/>
      <c r="H226" s="24"/>
      <c r="I226" s="24"/>
      <c r="J226" s="58"/>
      <c r="K226" s="64">
        <f>Tableau1[[#This Row],[Fin AM]]-Tableau1[[#This Row],[Début AM]]-Tableau1[[#This Row],[Pause AM]]+Tableau1[[#This Row],[Fin PM]]-Tableau1[[#This Row],[Début PM]]-Tableau1[[#This Row],[Pause PM]]</f>
        <v>0</v>
      </c>
      <c r="L226" s="45"/>
      <c r="M226" s="84"/>
      <c r="N226" s="171" t="str">
        <f ca="1">IF(COUNTIF('jours fériés'!C:C,Tableau1[[#This Row],[Date]]),"oui","")</f>
        <v/>
      </c>
      <c r="O226" s="176"/>
      <c r="P226" s="112">
        <f>IF(Tableau1[[#This Row],[Position]]="C.P.",1,0)</f>
        <v>0</v>
      </c>
      <c r="Q226" s="126">
        <f>IF(Tableau1[[#This Row],[Position]]="C.P.S.",1,0)</f>
        <v>0</v>
      </c>
      <c r="R226" s="132">
        <f>IF(Tableau1[[#This Row],[Position]]="P.M.",1,0)</f>
        <v>0</v>
      </c>
      <c r="S226" s="134">
        <f>IF(Tableau1[[#This Row],[Position]]="A.M.",1,0)</f>
        <v>0</v>
      </c>
      <c r="T226" s="137">
        <f>IF(Tableau1[[#This Row],[Position]]="ABS",1,0)</f>
        <v>0</v>
      </c>
      <c r="U226" s="86">
        <f>IF(Tableau1[[#This Row],[Position]]="R.T.T.",1,0)</f>
        <v>0</v>
      </c>
      <c r="V226" s="138">
        <f>IF(Tableau1[[#This Row],[Position]]="Autre",1,0)</f>
        <v>0</v>
      </c>
      <c r="W226" s="141">
        <f>IF(Tableau1[[#This Row],[Position]]="Ch.P. AM",Tableau1[[#This Row],[Fin AM]]-Tableau1[[#This Row],[Début AM]]-Tableau1[[#This Row],[Pause AM]],0)</f>
        <v>0</v>
      </c>
      <c r="X226" s="81">
        <f>IF(Tableau1[[#This Row],[Position]]="Ch.P. PM",Tableau1[[#This Row],[Fin PM]]-Tableau1[[#This Row],[Début PM]]-Tableau1[[#This Row],[Pause PM]],0)</f>
        <v>0</v>
      </c>
      <c r="Y226" s="96">
        <f>IF(Tableau1[[#This Row],[Position]]="Ch.P.",Tableau1[[#This Row],[Temps de travail]],0)+Tableau1[[#This Row],[Chômage Partiel AM]]+Tableau1[[#This Row],[Chômage Partiel PM]]</f>
        <v>0</v>
      </c>
      <c r="Z226" s="147">
        <f>(Tableau1[[#This Row],[Pont Mobile]]+Tableau1[[#This Row],[Congés ]]+Tableau1[[#This Row],[Autre]]+Tableau1[[#This Row],[Absence]]+Tableau1[[#This Row],[R.T.T.]]+Tableau1[[#This Row],[Arrêt Maladie]])*paramètres!B$14</f>
        <v>0</v>
      </c>
      <c r="AA226" s="93">
        <f ca="1">MAX(0,IF(WEEKDAY(Tableau1[[#This Row],[Date]],2)&lt;7,0,
SUM(OFFSET(Tableau1[[#This Row],[Temps de travail]],-6,,7))-
SUM(OFFSET(Tableau1[[#This Row],[Heures à récupérer]],-6,,7))+
SUM(OFFSET(Tableau1[[#This Row],[Récup avance]],-6,,7))
-paramètres!$B$15
)*24)</f>
        <v>0</v>
      </c>
      <c r="AB226" s="14"/>
      <c r="AC226" s="14"/>
      <c r="AE226" s="14"/>
    </row>
    <row r="227" spans="2:31" x14ac:dyDescent="0.3">
      <c r="B227" s="49" t="str">
        <f>IF(WEEKDAY(Tableau1[[#This Row],[Date]],2)=4,"semaine "&amp;_xlfn.ISOWEEKNUM(Tableau1[[#This Row],[Date]]),"")</f>
        <v/>
      </c>
      <c r="C227" s="44" t="str">
        <f>UPPER(TEXT(Tableau1[[#This Row],[Date]],"jjjj"))</f>
        <v>SAMEDI</v>
      </c>
      <c r="D227" s="60">
        <f>$C$3+ROW()-ROW(Tableau1[[#Headers],[Date]])-1</f>
        <v>44415</v>
      </c>
      <c r="E227" s="24"/>
      <c r="F227" s="24"/>
      <c r="G227" s="58"/>
      <c r="H227" s="24"/>
      <c r="I227" s="24"/>
      <c r="J227" s="58"/>
      <c r="K227" s="64">
        <f>Tableau1[[#This Row],[Fin AM]]-Tableau1[[#This Row],[Début AM]]-Tableau1[[#This Row],[Pause AM]]+Tableau1[[#This Row],[Fin PM]]-Tableau1[[#This Row],[Début PM]]-Tableau1[[#This Row],[Pause PM]]</f>
        <v>0</v>
      </c>
      <c r="L227" s="45"/>
      <c r="M227" s="84"/>
      <c r="N227" s="171" t="str">
        <f ca="1">IF(COUNTIF('jours fériés'!C:C,Tableau1[[#This Row],[Date]]),"oui","")</f>
        <v/>
      </c>
      <c r="O227" s="176"/>
      <c r="P227" s="112">
        <f>IF(Tableau1[[#This Row],[Position]]="C.P.",1,0)</f>
        <v>0</v>
      </c>
      <c r="Q227" s="126">
        <f>IF(Tableau1[[#This Row],[Position]]="C.P.S.",1,0)</f>
        <v>0</v>
      </c>
      <c r="R227" s="132">
        <f>IF(Tableau1[[#This Row],[Position]]="P.M.",1,0)</f>
        <v>0</v>
      </c>
      <c r="S227" s="134">
        <f>IF(Tableau1[[#This Row],[Position]]="A.M.",1,0)</f>
        <v>0</v>
      </c>
      <c r="T227" s="137">
        <f>IF(Tableau1[[#This Row],[Position]]="ABS",1,0)</f>
        <v>0</v>
      </c>
      <c r="U227" s="86">
        <f>IF(Tableau1[[#This Row],[Position]]="R.T.T.",1,0)</f>
        <v>0</v>
      </c>
      <c r="V227" s="138">
        <f>IF(Tableau1[[#This Row],[Position]]="Autre",1,0)</f>
        <v>0</v>
      </c>
      <c r="W227" s="141">
        <f>IF(Tableau1[[#This Row],[Position]]="Ch.P. AM",Tableau1[[#This Row],[Fin AM]]-Tableau1[[#This Row],[Début AM]]-Tableau1[[#This Row],[Pause AM]],0)</f>
        <v>0</v>
      </c>
      <c r="X227" s="81">
        <f>IF(Tableau1[[#This Row],[Position]]="Ch.P. PM",Tableau1[[#This Row],[Fin PM]]-Tableau1[[#This Row],[Début PM]]-Tableau1[[#This Row],[Pause PM]],0)</f>
        <v>0</v>
      </c>
      <c r="Y227" s="96">
        <f>IF(Tableau1[[#This Row],[Position]]="Ch.P.",Tableau1[[#This Row],[Temps de travail]],0)+Tableau1[[#This Row],[Chômage Partiel AM]]+Tableau1[[#This Row],[Chômage Partiel PM]]</f>
        <v>0</v>
      </c>
      <c r="Z227" s="147">
        <f>(Tableau1[[#This Row],[Pont Mobile]]+Tableau1[[#This Row],[Congés ]]+Tableau1[[#This Row],[Autre]]+Tableau1[[#This Row],[Absence]]+Tableau1[[#This Row],[R.T.T.]]+Tableau1[[#This Row],[Arrêt Maladie]])*paramètres!B$14</f>
        <v>0</v>
      </c>
      <c r="AA227" s="93">
        <f ca="1">MAX(0,IF(WEEKDAY(Tableau1[[#This Row],[Date]],2)&lt;7,0,
SUM(OFFSET(Tableau1[[#This Row],[Temps de travail]],-6,,7))-
SUM(OFFSET(Tableau1[[#This Row],[Heures à récupérer]],-6,,7))+
SUM(OFFSET(Tableau1[[#This Row],[Récup avance]],-6,,7))
-paramètres!$B$15
)*24)</f>
        <v>0</v>
      </c>
      <c r="AB227" s="14"/>
      <c r="AC227" s="14"/>
      <c r="AE227" s="14"/>
    </row>
    <row r="228" spans="2:31" ht="15" thickBot="1" x14ac:dyDescent="0.35">
      <c r="B228" s="49" t="str">
        <f>IF(WEEKDAY(Tableau1[[#This Row],[Date]],2)=4,"semaine "&amp;_xlfn.ISOWEEKNUM(Tableau1[[#This Row],[Date]]),"")</f>
        <v/>
      </c>
      <c r="C228" s="44" t="str">
        <f>UPPER(TEXT(Tableau1[[#This Row],[Date]],"jjjj"))</f>
        <v>DIMANCHE</v>
      </c>
      <c r="D228" s="60">
        <f>$C$3+ROW()-ROW(Tableau1[[#Headers],[Date]])-1</f>
        <v>44416</v>
      </c>
      <c r="E228" s="24"/>
      <c r="F228" s="24"/>
      <c r="G228" s="58"/>
      <c r="H228" s="24"/>
      <c r="I228" s="24"/>
      <c r="J228" s="58"/>
      <c r="K228" s="64">
        <f>Tableau1[[#This Row],[Fin AM]]-Tableau1[[#This Row],[Début AM]]-Tableau1[[#This Row],[Pause AM]]+Tableau1[[#This Row],[Fin PM]]-Tableau1[[#This Row],[Début PM]]-Tableau1[[#This Row],[Pause PM]]</f>
        <v>0</v>
      </c>
      <c r="L228" s="52"/>
      <c r="M228" s="85"/>
      <c r="N228" s="174" t="str">
        <f ca="1">IF(COUNTIF('jours fériés'!C:C,Tableau1[[#This Row],[Date]]),"oui","")</f>
        <v/>
      </c>
      <c r="O228" s="176"/>
      <c r="P228" s="179">
        <f>IF(Tableau1[[#This Row],[Position]]="C.P.",1,0)</f>
        <v>0</v>
      </c>
      <c r="Q228" s="181">
        <f>IF(Tableau1[[#This Row],[Position]]="C.P.S.",1,0)</f>
        <v>0</v>
      </c>
      <c r="R228" s="183">
        <f>IF(Tableau1[[#This Row],[Position]]="P.M.",1,0)</f>
        <v>0</v>
      </c>
      <c r="S228" s="169">
        <f>IF(Tableau1[[#This Row],[Position]]="A.M.",1,0)</f>
        <v>0</v>
      </c>
      <c r="T228" s="187">
        <f>IF(Tableau1[[#This Row],[Position]]="ABS",1,0)</f>
        <v>0</v>
      </c>
      <c r="U228" s="189">
        <f>IF(Tableau1[[#This Row],[Position]]="R.T.T.",1,0)</f>
        <v>0</v>
      </c>
      <c r="V228" s="185">
        <f>IF(Tableau1[[#This Row],[Position]]="Autre",1,0)</f>
        <v>0</v>
      </c>
      <c r="W228" s="142">
        <f>IF(Tableau1[[#This Row],[Position]]="Ch.P. AM",Tableau1[[#This Row],[Fin AM]]-Tableau1[[#This Row],[Début AM]]-Tableau1[[#This Row],[Pause AM]],0)</f>
        <v>0</v>
      </c>
      <c r="X228" s="117">
        <f>IF(Tableau1[[#This Row],[Position]]="Ch.P. PM",Tableau1[[#This Row],[Fin PM]]-Tableau1[[#This Row],[Début PM]]-Tableau1[[#This Row],[Pause PM]],0)</f>
        <v>0</v>
      </c>
      <c r="Y228" s="143">
        <f>IF(Tableau1[[#This Row],[Position]]="Ch.P.",Tableau1[[#This Row],[Temps de travail]],0)+Tableau1[[#This Row],[Chômage Partiel AM]]+Tableau1[[#This Row],[Chômage Partiel PM]]</f>
        <v>0</v>
      </c>
      <c r="Z228" s="148">
        <f>(Tableau1[[#This Row],[Pont Mobile]]+Tableau1[[#This Row],[Congés ]]+Tableau1[[#This Row],[Autre]]+Tableau1[[#This Row],[Absence]]+Tableau1[[#This Row],[R.T.T.]]+Tableau1[[#This Row],[Arrêt Maladie]])*paramètres!B$14</f>
        <v>0</v>
      </c>
      <c r="AA228" s="94">
        <f ca="1">MAX(0,IF(WEEKDAY(Tableau1[[#This Row],[Date]],2)&lt;7,0,
SUM(OFFSET(Tableau1[[#This Row],[Temps de travail]],-6,,7))-
SUM(OFFSET(Tableau1[[#This Row],[Heures à récupérer]],-6,,7))+
SUM(OFFSET(Tableau1[[#This Row],[Récup avance]],-6,,7))
-paramètres!$B$15
)*24)</f>
        <v>0</v>
      </c>
      <c r="AB228" s="14"/>
      <c r="AC228" s="14"/>
      <c r="AE228" s="14"/>
    </row>
    <row r="229" spans="2:31" x14ac:dyDescent="0.3">
      <c r="B229" s="49" t="str">
        <f>IF(WEEKDAY(Tableau1[[#This Row],[Date]],2)=4,"semaine "&amp;_xlfn.ISOWEEKNUM(Tableau1[[#This Row],[Date]]),"")</f>
        <v/>
      </c>
      <c r="C229" s="44" t="str">
        <f>UPPER(TEXT(Tableau1[[#This Row],[Date]],"jjjj"))</f>
        <v>LUNDI</v>
      </c>
      <c r="D229" s="60">
        <f>$C$3+ROW()-ROW(Tableau1[[#Headers],[Date]])-1</f>
        <v>44417</v>
      </c>
      <c r="E229" s="24"/>
      <c r="F229" s="24"/>
      <c r="G229" s="58"/>
      <c r="H229" s="24"/>
      <c r="I229" s="24"/>
      <c r="J229" s="58"/>
      <c r="K229" s="64">
        <f>Tableau1[[#This Row],[Fin AM]]-Tableau1[[#This Row],[Début AM]]-Tableau1[[#This Row],[Pause AM]]+Tableau1[[#This Row],[Fin PM]]-Tableau1[[#This Row],[Début PM]]-Tableau1[[#This Row],[Pause PM]]</f>
        <v>0</v>
      </c>
      <c r="L229" s="48"/>
      <c r="M229" s="83"/>
      <c r="N229" s="171" t="str">
        <f ca="1">IF(COUNTIF('jours fériés'!C:C,Tableau1[[#This Row],[Date]]),"oui","")</f>
        <v/>
      </c>
      <c r="O229" s="176"/>
      <c r="P229" s="112">
        <f>IF(Tableau1[[#This Row],[Position]]="C.P.",1,0)</f>
        <v>0</v>
      </c>
      <c r="Q229" s="126">
        <f>IF(Tableau1[[#This Row],[Position]]="C.P.S.",1,0)</f>
        <v>0</v>
      </c>
      <c r="R229" s="132">
        <f>IF(Tableau1[[#This Row],[Position]]="P.M.",1,0)</f>
        <v>0</v>
      </c>
      <c r="S229" s="134">
        <f>IF(Tableau1[[#This Row],[Position]]="A.M.",1,0)</f>
        <v>0</v>
      </c>
      <c r="T229" s="137">
        <f>IF(Tableau1[[#This Row],[Position]]="ABS",1,0)</f>
        <v>0</v>
      </c>
      <c r="U229" s="86">
        <f>IF(Tableau1[[#This Row],[Position]]="R.T.T.",1,0)</f>
        <v>0</v>
      </c>
      <c r="V229" s="138">
        <f>IF(Tableau1[[#This Row],[Position]]="Autre",1,0)</f>
        <v>0</v>
      </c>
      <c r="W229" s="141">
        <f>IF(Tableau1[[#This Row],[Position]]="Ch.P. AM",Tableau1[[#This Row],[Fin AM]]-Tableau1[[#This Row],[Début AM]]-Tableau1[[#This Row],[Pause AM]],0)</f>
        <v>0</v>
      </c>
      <c r="X229" s="81">
        <f>IF(Tableau1[[#This Row],[Position]]="Ch.P. PM",Tableau1[[#This Row],[Fin PM]]-Tableau1[[#This Row],[Début PM]]-Tableau1[[#This Row],[Pause PM]],0)</f>
        <v>0</v>
      </c>
      <c r="Y229" s="96">
        <f>IF(Tableau1[[#This Row],[Position]]="Ch.P.",Tableau1[[#This Row],[Temps de travail]],0)+Tableau1[[#This Row],[Chômage Partiel AM]]+Tableau1[[#This Row],[Chômage Partiel PM]]</f>
        <v>0</v>
      </c>
      <c r="Z229" s="147">
        <f>(Tableau1[[#This Row],[Pont Mobile]]+Tableau1[[#This Row],[Congés ]]+Tableau1[[#This Row],[Autre]]+Tableau1[[#This Row],[Absence]]+Tableau1[[#This Row],[R.T.T.]]+Tableau1[[#This Row],[Arrêt Maladie]])*paramètres!B$14</f>
        <v>0</v>
      </c>
      <c r="AA229" s="93">
        <f ca="1">MAX(0,IF(WEEKDAY(Tableau1[[#This Row],[Date]],2)&lt;7,0,
SUM(OFFSET(Tableau1[[#This Row],[Temps de travail]],-6,,7))-
SUM(OFFSET(Tableau1[[#This Row],[Heures à récupérer]],-6,,7))+
SUM(OFFSET(Tableau1[[#This Row],[Récup avance]],-6,,7))
-paramètres!$B$15
)*24)</f>
        <v>0</v>
      </c>
      <c r="AB229" s="14"/>
      <c r="AC229" s="14"/>
      <c r="AE229" s="14"/>
    </row>
    <row r="230" spans="2:31" x14ac:dyDescent="0.3">
      <c r="B230" s="49" t="str">
        <f>IF(WEEKDAY(Tableau1[[#This Row],[Date]],2)=4,"semaine "&amp;_xlfn.ISOWEEKNUM(Tableau1[[#This Row],[Date]]),"")</f>
        <v/>
      </c>
      <c r="C230" s="44" t="str">
        <f>UPPER(TEXT(Tableau1[[#This Row],[Date]],"jjjj"))</f>
        <v>MARDI</v>
      </c>
      <c r="D230" s="60">
        <f>$C$3+ROW()-ROW(Tableau1[[#Headers],[Date]])-1</f>
        <v>44418</v>
      </c>
      <c r="E230" s="24"/>
      <c r="F230" s="24"/>
      <c r="G230" s="58"/>
      <c r="H230" s="24"/>
      <c r="I230" s="24"/>
      <c r="J230" s="58"/>
      <c r="K230" s="64">
        <f>Tableau1[[#This Row],[Fin AM]]-Tableau1[[#This Row],[Début AM]]-Tableau1[[#This Row],[Pause AM]]+Tableau1[[#This Row],[Fin PM]]-Tableau1[[#This Row],[Début PM]]-Tableau1[[#This Row],[Pause PM]]</f>
        <v>0</v>
      </c>
      <c r="L230" s="45"/>
      <c r="M230" s="84"/>
      <c r="N230" s="171" t="str">
        <f ca="1">IF(COUNTIF('jours fériés'!C:C,Tableau1[[#This Row],[Date]]),"oui","")</f>
        <v/>
      </c>
      <c r="O230" s="176"/>
      <c r="P230" s="112">
        <f>IF(Tableau1[[#This Row],[Position]]="C.P.",1,0)</f>
        <v>0</v>
      </c>
      <c r="Q230" s="126">
        <f>IF(Tableau1[[#This Row],[Position]]="C.P.S.",1,0)</f>
        <v>0</v>
      </c>
      <c r="R230" s="132">
        <f>IF(Tableau1[[#This Row],[Position]]="P.M.",1,0)</f>
        <v>0</v>
      </c>
      <c r="S230" s="134">
        <f>IF(Tableau1[[#This Row],[Position]]="A.M.",1,0)</f>
        <v>0</v>
      </c>
      <c r="T230" s="137">
        <f>IF(Tableau1[[#This Row],[Position]]="ABS",1,0)</f>
        <v>0</v>
      </c>
      <c r="U230" s="86">
        <f>IF(Tableau1[[#This Row],[Position]]="R.T.T.",1,0)</f>
        <v>0</v>
      </c>
      <c r="V230" s="138">
        <f>IF(Tableau1[[#This Row],[Position]]="Autre",1,0)</f>
        <v>0</v>
      </c>
      <c r="W230" s="141">
        <f>IF(Tableau1[[#This Row],[Position]]="Ch.P. AM",Tableau1[[#This Row],[Fin AM]]-Tableau1[[#This Row],[Début AM]]-Tableau1[[#This Row],[Pause AM]],0)</f>
        <v>0</v>
      </c>
      <c r="X230" s="81">
        <f>IF(Tableau1[[#This Row],[Position]]="Ch.P. PM",Tableau1[[#This Row],[Fin PM]]-Tableau1[[#This Row],[Début PM]]-Tableau1[[#This Row],[Pause PM]],0)</f>
        <v>0</v>
      </c>
      <c r="Y230" s="96">
        <f>IF(Tableau1[[#This Row],[Position]]="Ch.P.",Tableau1[[#This Row],[Temps de travail]],0)+Tableau1[[#This Row],[Chômage Partiel AM]]+Tableau1[[#This Row],[Chômage Partiel PM]]</f>
        <v>0</v>
      </c>
      <c r="Z230" s="147">
        <f>(Tableau1[[#This Row],[Pont Mobile]]+Tableau1[[#This Row],[Congés ]]+Tableau1[[#This Row],[Autre]]+Tableau1[[#This Row],[Absence]]+Tableau1[[#This Row],[R.T.T.]]+Tableau1[[#This Row],[Arrêt Maladie]])*paramètres!B$14</f>
        <v>0</v>
      </c>
      <c r="AA230" s="93">
        <f ca="1">MAX(0,IF(WEEKDAY(Tableau1[[#This Row],[Date]],2)&lt;7,0,
SUM(OFFSET(Tableau1[[#This Row],[Temps de travail]],-6,,7))-
SUM(OFFSET(Tableau1[[#This Row],[Heures à récupérer]],-6,,7))+
SUM(OFFSET(Tableau1[[#This Row],[Récup avance]],-6,,7))
-paramètres!$B$15
)*24)</f>
        <v>0</v>
      </c>
      <c r="AB230" s="14"/>
      <c r="AC230" s="14"/>
      <c r="AE230" s="14"/>
    </row>
    <row r="231" spans="2:31" x14ac:dyDescent="0.3">
      <c r="B231" s="49" t="str">
        <f>IF(WEEKDAY(Tableau1[[#This Row],[Date]],2)=4,"semaine "&amp;_xlfn.ISOWEEKNUM(Tableau1[[#This Row],[Date]]),"")</f>
        <v/>
      </c>
      <c r="C231" s="44" t="str">
        <f>UPPER(TEXT(Tableau1[[#This Row],[Date]],"jjjj"))</f>
        <v>MERCREDI</v>
      </c>
      <c r="D231" s="60">
        <f>$C$3+ROW()-ROW(Tableau1[[#Headers],[Date]])-1</f>
        <v>44419</v>
      </c>
      <c r="E231" s="24"/>
      <c r="F231" s="24"/>
      <c r="G231" s="58"/>
      <c r="H231" s="24"/>
      <c r="I231" s="24"/>
      <c r="J231" s="58"/>
      <c r="K231" s="64">
        <f>Tableau1[[#This Row],[Fin AM]]-Tableau1[[#This Row],[Début AM]]-Tableau1[[#This Row],[Pause AM]]+Tableau1[[#This Row],[Fin PM]]-Tableau1[[#This Row],[Début PM]]-Tableau1[[#This Row],[Pause PM]]</f>
        <v>0</v>
      </c>
      <c r="L231" s="45"/>
      <c r="M231" s="84"/>
      <c r="N231" s="171" t="str">
        <f ca="1">IF(COUNTIF('jours fériés'!C:C,Tableau1[[#This Row],[Date]]),"oui","")</f>
        <v/>
      </c>
      <c r="O231" s="176"/>
      <c r="P231" s="112">
        <f>IF(Tableau1[[#This Row],[Position]]="C.P.",1,0)</f>
        <v>0</v>
      </c>
      <c r="Q231" s="126">
        <f>IF(Tableau1[[#This Row],[Position]]="C.P.S.",1,0)</f>
        <v>0</v>
      </c>
      <c r="R231" s="132">
        <f>IF(Tableau1[[#This Row],[Position]]="P.M.",1,0)</f>
        <v>0</v>
      </c>
      <c r="S231" s="134">
        <f>IF(Tableau1[[#This Row],[Position]]="A.M.",1,0)</f>
        <v>0</v>
      </c>
      <c r="T231" s="137">
        <f>IF(Tableau1[[#This Row],[Position]]="ABS",1,0)</f>
        <v>0</v>
      </c>
      <c r="U231" s="86">
        <f>IF(Tableau1[[#This Row],[Position]]="R.T.T.",1,0)</f>
        <v>0</v>
      </c>
      <c r="V231" s="138">
        <f>IF(Tableau1[[#This Row],[Position]]="Autre",1,0)</f>
        <v>0</v>
      </c>
      <c r="W231" s="141">
        <f>IF(Tableau1[[#This Row],[Position]]="Ch.P. AM",Tableau1[[#This Row],[Fin AM]]-Tableau1[[#This Row],[Début AM]]-Tableau1[[#This Row],[Pause AM]],0)</f>
        <v>0</v>
      </c>
      <c r="X231" s="81">
        <f>IF(Tableau1[[#This Row],[Position]]="Ch.P. PM",Tableau1[[#This Row],[Fin PM]]-Tableau1[[#This Row],[Début PM]]-Tableau1[[#This Row],[Pause PM]],0)</f>
        <v>0</v>
      </c>
      <c r="Y231" s="96">
        <f>IF(Tableau1[[#This Row],[Position]]="Ch.P.",Tableau1[[#This Row],[Temps de travail]],0)+Tableau1[[#This Row],[Chômage Partiel AM]]+Tableau1[[#This Row],[Chômage Partiel PM]]</f>
        <v>0</v>
      </c>
      <c r="Z231" s="147">
        <f>(Tableau1[[#This Row],[Pont Mobile]]+Tableau1[[#This Row],[Congés ]]+Tableau1[[#This Row],[Autre]]+Tableau1[[#This Row],[Absence]]+Tableau1[[#This Row],[R.T.T.]]+Tableau1[[#This Row],[Arrêt Maladie]])*paramètres!B$14</f>
        <v>0</v>
      </c>
      <c r="AA231" s="93">
        <f ca="1">MAX(0,IF(WEEKDAY(Tableau1[[#This Row],[Date]],2)&lt;7,0,
SUM(OFFSET(Tableau1[[#This Row],[Temps de travail]],-6,,7))-
SUM(OFFSET(Tableau1[[#This Row],[Heures à récupérer]],-6,,7))+
SUM(OFFSET(Tableau1[[#This Row],[Récup avance]],-6,,7))
-paramètres!$B$15
)*24)</f>
        <v>0</v>
      </c>
      <c r="AB231" s="14"/>
      <c r="AC231" s="14"/>
      <c r="AE231" s="14"/>
    </row>
    <row r="232" spans="2:31" x14ac:dyDescent="0.3">
      <c r="B232" s="49" t="str">
        <f>IF(WEEKDAY(Tableau1[[#This Row],[Date]],2)=4,"semaine "&amp;_xlfn.ISOWEEKNUM(Tableau1[[#This Row],[Date]]),"")</f>
        <v>semaine 32</v>
      </c>
      <c r="C232" s="44" t="str">
        <f>UPPER(TEXT(Tableau1[[#This Row],[Date]],"jjjj"))</f>
        <v>JEUDI</v>
      </c>
      <c r="D232" s="60">
        <f>$C$3+ROW()-ROW(Tableau1[[#Headers],[Date]])-1</f>
        <v>44420</v>
      </c>
      <c r="E232" s="24"/>
      <c r="F232" s="24"/>
      <c r="G232" s="58"/>
      <c r="H232" s="24"/>
      <c r="I232" s="24"/>
      <c r="J232" s="58"/>
      <c r="K232" s="64">
        <f>Tableau1[[#This Row],[Fin AM]]-Tableau1[[#This Row],[Début AM]]-Tableau1[[#This Row],[Pause AM]]+Tableau1[[#This Row],[Fin PM]]-Tableau1[[#This Row],[Début PM]]-Tableau1[[#This Row],[Pause PM]]</f>
        <v>0</v>
      </c>
      <c r="L232" s="45"/>
      <c r="M232" s="84"/>
      <c r="N232" s="171" t="str">
        <f ca="1">IF(COUNTIF('jours fériés'!C:C,Tableau1[[#This Row],[Date]]),"oui","")</f>
        <v/>
      </c>
      <c r="O232" s="176"/>
      <c r="P232" s="112">
        <f>IF(Tableau1[[#This Row],[Position]]="C.P.",1,0)</f>
        <v>0</v>
      </c>
      <c r="Q232" s="126">
        <f>IF(Tableau1[[#This Row],[Position]]="C.P.S.",1,0)</f>
        <v>0</v>
      </c>
      <c r="R232" s="132">
        <f>IF(Tableau1[[#This Row],[Position]]="P.M.",1,0)</f>
        <v>0</v>
      </c>
      <c r="S232" s="134">
        <f>IF(Tableau1[[#This Row],[Position]]="A.M.",1,0)</f>
        <v>0</v>
      </c>
      <c r="T232" s="137">
        <f>IF(Tableau1[[#This Row],[Position]]="ABS",1,0)</f>
        <v>0</v>
      </c>
      <c r="U232" s="86">
        <f>IF(Tableau1[[#This Row],[Position]]="R.T.T.",1,0)</f>
        <v>0</v>
      </c>
      <c r="V232" s="138">
        <f>IF(Tableau1[[#This Row],[Position]]="Autre",1,0)</f>
        <v>0</v>
      </c>
      <c r="W232" s="141">
        <f>IF(Tableau1[[#This Row],[Position]]="Ch.P. AM",Tableau1[[#This Row],[Fin AM]]-Tableau1[[#This Row],[Début AM]]-Tableau1[[#This Row],[Pause AM]],0)</f>
        <v>0</v>
      </c>
      <c r="X232" s="81">
        <f>IF(Tableau1[[#This Row],[Position]]="Ch.P. PM",Tableau1[[#This Row],[Fin PM]]-Tableau1[[#This Row],[Début PM]]-Tableau1[[#This Row],[Pause PM]],0)</f>
        <v>0</v>
      </c>
      <c r="Y232" s="96">
        <f>IF(Tableau1[[#This Row],[Position]]="Ch.P.",Tableau1[[#This Row],[Temps de travail]],0)+Tableau1[[#This Row],[Chômage Partiel AM]]+Tableau1[[#This Row],[Chômage Partiel PM]]</f>
        <v>0</v>
      </c>
      <c r="Z232" s="147">
        <f>(Tableau1[[#This Row],[Pont Mobile]]+Tableau1[[#This Row],[Congés ]]+Tableau1[[#This Row],[Autre]]+Tableau1[[#This Row],[Absence]]+Tableau1[[#This Row],[R.T.T.]]+Tableau1[[#This Row],[Arrêt Maladie]])*paramètres!B$14</f>
        <v>0</v>
      </c>
      <c r="AA232" s="93">
        <f ca="1">MAX(0,IF(WEEKDAY(Tableau1[[#This Row],[Date]],2)&lt;7,0,
SUM(OFFSET(Tableau1[[#This Row],[Temps de travail]],-6,,7))-
SUM(OFFSET(Tableau1[[#This Row],[Heures à récupérer]],-6,,7))+
SUM(OFFSET(Tableau1[[#This Row],[Récup avance]],-6,,7))
-paramètres!$B$15
)*24)</f>
        <v>0</v>
      </c>
      <c r="AB232" s="14"/>
      <c r="AC232" s="14"/>
      <c r="AE232" s="14"/>
    </row>
    <row r="233" spans="2:31" x14ac:dyDescent="0.3">
      <c r="B233" s="49" t="str">
        <f>IF(WEEKDAY(Tableau1[[#This Row],[Date]],2)=4,"semaine "&amp;_xlfn.ISOWEEKNUM(Tableau1[[#This Row],[Date]]),"")</f>
        <v/>
      </c>
      <c r="C233" s="44" t="str">
        <f>UPPER(TEXT(Tableau1[[#This Row],[Date]],"jjjj"))</f>
        <v>VENDREDI</v>
      </c>
      <c r="D233" s="60">
        <f>$C$3+ROW()-ROW(Tableau1[[#Headers],[Date]])-1</f>
        <v>44421</v>
      </c>
      <c r="E233" s="24"/>
      <c r="F233" s="24"/>
      <c r="G233" s="58"/>
      <c r="H233" s="24"/>
      <c r="I233" s="24"/>
      <c r="J233" s="58"/>
      <c r="K233" s="64">
        <f>Tableau1[[#This Row],[Fin AM]]-Tableau1[[#This Row],[Début AM]]-Tableau1[[#This Row],[Pause AM]]+Tableau1[[#This Row],[Fin PM]]-Tableau1[[#This Row],[Début PM]]-Tableau1[[#This Row],[Pause PM]]</f>
        <v>0</v>
      </c>
      <c r="L233" s="45"/>
      <c r="M233" s="84"/>
      <c r="N233" s="171" t="str">
        <f ca="1">IF(COUNTIF('jours fériés'!C:C,Tableau1[[#This Row],[Date]]),"oui","")</f>
        <v/>
      </c>
      <c r="O233" s="176"/>
      <c r="P233" s="112">
        <f>IF(Tableau1[[#This Row],[Position]]="C.P.",1,0)</f>
        <v>0</v>
      </c>
      <c r="Q233" s="126">
        <f>IF(Tableau1[[#This Row],[Position]]="C.P.S.",1,0)</f>
        <v>0</v>
      </c>
      <c r="R233" s="132">
        <f>IF(Tableau1[[#This Row],[Position]]="P.M.",1,0)</f>
        <v>0</v>
      </c>
      <c r="S233" s="134">
        <f>IF(Tableau1[[#This Row],[Position]]="A.M.",1,0)</f>
        <v>0</v>
      </c>
      <c r="T233" s="137">
        <f>IF(Tableau1[[#This Row],[Position]]="ABS",1,0)</f>
        <v>0</v>
      </c>
      <c r="U233" s="86">
        <f>IF(Tableau1[[#This Row],[Position]]="R.T.T.",1,0)</f>
        <v>0</v>
      </c>
      <c r="V233" s="138">
        <f>IF(Tableau1[[#This Row],[Position]]="Autre",1,0)</f>
        <v>0</v>
      </c>
      <c r="W233" s="141">
        <f>IF(Tableau1[[#This Row],[Position]]="Ch.P. AM",Tableau1[[#This Row],[Fin AM]]-Tableau1[[#This Row],[Début AM]]-Tableau1[[#This Row],[Pause AM]],0)</f>
        <v>0</v>
      </c>
      <c r="X233" s="81">
        <f>IF(Tableau1[[#This Row],[Position]]="Ch.P. PM",Tableau1[[#This Row],[Fin PM]]-Tableau1[[#This Row],[Début PM]]-Tableau1[[#This Row],[Pause PM]],0)</f>
        <v>0</v>
      </c>
      <c r="Y233" s="96">
        <f>IF(Tableau1[[#This Row],[Position]]="Ch.P.",Tableau1[[#This Row],[Temps de travail]],0)+Tableau1[[#This Row],[Chômage Partiel AM]]+Tableau1[[#This Row],[Chômage Partiel PM]]</f>
        <v>0</v>
      </c>
      <c r="Z233" s="147">
        <f>(Tableau1[[#This Row],[Pont Mobile]]+Tableau1[[#This Row],[Congés ]]+Tableau1[[#This Row],[Autre]]+Tableau1[[#This Row],[Absence]]+Tableau1[[#This Row],[R.T.T.]]+Tableau1[[#This Row],[Arrêt Maladie]])*paramètres!B$14</f>
        <v>0</v>
      </c>
      <c r="AA233" s="93">
        <f ca="1">MAX(0,IF(WEEKDAY(Tableau1[[#This Row],[Date]],2)&lt;7,0,
SUM(OFFSET(Tableau1[[#This Row],[Temps de travail]],-6,,7))-
SUM(OFFSET(Tableau1[[#This Row],[Heures à récupérer]],-6,,7))+
SUM(OFFSET(Tableau1[[#This Row],[Récup avance]],-6,,7))
-paramètres!$B$15
)*24)</f>
        <v>0</v>
      </c>
      <c r="AB233" s="14"/>
      <c r="AC233" s="14"/>
      <c r="AE233" s="14"/>
    </row>
    <row r="234" spans="2:31" x14ac:dyDescent="0.3">
      <c r="B234" s="49" t="str">
        <f>IF(WEEKDAY(Tableau1[[#This Row],[Date]],2)=4,"semaine "&amp;_xlfn.ISOWEEKNUM(Tableau1[[#This Row],[Date]]),"")</f>
        <v/>
      </c>
      <c r="C234" s="44" t="str">
        <f>UPPER(TEXT(Tableau1[[#This Row],[Date]],"jjjj"))</f>
        <v>SAMEDI</v>
      </c>
      <c r="D234" s="60">
        <f>$C$3+ROW()-ROW(Tableau1[[#Headers],[Date]])-1</f>
        <v>44422</v>
      </c>
      <c r="E234" s="24"/>
      <c r="F234" s="24"/>
      <c r="G234" s="58"/>
      <c r="H234" s="24"/>
      <c r="I234" s="24"/>
      <c r="J234" s="58"/>
      <c r="K234" s="64">
        <f>Tableau1[[#This Row],[Fin AM]]-Tableau1[[#This Row],[Début AM]]-Tableau1[[#This Row],[Pause AM]]+Tableau1[[#This Row],[Fin PM]]-Tableau1[[#This Row],[Début PM]]-Tableau1[[#This Row],[Pause PM]]</f>
        <v>0</v>
      </c>
      <c r="L234" s="45"/>
      <c r="M234" s="84"/>
      <c r="N234" s="171" t="str">
        <f ca="1">IF(COUNTIF('jours fériés'!C:C,Tableau1[[#This Row],[Date]]),"oui","")</f>
        <v/>
      </c>
      <c r="O234" s="176"/>
      <c r="P234" s="112">
        <f>IF(Tableau1[[#This Row],[Position]]="C.P.",1,0)</f>
        <v>0</v>
      </c>
      <c r="Q234" s="126">
        <f>IF(Tableau1[[#This Row],[Position]]="C.P.S.",1,0)</f>
        <v>0</v>
      </c>
      <c r="R234" s="132">
        <f>IF(Tableau1[[#This Row],[Position]]="P.M.",1,0)</f>
        <v>0</v>
      </c>
      <c r="S234" s="134">
        <f>IF(Tableau1[[#This Row],[Position]]="A.M.",1,0)</f>
        <v>0</v>
      </c>
      <c r="T234" s="137">
        <f>IF(Tableau1[[#This Row],[Position]]="ABS",1,0)</f>
        <v>0</v>
      </c>
      <c r="U234" s="86">
        <f>IF(Tableau1[[#This Row],[Position]]="R.T.T.",1,0)</f>
        <v>0</v>
      </c>
      <c r="V234" s="138">
        <f>IF(Tableau1[[#This Row],[Position]]="Autre",1,0)</f>
        <v>0</v>
      </c>
      <c r="W234" s="141">
        <f>IF(Tableau1[[#This Row],[Position]]="Ch.P. AM",Tableau1[[#This Row],[Fin AM]]-Tableau1[[#This Row],[Début AM]]-Tableau1[[#This Row],[Pause AM]],0)</f>
        <v>0</v>
      </c>
      <c r="X234" s="81">
        <f>IF(Tableau1[[#This Row],[Position]]="Ch.P. PM",Tableau1[[#This Row],[Fin PM]]-Tableau1[[#This Row],[Début PM]]-Tableau1[[#This Row],[Pause PM]],0)</f>
        <v>0</v>
      </c>
      <c r="Y234" s="96">
        <f>IF(Tableau1[[#This Row],[Position]]="Ch.P.",Tableau1[[#This Row],[Temps de travail]],0)+Tableau1[[#This Row],[Chômage Partiel AM]]+Tableau1[[#This Row],[Chômage Partiel PM]]</f>
        <v>0</v>
      </c>
      <c r="Z234" s="147">
        <f>(Tableau1[[#This Row],[Pont Mobile]]+Tableau1[[#This Row],[Congés ]]+Tableau1[[#This Row],[Autre]]+Tableau1[[#This Row],[Absence]]+Tableau1[[#This Row],[R.T.T.]]+Tableau1[[#This Row],[Arrêt Maladie]])*paramètres!B$14</f>
        <v>0</v>
      </c>
      <c r="AA234" s="93">
        <f ca="1">MAX(0,IF(WEEKDAY(Tableau1[[#This Row],[Date]],2)&lt;7,0,
SUM(OFFSET(Tableau1[[#This Row],[Temps de travail]],-6,,7))-
SUM(OFFSET(Tableau1[[#This Row],[Heures à récupérer]],-6,,7))+
SUM(OFFSET(Tableau1[[#This Row],[Récup avance]],-6,,7))
-paramètres!$B$15
)*24)</f>
        <v>0</v>
      </c>
      <c r="AB234" s="14"/>
      <c r="AC234" s="14"/>
      <c r="AE234" s="14"/>
    </row>
    <row r="235" spans="2:31" ht="15" thickBot="1" x14ac:dyDescent="0.35">
      <c r="B235" s="49" t="str">
        <f>IF(WEEKDAY(Tableau1[[#This Row],[Date]],2)=4,"semaine "&amp;_xlfn.ISOWEEKNUM(Tableau1[[#This Row],[Date]]),"")</f>
        <v/>
      </c>
      <c r="C235" s="44" t="str">
        <f>UPPER(TEXT(Tableau1[[#This Row],[Date]],"jjjj"))</f>
        <v>DIMANCHE</v>
      </c>
      <c r="D235" s="60">
        <f>$C$3+ROW()-ROW(Tableau1[[#Headers],[Date]])-1</f>
        <v>44423</v>
      </c>
      <c r="E235" s="24"/>
      <c r="F235" s="24"/>
      <c r="G235" s="58"/>
      <c r="H235" s="24"/>
      <c r="I235" s="24"/>
      <c r="J235" s="58"/>
      <c r="K235" s="64">
        <f>Tableau1[[#This Row],[Fin AM]]-Tableau1[[#This Row],[Début AM]]-Tableau1[[#This Row],[Pause AM]]+Tableau1[[#This Row],[Fin PM]]-Tableau1[[#This Row],[Début PM]]-Tableau1[[#This Row],[Pause PM]]</f>
        <v>0</v>
      </c>
      <c r="L235" s="52"/>
      <c r="M235" s="85"/>
      <c r="N235" s="174" t="str">
        <f ca="1">IF(COUNTIF('jours fériés'!C:C,Tableau1[[#This Row],[Date]]),"oui","")</f>
        <v>oui</v>
      </c>
      <c r="O235" s="176"/>
      <c r="P235" s="179">
        <f>IF(Tableau1[[#This Row],[Position]]="C.P.",1,0)</f>
        <v>0</v>
      </c>
      <c r="Q235" s="181">
        <f>IF(Tableau1[[#This Row],[Position]]="C.P.S.",1,0)</f>
        <v>0</v>
      </c>
      <c r="R235" s="183">
        <f>IF(Tableau1[[#This Row],[Position]]="P.M.",1,0)</f>
        <v>0</v>
      </c>
      <c r="S235" s="169">
        <f>IF(Tableau1[[#This Row],[Position]]="A.M.",1,0)</f>
        <v>0</v>
      </c>
      <c r="T235" s="187">
        <f>IF(Tableau1[[#This Row],[Position]]="ABS",1,0)</f>
        <v>0</v>
      </c>
      <c r="U235" s="189">
        <f>IF(Tableau1[[#This Row],[Position]]="R.T.T.",1,0)</f>
        <v>0</v>
      </c>
      <c r="V235" s="185">
        <f>IF(Tableau1[[#This Row],[Position]]="Autre",1,0)</f>
        <v>0</v>
      </c>
      <c r="W235" s="142">
        <f>IF(Tableau1[[#This Row],[Position]]="Ch.P. AM",Tableau1[[#This Row],[Fin AM]]-Tableau1[[#This Row],[Début AM]]-Tableau1[[#This Row],[Pause AM]],0)</f>
        <v>0</v>
      </c>
      <c r="X235" s="117">
        <f>IF(Tableau1[[#This Row],[Position]]="Ch.P. PM",Tableau1[[#This Row],[Fin PM]]-Tableau1[[#This Row],[Début PM]]-Tableau1[[#This Row],[Pause PM]],0)</f>
        <v>0</v>
      </c>
      <c r="Y235" s="143">
        <f>IF(Tableau1[[#This Row],[Position]]="Ch.P.",Tableau1[[#This Row],[Temps de travail]],0)+Tableau1[[#This Row],[Chômage Partiel AM]]+Tableau1[[#This Row],[Chômage Partiel PM]]</f>
        <v>0</v>
      </c>
      <c r="Z235" s="148">
        <f>(Tableau1[[#This Row],[Pont Mobile]]+Tableau1[[#This Row],[Congés ]]+Tableau1[[#This Row],[Autre]]+Tableau1[[#This Row],[Absence]]+Tableau1[[#This Row],[R.T.T.]]+Tableau1[[#This Row],[Arrêt Maladie]])*paramètres!B$14</f>
        <v>0</v>
      </c>
      <c r="AA235" s="94">
        <f ca="1">MAX(0,IF(WEEKDAY(Tableau1[[#This Row],[Date]],2)&lt;7,0,
SUM(OFFSET(Tableau1[[#This Row],[Temps de travail]],-6,,7))-
SUM(OFFSET(Tableau1[[#This Row],[Heures à récupérer]],-6,,7))+
SUM(OFFSET(Tableau1[[#This Row],[Récup avance]],-6,,7))
-paramètres!$B$15
)*24)</f>
        <v>0</v>
      </c>
      <c r="AB235" s="14"/>
      <c r="AC235" s="14"/>
      <c r="AE235" s="14"/>
    </row>
    <row r="236" spans="2:31" x14ac:dyDescent="0.3">
      <c r="B236" s="49" t="str">
        <f>IF(WEEKDAY(Tableau1[[#This Row],[Date]],2)=4,"semaine "&amp;_xlfn.ISOWEEKNUM(Tableau1[[#This Row],[Date]]),"")</f>
        <v/>
      </c>
      <c r="C236" s="44" t="str">
        <f>UPPER(TEXT(Tableau1[[#This Row],[Date]],"jjjj"))</f>
        <v>LUNDI</v>
      </c>
      <c r="D236" s="60">
        <f>$C$3+ROW()-ROW(Tableau1[[#Headers],[Date]])-1</f>
        <v>44424</v>
      </c>
      <c r="E236" s="24"/>
      <c r="F236" s="24"/>
      <c r="G236" s="58"/>
      <c r="H236" s="24"/>
      <c r="I236" s="24"/>
      <c r="J236" s="58"/>
      <c r="K236" s="64">
        <f>Tableau1[[#This Row],[Fin AM]]-Tableau1[[#This Row],[Début AM]]-Tableau1[[#This Row],[Pause AM]]+Tableau1[[#This Row],[Fin PM]]-Tableau1[[#This Row],[Début PM]]-Tableau1[[#This Row],[Pause PM]]</f>
        <v>0</v>
      </c>
      <c r="L236" s="48"/>
      <c r="M236" s="83"/>
      <c r="N236" s="171" t="str">
        <f ca="1">IF(COUNTIF('jours fériés'!C:C,Tableau1[[#This Row],[Date]]),"oui","")</f>
        <v/>
      </c>
      <c r="O236" s="176"/>
      <c r="P236" s="112">
        <f>IF(Tableau1[[#This Row],[Position]]="C.P.",1,0)</f>
        <v>0</v>
      </c>
      <c r="Q236" s="126">
        <f>IF(Tableau1[[#This Row],[Position]]="C.P.S.",1,0)</f>
        <v>0</v>
      </c>
      <c r="R236" s="132">
        <f>IF(Tableau1[[#This Row],[Position]]="P.M.",1,0)</f>
        <v>0</v>
      </c>
      <c r="S236" s="134">
        <f>IF(Tableau1[[#This Row],[Position]]="A.M.",1,0)</f>
        <v>0</v>
      </c>
      <c r="T236" s="137">
        <f>IF(Tableau1[[#This Row],[Position]]="ABS",1,0)</f>
        <v>0</v>
      </c>
      <c r="U236" s="86">
        <f>IF(Tableau1[[#This Row],[Position]]="R.T.T.",1,0)</f>
        <v>0</v>
      </c>
      <c r="V236" s="138">
        <f>IF(Tableau1[[#This Row],[Position]]="Autre",1,0)</f>
        <v>0</v>
      </c>
      <c r="W236" s="141">
        <f>IF(Tableau1[[#This Row],[Position]]="Ch.P. AM",Tableau1[[#This Row],[Fin AM]]-Tableau1[[#This Row],[Début AM]]-Tableau1[[#This Row],[Pause AM]],0)</f>
        <v>0</v>
      </c>
      <c r="X236" s="81">
        <f>IF(Tableau1[[#This Row],[Position]]="Ch.P. PM",Tableau1[[#This Row],[Fin PM]]-Tableau1[[#This Row],[Début PM]]-Tableau1[[#This Row],[Pause PM]],0)</f>
        <v>0</v>
      </c>
      <c r="Y236" s="96">
        <f>IF(Tableau1[[#This Row],[Position]]="Ch.P.",Tableau1[[#This Row],[Temps de travail]],0)+Tableau1[[#This Row],[Chômage Partiel AM]]+Tableau1[[#This Row],[Chômage Partiel PM]]</f>
        <v>0</v>
      </c>
      <c r="Z236" s="147">
        <f>(Tableau1[[#This Row],[Pont Mobile]]+Tableau1[[#This Row],[Congés ]]+Tableau1[[#This Row],[Autre]]+Tableau1[[#This Row],[Absence]]+Tableau1[[#This Row],[R.T.T.]]+Tableau1[[#This Row],[Arrêt Maladie]])*paramètres!B$14</f>
        <v>0</v>
      </c>
      <c r="AA236" s="93">
        <f ca="1">MAX(0,IF(WEEKDAY(Tableau1[[#This Row],[Date]],2)&lt;7,0,
SUM(OFFSET(Tableau1[[#This Row],[Temps de travail]],-6,,7))-
SUM(OFFSET(Tableau1[[#This Row],[Heures à récupérer]],-6,,7))+
SUM(OFFSET(Tableau1[[#This Row],[Récup avance]],-6,,7))
-paramètres!$B$15
)*24)</f>
        <v>0</v>
      </c>
      <c r="AB236" s="14"/>
      <c r="AC236" s="14"/>
      <c r="AE236" s="14"/>
    </row>
    <row r="237" spans="2:31" x14ac:dyDescent="0.3">
      <c r="B237" s="49" t="str">
        <f>IF(WEEKDAY(Tableau1[[#This Row],[Date]],2)=4,"semaine "&amp;_xlfn.ISOWEEKNUM(Tableau1[[#This Row],[Date]]),"")</f>
        <v/>
      </c>
      <c r="C237" s="44" t="str">
        <f>UPPER(TEXT(Tableau1[[#This Row],[Date]],"jjjj"))</f>
        <v>MARDI</v>
      </c>
      <c r="D237" s="60">
        <f>$C$3+ROW()-ROW(Tableau1[[#Headers],[Date]])-1</f>
        <v>44425</v>
      </c>
      <c r="E237" s="24"/>
      <c r="F237" s="24"/>
      <c r="G237" s="58"/>
      <c r="H237" s="24"/>
      <c r="I237" s="24"/>
      <c r="J237" s="58"/>
      <c r="K237" s="64">
        <f>Tableau1[[#This Row],[Fin AM]]-Tableau1[[#This Row],[Début AM]]-Tableau1[[#This Row],[Pause AM]]+Tableau1[[#This Row],[Fin PM]]-Tableau1[[#This Row],[Début PM]]-Tableau1[[#This Row],[Pause PM]]</f>
        <v>0</v>
      </c>
      <c r="L237" s="45"/>
      <c r="M237" s="84"/>
      <c r="N237" s="171" t="str">
        <f ca="1">IF(COUNTIF('jours fériés'!C:C,Tableau1[[#This Row],[Date]]),"oui","")</f>
        <v/>
      </c>
      <c r="O237" s="176"/>
      <c r="P237" s="112">
        <f>IF(Tableau1[[#This Row],[Position]]="C.P.",1,0)</f>
        <v>0</v>
      </c>
      <c r="Q237" s="126">
        <f>IF(Tableau1[[#This Row],[Position]]="C.P.S.",1,0)</f>
        <v>0</v>
      </c>
      <c r="R237" s="132">
        <f>IF(Tableau1[[#This Row],[Position]]="P.M.",1,0)</f>
        <v>0</v>
      </c>
      <c r="S237" s="134">
        <f>IF(Tableau1[[#This Row],[Position]]="A.M.",1,0)</f>
        <v>0</v>
      </c>
      <c r="T237" s="137">
        <f>IF(Tableau1[[#This Row],[Position]]="ABS",1,0)</f>
        <v>0</v>
      </c>
      <c r="U237" s="86">
        <f>IF(Tableau1[[#This Row],[Position]]="R.T.T.",1,0)</f>
        <v>0</v>
      </c>
      <c r="V237" s="138">
        <f>IF(Tableau1[[#This Row],[Position]]="Autre",1,0)</f>
        <v>0</v>
      </c>
      <c r="W237" s="141">
        <f>IF(Tableau1[[#This Row],[Position]]="Ch.P. AM",Tableau1[[#This Row],[Fin AM]]-Tableau1[[#This Row],[Début AM]]-Tableau1[[#This Row],[Pause AM]],0)</f>
        <v>0</v>
      </c>
      <c r="X237" s="81">
        <f>IF(Tableau1[[#This Row],[Position]]="Ch.P. PM",Tableau1[[#This Row],[Fin PM]]-Tableau1[[#This Row],[Début PM]]-Tableau1[[#This Row],[Pause PM]],0)</f>
        <v>0</v>
      </c>
      <c r="Y237" s="96">
        <f>IF(Tableau1[[#This Row],[Position]]="Ch.P.",Tableau1[[#This Row],[Temps de travail]],0)+Tableau1[[#This Row],[Chômage Partiel AM]]+Tableau1[[#This Row],[Chômage Partiel PM]]</f>
        <v>0</v>
      </c>
      <c r="Z237" s="147">
        <f>(Tableau1[[#This Row],[Pont Mobile]]+Tableau1[[#This Row],[Congés ]]+Tableau1[[#This Row],[Autre]]+Tableau1[[#This Row],[Absence]]+Tableau1[[#This Row],[R.T.T.]]+Tableau1[[#This Row],[Arrêt Maladie]])*paramètres!B$14</f>
        <v>0</v>
      </c>
      <c r="AA237" s="93">
        <f ca="1">MAX(0,IF(WEEKDAY(Tableau1[[#This Row],[Date]],2)&lt;7,0,
SUM(OFFSET(Tableau1[[#This Row],[Temps de travail]],-6,,7))-
SUM(OFFSET(Tableau1[[#This Row],[Heures à récupérer]],-6,,7))+
SUM(OFFSET(Tableau1[[#This Row],[Récup avance]],-6,,7))
-paramètres!$B$15
)*24)</f>
        <v>0</v>
      </c>
      <c r="AB237" s="14"/>
      <c r="AC237" s="14"/>
      <c r="AE237" s="14"/>
    </row>
    <row r="238" spans="2:31" x14ac:dyDescent="0.3">
      <c r="B238" s="49" t="str">
        <f>IF(WEEKDAY(Tableau1[[#This Row],[Date]],2)=4,"semaine "&amp;_xlfn.ISOWEEKNUM(Tableau1[[#This Row],[Date]]),"")</f>
        <v/>
      </c>
      <c r="C238" s="44" t="str">
        <f>UPPER(TEXT(Tableau1[[#This Row],[Date]],"jjjj"))</f>
        <v>MERCREDI</v>
      </c>
      <c r="D238" s="60">
        <f>$C$3+ROW()-ROW(Tableau1[[#Headers],[Date]])-1</f>
        <v>44426</v>
      </c>
      <c r="E238" s="24"/>
      <c r="F238" s="24"/>
      <c r="G238" s="58"/>
      <c r="H238" s="24"/>
      <c r="I238" s="24"/>
      <c r="J238" s="58"/>
      <c r="K238" s="64">
        <f>Tableau1[[#This Row],[Fin AM]]-Tableau1[[#This Row],[Début AM]]-Tableau1[[#This Row],[Pause AM]]+Tableau1[[#This Row],[Fin PM]]-Tableau1[[#This Row],[Début PM]]-Tableau1[[#This Row],[Pause PM]]</f>
        <v>0</v>
      </c>
      <c r="L238" s="45"/>
      <c r="M238" s="84"/>
      <c r="N238" s="171" t="str">
        <f ca="1">IF(COUNTIF('jours fériés'!C:C,Tableau1[[#This Row],[Date]]),"oui","")</f>
        <v/>
      </c>
      <c r="O238" s="176"/>
      <c r="P238" s="112">
        <f>IF(Tableau1[[#This Row],[Position]]="C.P.",1,0)</f>
        <v>0</v>
      </c>
      <c r="Q238" s="126">
        <f>IF(Tableau1[[#This Row],[Position]]="C.P.S.",1,0)</f>
        <v>0</v>
      </c>
      <c r="R238" s="132">
        <f>IF(Tableau1[[#This Row],[Position]]="P.M.",1,0)</f>
        <v>0</v>
      </c>
      <c r="S238" s="134">
        <f>IF(Tableau1[[#This Row],[Position]]="A.M.",1,0)</f>
        <v>0</v>
      </c>
      <c r="T238" s="137">
        <f>IF(Tableau1[[#This Row],[Position]]="ABS",1,0)</f>
        <v>0</v>
      </c>
      <c r="U238" s="86">
        <f>IF(Tableau1[[#This Row],[Position]]="R.T.T.",1,0)</f>
        <v>0</v>
      </c>
      <c r="V238" s="138">
        <f>IF(Tableau1[[#This Row],[Position]]="Autre",1,0)</f>
        <v>0</v>
      </c>
      <c r="W238" s="141">
        <f>IF(Tableau1[[#This Row],[Position]]="Ch.P. AM",Tableau1[[#This Row],[Fin AM]]-Tableau1[[#This Row],[Début AM]]-Tableau1[[#This Row],[Pause AM]],0)</f>
        <v>0</v>
      </c>
      <c r="X238" s="81">
        <f>IF(Tableau1[[#This Row],[Position]]="Ch.P. PM",Tableau1[[#This Row],[Fin PM]]-Tableau1[[#This Row],[Début PM]]-Tableau1[[#This Row],[Pause PM]],0)</f>
        <v>0</v>
      </c>
      <c r="Y238" s="96">
        <f>IF(Tableau1[[#This Row],[Position]]="Ch.P.",Tableau1[[#This Row],[Temps de travail]],0)+Tableau1[[#This Row],[Chômage Partiel AM]]+Tableau1[[#This Row],[Chômage Partiel PM]]</f>
        <v>0</v>
      </c>
      <c r="Z238" s="147">
        <f>(Tableau1[[#This Row],[Pont Mobile]]+Tableau1[[#This Row],[Congés ]]+Tableau1[[#This Row],[Autre]]+Tableau1[[#This Row],[Absence]]+Tableau1[[#This Row],[R.T.T.]]+Tableau1[[#This Row],[Arrêt Maladie]])*paramètres!B$14</f>
        <v>0</v>
      </c>
      <c r="AA238" s="93">
        <f ca="1">MAX(0,IF(WEEKDAY(Tableau1[[#This Row],[Date]],2)&lt;7,0,
SUM(OFFSET(Tableau1[[#This Row],[Temps de travail]],-6,,7))-
SUM(OFFSET(Tableau1[[#This Row],[Heures à récupérer]],-6,,7))+
SUM(OFFSET(Tableau1[[#This Row],[Récup avance]],-6,,7))
-paramètres!$B$15
)*24)</f>
        <v>0</v>
      </c>
      <c r="AB238" s="14"/>
      <c r="AC238" s="14"/>
      <c r="AE238" s="14"/>
    </row>
    <row r="239" spans="2:31" x14ac:dyDescent="0.3">
      <c r="B239" s="49" t="str">
        <f>IF(WEEKDAY(Tableau1[[#This Row],[Date]],2)=4,"semaine "&amp;_xlfn.ISOWEEKNUM(Tableau1[[#This Row],[Date]]),"")</f>
        <v>semaine 33</v>
      </c>
      <c r="C239" s="44" t="str">
        <f>UPPER(TEXT(Tableau1[[#This Row],[Date]],"jjjj"))</f>
        <v>JEUDI</v>
      </c>
      <c r="D239" s="60">
        <f>$C$3+ROW()-ROW(Tableau1[[#Headers],[Date]])-1</f>
        <v>44427</v>
      </c>
      <c r="E239" s="24"/>
      <c r="F239" s="24"/>
      <c r="G239" s="58"/>
      <c r="H239" s="24"/>
      <c r="I239" s="24"/>
      <c r="J239" s="58"/>
      <c r="K239" s="64">
        <f>Tableau1[[#This Row],[Fin AM]]-Tableau1[[#This Row],[Début AM]]-Tableau1[[#This Row],[Pause AM]]+Tableau1[[#This Row],[Fin PM]]-Tableau1[[#This Row],[Début PM]]-Tableau1[[#This Row],[Pause PM]]</f>
        <v>0</v>
      </c>
      <c r="L239" s="45"/>
      <c r="M239" s="84"/>
      <c r="N239" s="171" t="str">
        <f ca="1">IF(COUNTIF('jours fériés'!C:C,Tableau1[[#This Row],[Date]]),"oui","")</f>
        <v/>
      </c>
      <c r="O239" s="176"/>
      <c r="P239" s="112">
        <f>IF(Tableau1[[#This Row],[Position]]="C.P.",1,0)</f>
        <v>0</v>
      </c>
      <c r="Q239" s="126">
        <f>IF(Tableau1[[#This Row],[Position]]="C.P.S.",1,0)</f>
        <v>0</v>
      </c>
      <c r="R239" s="132">
        <f>IF(Tableau1[[#This Row],[Position]]="P.M.",1,0)</f>
        <v>0</v>
      </c>
      <c r="S239" s="134">
        <f>IF(Tableau1[[#This Row],[Position]]="A.M.",1,0)</f>
        <v>0</v>
      </c>
      <c r="T239" s="137">
        <f>IF(Tableau1[[#This Row],[Position]]="ABS",1,0)</f>
        <v>0</v>
      </c>
      <c r="U239" s="86">
        <f>IF(Tableau1[[#This Row],[Position]]="R.T.T.",1,0)</f>
        <v>0</v>
      </c>
      <c r="V239" s="138">
        <f>IF(Tableau1[[#This Row],[Position]]="Autre",1,0)</f>
        <v>0</v>
      </c>
      <c r="W239" s="141">
        <f>IF(Tableau1[[#This Row],[Position]]="Ch.P. AM",Tableau1[[#This Row],[Fin AM]]-Tableau1[[#This Row],[Début AM]]-Tableau1[[#This Row],[Pause AM]],0)</f>
        <v>0</v>
      </c>
      <c r="X239" s="81">
        <f>IF(Tableau1[[#This Row],[Position]]="Ch.P. PM",Tableau1[[#This Row],[Fin PM]]-Tableau1[[#This Row],[Début PM]]-Tableau1[[#This Row],[Pause PM]],0)</f>
        <v>0</v>
      </c>
      <c r="Y239" s="96">
        <f>IF(Tableau1[[#This Row],[Position]]="Ch.P.",Tableau1[[#This Row],[Temps de travail]],0)+Tableau1[[#This Row],[Chômage Partiel AM]]+Tableau1[[#This Row],[Chômage Partiel PM]]</f>
        <v>0</v>
      </c>
      <c r="Z239" s="147">
        <f>(Tableau1[[#This Row],[Pont Mobile]]+Tableau1[[#This Row],[Congés ]]+Tableau1[[#This Row],[Autre]]+Tableau1[[#This Row],[Absence]]+Tableau1[[#This Row],[R.T.T.]]+Tableau1[[#This Row],[Arrêt Maladie]])*paramètres!B$14</f>
        <v>0</v>
      </c>
      <c r="AA239" s="93">
        <f ca="1">MAX(0,IF(WEEKDAY(Tableau1[[#This Row],[Date]],2)&lt;7,0,
SUM(OFFSET(Tableau1[[#This Row],[Temps de travail]],-6,,7))-
SUM(OFFSET(Tableau1[[#This Row],[Heures à récupérer]],-6,,7))+
SUM(OFFSET(Tableau1[[#This Row],[Récup avance]],-6,,7))
-paramètres!$B$15
)*24)</f>
        <v>0</v>
      </c>
      <c r="AB239" s="14"/>
      <c r="AC239" s="14"/>
      <c r="AE239" s="14"/>
    </row>
    <row r="240" spans="2:31" x14ac:dyDescent="0.3">
      <c r="B240" s="49" t="str">
        <f>IF(WEEKDAY(Tableau1[[#This Row],[Date]],2)=4,"semaine "&amp;_xlfn.ISOWEEKNUM(Tableau1[[#This Row],[Date]]),"")</f>
        <v/>
      </c>
      <c r="C240" s="44" t="str">
        <f>UPPER(TEXT(Tableau1[[#This Row],[Date]],"jjjj"))</f>
        <v>VENDREDI</v>
      </c>
      <c r="D240" s="60">
        <f>$C$3+ROW()-ROW(Tableau1[[#Headers],[Date]])-1</f>
        <v>44428</v>
      </c>
      <c r="E240" s="24"/>
      <c r="F240" s="24"/>
      <c r="G240" s="58"/>
      <c r="H240" s="24"/>
      <c r="I240" s="24"/>
      <c r="J240" s="58"/>
      <c r="K240" s="64">
        <f>Tableau1[[#This Row],[Fin AM]]-Tableau1[[#This Row],[Début AM]]-Tableau1[[#This Row],[Pause AM]]+Tableau1[[#This Row],[Fin PM]]-Tableau1[[#This Row],[Début PM]]-Tableau1[[#This Row],[Pause PM]]</f>
        <v>0</v>
      </c>
      <c r="L240" s="45"/>
      <c r="M240" s="84"/>
      <c r="N240" s="171" t="str">
        <f ca="1">IF(COUNTIF('jours fériés'!C:C,Tableau1[[#This Row],[Date]]),"oui","")</f>
        <v/>
      </c>
      <c r="O240" s="176"/>
      <c r="P240" s="112">
        <f>IF(Tableau1[[#This Row],[Position]]="C.P.",1,0)</f>
        <v>0</v>
      </c>
      <c r="Q240" s="126">
        <f>IF(Tableau1[[#This Row],[Position]]="C.P.S.",1,0)</f>
        <v>0</v>
      </c>
      <c r="R240" s="132">
        <f>IF(Tableau1[[#This Row],[Position]]="P.M.",1,0)</f>
        <v>0</v>
      </c>
      <c r="S240" s="134">
        <f>IF(Tableau1[[#This Row],[Position]]="A.M.",1,0)</f>
        <v>0</v>
      </c>
      <c r="T240" s="137">
        <f>IF(Tableau1[[#This Row],[Position]]="ABS",1,0)</f>
        <v>0</v>
      </c>
      <c r="U240" s="86">
        <f>IF(Tableau1[[#This Row],[Position]]="R.T.T.",1,0)</f>
        <v>0</v>
      </c>
      <c r="V240" s="138">
        <f>IF(Tableau1[[#This Row],[Position]]="Autre",1,0)</f>
        <v>0</v>
      </c>
      <c r="W240" s="141">
        <f>IF(Tableau1[[#This Row],[Position]]="Ch.P. AM",Tableau1[[#This Row],[Fin AM]]-Tableau1[[#This Row],[Début AM]]-Tableau1[[#This Row],[Pause AM]],0)</f>
        <v>0</v>
      </c>
      <c r="X240" s="81">
        <f>IF(Tableau1[[#This Row],[Position]]="Ch.P. PM",Tableau1[[#This Row],[Fin PM]]-Tableau1[[#This Row],[Début PM]]-Tableau1[[#This Row],[Pause PM]],0)</f>
        <v>0</v>
      </c>
      <c r="Y240" s="96">
        <f>IF(Tableau1[[#This Row],[Position]]="Ch.P.",Tableau1[[#This Row],[Temps de travail]],0)+Tableau1[[#This Row],[Chômage Partiel AM]]+Tableau1[[#This Row],[Chômage Partiel PM]]</f>
        <v>0</v>
      </c>
      <c r="Z240" s="147">
        <f>(Tableau1[[#This Row],[Pont Mobile]]+Tableau1[[#This Row],[Congés ]]+Tableau1[[#This Row],[Autre]]+Tableau1[[#This Row],[Absence]]+Tableau1[[#This Row],[R.T.T.]]+Tableau1[[#This Row],[Arrêt Maladie]])*paramètres!B$14</f>
        <v>0</v>
      </c>
      <c r="AA240" s="93">
        <f ca="1">MAX(0,IF(WEEKDAY(Tableau1[[#This Row],[Date]],2)&lt;7,0,
SUM(OFFSET(Tableau1[[#This Row],[Temps de travail]],-6,,7))-
SUM(OFFSET(Tableau1[[#This Row],[Heures à récupérer]],-6,,7))+
SUM(OFFSET(Tableau1[[#This Row],[Récup avance]],-6,,7))
-paramètres!$B$15
)*24)</f>
        <v>0</v>
      </c>
      <c r="AB240" s="14"/>
      <c r="AC240" s="14"/>
      <c r="AE240" s="14"/>
    </row>
    <row r="241" spans="2:31" x14ac:dyDescent="0.3">
      <c r="B241" s="49" t="str">
        <f>IF(WEEKDAY(Tableau1[[#This Row],[Date]],2)=4,"semaine "&amp;_xlfn.ISOWEEKNUM(Tableau1[[#This Row],[Date]]),"")</f>
        <v/>
      </c>
      <c r="C241" s="44" t="str">
        <f>UPPER(TEXT(Tableau1[[#This Row],[Date]],"jjjj"))</f>
        <v>SAMEDI</v>
      </c>
      <c r="D241" s="60">
        <f>$C$3+ROW()-ROW(Tableau1[[#Headers],[Date]])-1</f>
        <v>44429</v>
      </c>
      <c r="E241" s="24"/>
      <c r="F241" s="24"/>
      <c r="G241" s="58"/>
      <c r="H241" s="24"/>
      <c r="I241" s="24"/>
      <c r="J241" s="58"/>
      <c r="K241" s="64">
        <f>Tableau1[[#This Row],[Fin AM]]-Tableau1[[#This Row],[Début AM]]-Tableau1[[#This Row],[Pause AM]]+Tableau1[[#This Row],[Fin PM]]-Tableau1[[#This Row],[Début PM]]-Tableau1[[#This Row],[Pause PM]]</f>
        <v>0</v>
      </c>
      <c r="L241" s="45"/>
      <c r="M241" s="84"/>
      <c r="N241" s="171" t="str">
        <f ca="1">IF(COUNTIF('jours fériés'!C:C,Tableau1[[#This Row],[Date]]),"oui","")</f>
        <v/>
      </c>
      <c r="O241" s="176"/>
      <c r="P241" s="112">
        <f>IF(Tableau1[[#This Row],[Position]]="C.P.",1,0)</f>
        <v>0</v>
      </c>
      <c r="Q241" s="126">
        <f>IF(Tableau1[[#This Row],[Position]]="C.P.S.",1,0)</f>
        <v>0</v>
      </c>
      <c r="R241" s="132">
        <f>IF(Tableau1[[#This Row],[Position]]="P.M.",1,0)</f>
        <v>0</v>
      </c>
      <c r="S241" s="134">
        <f>IF(Tableau1[[#This Row],[Position]]="A.M.",1,0)</f>
        <v>0</v>
      </c>
      <c r="T241" s="137">
        <f>IF(Tableau1[[#This Row],[Position]]="ABS",1,0)</f>
        <v>0</v>
      </c>
      <c r="U241" s="86">
        <f>IF(Tableau1[[#This Row],[Position]]="R.T.T.",1,0)</f>
        <v>0</v>
      </c>
      <c r="V241" s="138">
        <f>IF(Tableau1[[#This Row],[Position]]="Autre",1,0)</f>
        <v>0</v>
      </c>
      <c r="W241" s="141">
        <f>IF(Tableau1[[#This Row],[Position]]="Ch.P. AM",Tableau1[[#This Row],[Fin AM]]-Tableau1[[#This Row],[Début AM]]-Tableau1[[#This Row],[Pause AM]],0)</f>
        <v>0</v>
      </c>
      <c r="X241" s="81">
        <f>IF(Tableau1[[#This Row],[Position]]="Ch.P. PM",Tableau1[[#This Row],[Fin PM]]-Tableau1[[#This Row],[Début PM]]-Tableau1[[#This Row],[Pause PM]],0)</f>
        <v>0</v>
      </c>
      <c r="Y241" s="96">
        <f>IF(Tableau1[[#This Row],[Position]]="Ch.P.",Tableau1[[#This Row],[Temps de travail]],0)+Tableau1[[#This Row],[Chômage Partiel AM]]+Tableau1[[#This Row],[Chômage Partiel PM]]</f>
        <v>0</v>
      </c>
      <c r="Z241" s="147">
        <f>(Tableau1[[#This Row],[Pont Mobile]]+Tableau1[[#This Row],[Congés ]]+Tableau1[[#This Row],[Autre]]+Tableau1[[#This Row],[Absence]]+Tableau1[[#This Row],[R.T.T.]]+Tableau1[[#This Row],[Arrêt Maladie]])*paramètres!B$14</f>
        <v>0</v>
      </c>
      <c r="AA241" s="93">
        <f ca="1">MAX(0,IF(WEEKDAY(Tableau1[[#This Row],[Date]],2)&lt;7,0,
SUM(OFFSET(Tableau1[[#This Row],[Temps de travail]],-6,,7))-
SUM(OFFSET(Tableau1[[#This Row],[Heures à récupérer]],-6,,7))+
SUM(OFFSET(Tableau1[[#This Row],[Récup avance]],-6,,7))
-paramètres!$B$15
)*24)</f>
        <v>0</v>
      </c>
      <c r="AB241" s="14"/>
      <c r="AC241" s="14"/>
      <c r="AE241" s="14"/>
    </row>
    <row r="242" spans="2:31" ht="15" thickBot="1" x14ac:dyDescent="0.35">
      <c r="B242" s="49" t="str">
        <f>IF(WEEKDAY(Tableau1[[#This Row],[Date]],2)=4,"semaine "&amp;_xlfn.ISOWEEKNUM(Tableau1[[#This Row],[Date]]),"")</f>
        <v/>
      </c>
      <c r="C242" s="44" t="str">
        <f>UPPER(TEXT(Tableau1[[#This Row],[Date]],"jjjj"))</f>
        <v>DIMANCHE</v>
      </c>
      <c r="D242" s="60">
        <f>$C$3+ROW()-ROW(Tableau1[[#Headers],[Date]])-1</f>
        <v>44430</v>
      </c>
      <c r="E242" s="24"/>
      <c r="F242" s="24"/>
      <c r="G242" s="58"/>
      <c r="H242" s="24"/>
      <c r="I242" s="24"/>
      <c r="J242" s="58"/>
      <c r="K242" s="64">
        <f>Tableau1[[#This Row],[Fin AM]]-Tableau1[[#This Row],[Début AM]]-Tableau1[[#This Row],[Pause AM]]+Tableau1[[#This Row],[Fin PM]]-Tableau1[[#This Row],[Début PM]]-Tableau1[[#This Row],[Pause PM]]</f>
        <v>0</v>
      </c>
      <c r="L242" s="52"/>
      <c r="M242" s="85"/>
      <c r="N242" s="174" t="str">
        <f ca="1">IF(COUNTIF('jours fériés'!C:C,Tableau1[[#This Row],[Date]]),"oui","")</f>
        <v/>
      </c>
      <c r="O242" s="176"/>
      <c r="P242" s="179">
        <f>IF(Tableau1[[#This Row],[Position]]="C.P.",1,0)</f>
        <v>0</v>
      </c>
      <c r="Q242" s="181">
        <f>IF(Tableau1[[#This Row],[Position]]="C.P.S.",1,0)</f>
        <v>0</v>
      </c>
      <c r="R242" s="183">
        <f>IF(Tableau1[[#This Row],[Position]]="P.M.",1,0)</f>
        <v>0</v>
      </c>
      <c r="S242" s="169">
        <f>IF(Tableau1[[#This Row],[Position]]="A.M.",1,0)</f>
        <v>0</v>
      </c>
      <c r="T242" s="187">
        <f>IF(Tableau1[[#This Row],[Position]]="ABS",1,0)</f>
        <v>0</v>
      </c>
      <c r="U242" s="189">
        <f>IF(Tableau1[[#This Row],[Position]]="R.T.T.",1,0)</f>
        <v>0</v>
      </c>
      <c r="V242" s="185">
        <f>IF(Tableau1[[#This Row],[Position]]="Autre",1,0)</f>
        <v>0</v>
      </c>
      <c r="W242" s="142">
        <f>IF(Tableau1[[#This Row],[Position]]="Ch.P. AM",Tableau1[[#This Row],[Fin AM]]-Tableau1[[#This Row],[Début AM]]-Tableau1[[#This Row],[Pause AM]],0)</f>
        <v>0</v>
      </c>
      <c r="X242" s="117">
        <f>IF(Tableau1[[#This Row],[Position]]="Ch.P. PM",Tableau1[[#This Row],[Fin PM]]-Tableau1[[#This Row],[Début PM]]-Tableau1[[#This Row],[Pause PM]],0)</f>
        <v>0</v>
      </c>
      <c r="Y242" s="143">
        <f>IF(Tableau1[[#This Row],[Position]]="Ch.P.",Tableau1[[#This Row],[Temps de travail]],0)+Tableau1[[#This Row],[Chômage Partiel AM]]+Tableau1[[#This Row],[Chômage Partiel PM]]</f>
        <v>0</v>
      </c>
      <c r="Z242" s="148">
        <f>(Tableau1[[#This Row],[Pont Mobile]]+Tableau1[[#This Row],[Congés ]]+Tableau1[[#This Row],[Autre]]+Tableau1[[#This Row],[Absence]]+Tableau1[[#This Row],[R.T.T.]]+Tableau1[[#This Row],[Arrêt Maladie]])*paramètres!B$14</f>
        <v>0</v>
      </c>
      <c r="AA242" s="94">
        <f ca="1">MAX(0,IF(WEEKDAY(Tableau1[[#This Row],[Date]],2)&lt;7,0,
SUM(OFFSET(Tableau1[[#This Row],[Temps de travail]],-6,,7))-
SUM(OFFSET(Tableau1[[#This Row],[Heures à récupérer]],-6,,7))+
SUM(OFFSET(Tableau1[[#This Row],[Récup avance]],-6,,7))
-paramètres!$B$15
)*24)</f>
        <v>0</v>
      </c>
      <c r="AB242" s="14"/>
      <c r="AC242" s="14"/>
      <c r="AE242" s="14"/>
    </row>
    <row r="243" spans="2:31" x14ac:dyDescent="0.3">
      <c r="B243" s="49" t="str">
        <f>IF(WEEKDAY(Tableau1[[#This Row],[Date]],2)=4,"semaine "&amp;_xlfn.ISOWEEKNUM(Tableau1[[#This Row],[Date]]),"")</f>
        <v/>
      </c>
      <c r="C243" s="44" t="str">
        <f>UPPER(TEXT(Tableau1[[#This Row],[Date]],"jjjj"))</f>
        <v>LUNDI</v>
      </c>
      <c r="D243" s="60">
        <f>$C$3+ROW()-ROW(Tableau1[[#Headers],[Date]])-1</f>
        <v>44431</v>
      </c>
      <c r="E243" s="24"/>
      <c r="F243" s="24"/>
      <c r="G243" s="58"/>
      <c r="H243" s="24"/>
      <c r="I243" s="24"/>
      <c r="J243" s="58"/>
      <c r="K243" s="64">
        <f>Tableau1[[#This Row],[Fin AM]]-Tableau1[[#This Row],[Début AM]]-Tableau1[[#This Row],[Pause AM]]+Tableau1[[#This Row],[Fin PM]]-Tableau1[[#This Row],[Début PM]]-Tableau1[[#This Row],[Pause PM]]</f>
        <v>0</v>
      </c>
      <c r="L243" s="48"/>
      <c r="M243" s="83"/>
      <c r="N243" s="171" t="str">
        <f ca="1">IF(COUNTIF('jours fériés'!C:C,Tableau1[[#This Row],[Date]]),"oui","")</f>
        <v/>
      </c>
      <c r="O243" s="176"/>
      <c r="P243" s="112">
        <f>IF(Tableau1[[#This Row],[Position]]="C.P.",1,0)</f>
        <v>0</v>
      </c>
      <c r="Q243" s="126">
        <f>IF(Tableau1[[#This Row],[Position]]="C.P.S.",1,0)</f>
        <v>0</v>
      </c>
      <c r="R243" s="132">
        <f>IF(Tableau1[[#This Row],[Position]]="P.M.",1,0)</f>
        <v>0</v>
      </c>
      <c r="S243" s="134">
        <f>IF(Tableau1[[#This Row],[Position]]="A.M.",1,0)</f>
        <v>0</v>
      </c>
      <c r="T243" s="137">
        <f>IF(Tableau1[[#This Row],[Position]]="ABS",1,0)</f>
        <v>0</v>
      </c>
      <c r="U243" s="86">
        <f>IF(Tableau1[[#This Row],[Position]]="R.T.T.",1,0)</f>
        <v>0</v>
      </c>
      <c r="V243" s="138">
        <f>IF(Tableau1[[#This Row],[Position]]="Autre",1,0)</f>
        <v>0</v>
      </c>
      <c r="W243" s="141">
        <f>IF(Tableau1[[#This Row],[Position]]="Ch.P. AM",Tableau1[[#This Row],[Fin AM]]-Tableau1[[#This Row],[Début AM]]-Tableau1[[#This Row],[Pause AM]],0)</f>
        <v>0</v>
      </c>
      <c r="X243" s="81">
        <f>IF(Tableau1[[#This Row],[Position]]="Ch.P. PM",Tableau1[[#This Row],[Fin PM]]-Tableau1[[#This Row],[Début PM]]-Tableau1[[#This Row],[Pause PM]],0)</f>
        <v>0</v>
      </c>
      <c r="Y243" s="96">
        <f>IF(Tableau1[[#This Row],[Position]]="Ch.P.",Tableau1[[#This Row],[Temps de travail]],0)+Tableau1[[#This Row],[Chômage Partiel AM]]+Tableau1[[#This Row],[Chômage Partiel PM]]</f>
        <v>0</v>
      </c>
      <c r="Z243" s="147">
        <f>(Tableau1[[#This Row],[Pont Mobile]]+Tableau1[[#This Row],[Congés ]]+Tableau1[[#This Row],[Autre]]+Tableau1[[#This Row],[Absence]]+Tableau1[[#This Row],[R.T.T.]]+Tableau1[[#This Row],[Arrêt Maladie]])*paramètres!B$14</f>
        <v>0</v>
      </c>
      <c r="AA243" s="93">
        <f ca="1">MAX(0,IF(WEEKDAY(Tableau1[[#This Row],[Date]],2)&lt;7,0,
SUM(OFFSET(Tableau1[[#This Row],[Temps de travail]],-6,,7))-
SUM(OFFSET(Tableau1[[#This Row],[Heures à récupérer]],-6,,7))+
SUM(OFFSET(Tableau1[[#This Row],[Récup avance]],-6,,7))
-paramètres!$B$15
)*24)</f>
        <v>0</v>
      </c>
      <c r="AB243" s="14"/>
      <c r="AC243" s="14"/>
      <c r="AE243" s="14"/>
    </row>
    <row r="244" spans="2:31" x14ac:dyDescent="0.3">
      <c r="B244" s="49" t="str">
        <f>IF(WEEKDAY(Tableau1[[#This Row],[Date]],2)=4,"semaine "&amp;_xlfn.ISOWEEKNUM(Tableau1[[#This Row],[Date]]),"")</f>
        <v/>
      </c>
      <c r="C244" s="44" t="str">
        <f>UPPER(TEXT(Tableau1[[#This Row],[Date]],"jjjj"))</f>
        <v>MARDI</v>
      </c>
      <c r="D244" s="60">
        <f>$C$3+ROW()-ROW(Tableau1[[#Headers],[Date]])-1</f>
        <v>44432</v>
      </c>
      <c r="E244" s="24"/>
      <c r="F244" s="24"/>
      <c r="G244" s="58"/>
      <c r="H244" s="24"/>
      <c r="I244" s="24"/>
      <c r="J244" s="58"/>
      <c r="K244" s="64">
        <f>Tableau1[[#This Row],[Fin AM]]-Tableau1[[#This Row],[Début AM]]-Tableau1[[#This Row],[Pause AM]]+Tableau1[[#This Row],[Fin PM]]-Tableau1[[#This Row],[Début PM]]-Tableau1[[#This Row],[Pause PM]]</f>
        <v>0</v>
      </c>
      <c r="L244" s="45"/>
      <c r="M244" s="84"/>
      <c r="N244" s="171" t="str">
        <f ca="1">IF(COUNTIF('jours fériés'!C:C,Tableau1[[#This Row],[Date]]),"oui","")</f>
        <v/>
      </c>
      <c r="O244" s="176"/>
      <c r="P244" s="112">
        <f>IF(Tableau1[[#This Row],[Position]]="C.P.",1,0)</f>
        <v>0</v>
      </c>
      <c r="Q244" s="126">
        <f>IF(Tableau1[[#This Row],[Position]]="C.P.S.",1,0)</f>
        <v>0</v>
      </c>
      <c r="R244" s="132">
        <f>IF(Tableau1[[#This Row],[Position]]="P.M.",1,0)</f>
        <v>0</v>
      </c>
      <c r="S244" s="134">
        <f>IF(Tableau1[[#This Row],[Position]]="A.M.",1,0)</f>
        <v>0</v>
      </c>
      <c r="T244" s="137">
        <f>IF(Tableau1[[#This Row],[Position]]="ABS",1,0)</f>
        <v>0</v>
      </c>
      <c r="U244" s="86">
        <f>IF(Tableau1[[#This Row],[Position]]="R.T.T.",1,0)</f>
        <v>0</v>
      </c>
      <c r="V244" s="138">
        <f>IF(Tableau1[[#This Row],[Position]]="Autre",1,0)</f>
        <v>0</v>
      </c>
      <c r="W244" s="141">
        <f>IF(Tableau1[[#This Row],[Position]]="Ch.P. AM",Tableau1[[#This Row],[Fin AM]]-Tableau1[[#This Row],[Début AM]]-Tableau1[[#This Row],[Pause AM]],0)</f>
        <v>0</v>
      </c>
      <c r="X244" s="81">
        <f>IF(Tableau1[[#This Row],[Position]]="Ch.P. PM",Tableau1[[#This Row],[Fin PM]]-Tableau1[[#This Row],[Début PM]]-Tableau1[[#This Row],[Pause PM]],0)</f>
        <v>0</v>
      </c>
      <c r="Y244" s="96">
        <f>IF(Tableau1[[#This Row],[Position]]="Ch.P.",Tableau1[[#This Row],[Temps de travail]],0)+Tableau1[[#This Row],[Chômage Partiel AM]]+Tableau1[[#This Row],[Chômage Partiel PM]]</f>
        <v>0</v>
      </c>
      <c r="Z244" s="147">
        <f>(Tableau1[[#This Row],[Pont Mobile]]+Tableau1[[#This Row],[Congés ]]+Tableau1[[#This Row],[Autre]]+Tableau1[[#This Row],[Absence]]+Tableau1[[#This Row],[R.T.T.]]+Tableau1[[#This Row],[Arrêt Maladie]])*paramètres!B$14</f>
        <v>0</v>
      </c>
      <c r="AA244" s="93">
        <f ca="1">MAX(0,IF(WEEKDAY(Tableau1[[#This Row],[Date]],2)&lt;7,0,
SUM(OFFSET(Tableau1[[#This Row],[Temps de travail]],-6,,7))-
SUM(OFFSET(Tableau1[[#This Row],[Heures à récupérer]],-6,,7))+
SUM(OFFSET(Tableau1[[#This Row],[Récup avance]],-6,,7))
-paramètres!$B$15
)*24)</f>
        <v>0</v>
      </c>
      <c r="AB244" s="14"/>
      <c r="AC244" s="14"/>
      <c r="AE244" s="14"/>
    </row>
    <row r="245" spans="2:31" x14ac:dyDescent="0.3">
      <c r="B245" s="49" t="str">
        <f>IF(WEEKDAY(Tableau1[[#This Row],[Date]],2)=4,"semaine "&amp;_xlfn.ISOWEEKNUM(Tableau1[[#This Row],[Date]]),"")</f>
        <v/>
      </c>
      <c r="C245" s="44" t="str">
        <f>UPPER(TEXT(Tableau1[[#This Row],[Date]],"jjjj"))</f>
        <v>MERCREDI</v>
      </c>
      <c r="D245" s="60">
        <f>$C$3+ROW()-ROW(Tableau1[[#Headers],[Date]])-1</f>
        <v>44433</v>
      </c>
      <c r="E245" s="24"/>
      <c r="F245" s="24"/>
      <c r="G245" s="58"/>
      <c r="H245" s="24"/>
      <c r="I245" s="24"/>
      <c r="J245" s="58"/>
      <c r="K245" s="64">
        <f>Tableau1[[#This Row],[Fin AM]]-Tableau1[[#This Row],[Début AM]]-Tableau1[[#This Row],[Pause AM]]+Tableau1[[#This Row],[Fin PM]]-Tableau1[[#This Row],[Début PM]]-Tableau1[[#This Row],[Pause PM]]</f>
        <v>0</v>
      </c>
      <c r="L245" s="45"/>
      <c r="M245" s="84"/>
      <c r="N245" s="171" t="str">
        <f ca="1">IF(COUNTIF('jours fériés'!C:C,Tableau1[[#This Row],[Date]]),"oui","")</f>
        <v/>
      </c>
      <c r="O245" s="176"/>
      <c r="P245" s="112">
        <f>IF(Tableau1[[#This Row],[Position]]="C.P.",1,0)</f>
        <v>0</v>
      </c>
      <c r="Q245" s="126">
        <f>IF(Tableau1[[#This Row],[Position]]="C.P.S.",1,0)</f>
        <v>0</v>
      </c>
      <c r="R245" s="132">
        <f>IF(Tableau1[[#This Row],[Position]]="P.M.",1,0)</f>
        <v>0</v>
      </c>
      <c r="S245" s="134">
        <f>IF(Tableau1[[#This Row],[Position]]="A.M.",1,0)</f>
        <v>0</v>
      </c>
      <c r="T245" s="137">
        <f>IF(Tableau1[[#This Row],[Position]]="ABS",1,0)</f>
        <v>0</v>
      </c>
      <c r="U245" s="86">
        <f>IF(Tableau1[[#This Row],[Position]]="R.T.T.",1,0)</f>
        <v>0</v>
      </c>
      <c r="V245" s="138">
        <f>IF(Tableau1[[#This Row],[Position]]="Autre",1,0)</f>
        <v>0</v>
      </c>
      <c r="W245" s="141">
        <f>IF(Tableau1[[#This Row],[Position]]="Ch.P. AM",Tableau1[[#This Row],[Fin AM]]-Tableau1[[#This Row],[Début AM]]-Tableau1[[#This Row],[Pause AM]],0)</f>
        <v>0</v>
      </c>
      <c r="X245" s="81">
        <f>IF(Tableau1[[#This Row],[Position]]="Ch.P. PM",Tableau1[[#This Row],[Fin PM]]-Tableau1[[#This Row],[Début PM]]-Tableau1[[#This Row],[Pause PM]],0)</f>
        <v>0</v>
      </c>
      <c r="Y245" s="96">
        <f>IF(Tableau1[[#This Row],[Position]]="Ch.P.",Tableau1[[#This Row],[Temps de travail]],0)+Tableau1[[#This Row],[Chômage Partiel AM]]+Tableau1[[#This Row],[Chômage Partiel PM]]</f>
        <v>0</v>
      </c>
      <c r="Z245" s="147">
        <f>(Tableau1[[#This Row],[Pont Mobile]]+Tableau1[[#This Row],[Congés ]]+Tableau1[[#This Row],[Autre]]+Tableau1[[#This Row],[Absence]]+Tableau1[[#This Row],[R.T.T.]]+Tableau1[[#This Row],[Arrêt Maladie]])*paramètres!B$14</f>
        <v>0</v>
      </c>
      <c r="AA245" s="93">
        <f ca="1">MAX(0,IF(WEEKDAY(Tableau1[[#This Row],[Date]],2)&lt;7,0,
SUM(OFFSET(Tableau1[[#This Row],[Temps de travail]],-6,,7))-
SUM(OFFSET(Tableau1[[#This Row],[Heures à récupérer]],-6,,7))+
SUM(OFFSET(Tableau1[[#This Row],[Récup avance]],-6,,7))
-paramètres!$B$15
)*24)</f>
        <v>0</v>
      </c>
      <c r="AB245" s="14"/>
      <c r="AC245" s="14"/>
      <c r="AE245" s="14"/>
    </row>
    <row r="246" spans="2:31" x14ac:dyDescent="0.3">
      <c r="B246" s="49" t="str">
        <f>IF(WEEKDAY(Tableau1[[#This Row],[Date]],2)=4,"semaine "&amp;_xlfn.ISOWEEKNUM(Tableau1[[#This Row],[Date]]),"")</f>
        <v>semaine 34</v>
      </c>
      <c r="C246" s="44" t="str">
        <f>UPPER(TEXT(Tableau1[[#This Row],[Date]],"jjjj"))</f>
        <v>JEUDI</v>
      </c>
      <c r="D246" s="60">
        <f>$C$3+ROW()-ROW(Tableau1[[#Headers],[Date]])-1</f>
        <v>44434</v>
      </c>
      <c r="E246" s="24"/>
      <c r="F246" s="24"/>
      <c r="G246" s="58"/>
      <c r="H246" s="24"/>
      <c r="I246" s="24"/>
      <c r="J246" s="58"/>
      <c r="K246" s="64">
        <f>Tableau1[[#This Row],[Fin AM]]-Tableau1[[#This Row],[Début AM]]-Tableau1[[#This Row],[Pause AM]]+Tableau1[[#This Row],[Fin PM]]-Tableau1[[#This Row],[Début PM]]-Tableau1[[#This Row],[Pause PM]]</f>
        <v>0</v>
      </c>
      <c r="L246" s="45"/>
      <c r="M246" s="84"/>
      <c r="N246" s="171" t="str">
        <f ca="1">IF(COUNTIF('jours fériés'!C:C,Tableau1[[#This Row],[Date]]),"oui","")</f>
        <v/>
      </c>
      <c r="O246" s="176"/>
      <c r="P246" s="112">
        <f>IF(Tableau1[[#This Row],[Position]]="C.P.",1,0)</f>
        <v>0</v>
      </c>
      <c r="Q246" s="126">
        <f>IF(Tableau1[[#This Row],[Position]]="C.P.S.",1,0)</f>
        <v>0</v>
      </c>
      <c r="R246" s="132">
        <f>IF(Tableau1[[#This Row],[Position]]="P.M.",1,0)</f>
        <v>0</v>
      </c>
      <c r="S246" s="134">
        <f>IF(Tableau1[[#This Row],[Position]]="A.M.",1,0)</f>
        <v>0</v>
      </c>
      <c r="T246" s="137">
        <f>IF(Tableau1[[#This Row],[Position]]="ABS",1,0)</f>
        <v>0</v>
      </c>
      <c r="U246" s="86">
        <f>IF(Tableau1[[#This Row],[Position]]="R.T.T.",1,0)</f>
        <v>0</v>
      </c>
      <c r="V246" s="138">
        <f>IF(Tableau1[[#This Row],[Position]]="Autre",1,0)</f>
        <v>0</v>
      </c>
      <c r="W246" s="141">
        <f>IF(Tableau1[[#This Row],[Position]]="Ch.P. AM",Tableau1[[#This Row],[Fin AM]]-Tableau1[[#This Row],[Début AM]]-Tableau1[[#This Row],[Pause AM]],0)</f>
        <v>0</v>
      </c>
      <c r="X246" s="81">
        <f>IF(Tableau1[[#This Row],[Position]]="Ch.P. PM",Tableau1[[#This Row],[Fin PM]]-Tableau1[[#This Row],[Début PM]]-Tableau1[[#This Row],[Pause PM]],0)</f>
        <v>0</v>
      </c>
      <c r="Y246" s="96">
        <f>IF(Tableau1[[#This Row],[Position]]="Ch.P.",Tableau1[[#This Row],[Temps de travail]],0)+Tableau1[[#This Row],[Chômage Partiel AM]]+Tableau1[[#This Row],[Chômage Partiel PM]]</f>
        <v>0</v>
      </c>
      <c r="Z246" s="147">
        <f>(Tableau1[[#This Row],[Pont Mobile]]+Tableau1[[#This Row],[Congés ]]+Tableau1[[#This Row],[Autre]]+Tableau1[[#This Row],[Absence]]+Tableau1[[#This Row],[R.T.T.]]+Tableau1[[#This Row],[Arrêt Maladie]])*paramètres!B$14</f>
        <v>0</v>
      </c>
      <c r="AA246" s="93">
        <f ca="1">MAX(0,IF(WEEKDAY(Tableau1[[#This Row],[Date]],2)&lt;7,0,
SUM(OFFSET(Tableau1[[#This Row],[Temps de travail]],-6,,7))-
SUM(OFFSET(Tableau1[[#This Row],[Heures à récupérer]],-6,,7))+
SUM(OFFSET(Tableau1[[#This Row],[Récup avance]],-6,,7))
-paramètres!$B$15
)*24)</f>
        <v>0</v>
      </c>
      <c r="AB246" s="14"/>
      <c r="AC246" s="14"/>
      <c r="AE246" s="14"/>
    </row>
    <row r="247" spans="2:31" x14ac:dyDescent="0.3">
      <c r="B247" s="49" t="str">
        <f>IF(WEEKDAY(Tableau1[[#This Row],[Date]],2)=4,"semaine "&amp;_xlfn.ISOWEEKNUM(Tableau1[[#This Row],[Date]]),"")</f>
        <v/>
      </c>
      <c r="C247" s="44" t="str">
        <f>UPPER(TEXT(Tableau1[[#This Row],[Date]],"jjjj"))</f>
        <v>VENDREDI</v>
      </c>
      <c r="D247" s="60">
        <f>$C$3+ROW()-ROW(Tableau1[[#Headers],[Date]])-1</f>
        <v>44435</v>
      </c>
      <c r="E247" s="24"/>
      <c r="F247" s="24"/>
      <c r="G247" s="58"/>
      <c r="H247" s="24"/>
      <c r="I247" s="24"/>
      <c r="J247" s="58"/>
      <c r="K247" s="64">
        <f>Tableau1[[#This Row],[Fin AM]]-Tableau1[[#This Row],[Début AM]]-Tableau1[[#This Row],[Pause AM]]+Tableau1[[#This Row],[Fin PM]]-Tableau1[[#This Row],[Début PM]]-Tableau1[[#This Row],[Pause PM]]</f>
        <v>0</v>
      </c>
      <c r="L247" s="45"/>
      <c r="M247" s="84"/>
      <c r="N247" s="171" t="str">
        <f ca="1">IF(COUNTIF('jours fériés'!C:C,Tableau1[[#This Row],[Date]]),"oui","")</f>
        <v/>
      </c>
      <c r="O247" s="176"/>
      <c r="P247" s="112">
        <f>IF(Tableau1[[#This Row],[Position]]="C.P.",1,0)</f>
        <v>0</v>
      </c>
      <c r="Q247" s="126">
        <f>IF(Tableau1[[#This Row],[Position]]="C.P.S.",1,0)</f>
        <v>0</v>
      </c>
      <c r="R247" s="132">
        <f>IF(Tableau1[[#This Row],[Position]]="P.M.",1,0)</f>
        <v>0</v>
      </c>
      <c r="S247" s="134">
        <f>IF(Tableau1[[#This Row],[Position]]="A.M.",1,0)</f>
        <v>0</v>
      </c>
      <c r="T247" s="137">
        <f>IF(Tableau1[[#This Row],[Position]]="ABS",1,0)</f>
        <v>0</v>
      </c>
      <c r="U247" s="86">
        <f>IF(Tableau1[[#This Row],[Position]]="R.T.T.",1,0)</f>
        <v>0</v>
      </c>
      <c r="V247" s="138">
        <f>IF(Tableau1[[#This Row],[Position]]="Autre",1,0)</f>
        <v>0</v>
      </c>
      <c r="W247" s="141">
        <f>IF(Tableau1[[#This Row],[Position]]="Ch.P. AM",Tableau1[[#This Row],[Fin AM]]-Tableau1[[#This Row],[Début AM]]-Tableau1[[#This Row],[Pause AM]],0)</f>
        <v>0</v>
      </c>
      <c r="X247" s="81">
        <f>IF(Tableau1[[#This Row],[Position]]="Ch.P. PM",Tableau1[[#This Row],[Fin PM]]-Tableau1[[#This Row],[Début PM]]-Tableau1[[#This Row],[Pause PM]],0)</f>
        <v>0</v>
      </c>
      <c r="Y247" s="96">
        <f>IF(Tableau1[[#This Row],[Position]]="Ch.P.",Tableau1[[#This Row],[Temps de travail]],0)+Tableau1[[#This Row],[Chômage Partiel AM]]+Tableau1[[#This Row],[Chômage Partiel PM]]</f>
        <v>0</v>
      </c>
      <c r="Z247" s="147">
        <f>(Tableau1[[#This Row],[Pont Mobile]]+Tableau1[[#This Row],[Congés ]]+Tableau1[[#This Row],[Autre]]+Tableau1[[#This Row],[Absence]]+Tableau1[[#This Row],[R.T.T.]]+Tableau1[[#This Row],[Arrêt Maladie]])*paramètres!B$14</f>
        <v>0</v>
      </c>
      <c r="AA247" s="93">
        <f ca="1">MAX(0,IF(WEEKDAY(Tableau1[[#This Row],[Date]],2)&lt;7,0,
SUM(OFFSET(Tableau1[[#This Row],[Temps de travail]],-6,,7))-
SUM(OFFSET(Tableau1[[#This Row],[Heures à récupérer]],-6,,7))+
SUM(OFFSET(Tableau1[[#This Row],[Récup avance]],-6,,7))
-paramètres!$B$15
)*24)</f>
        <v>0</v>
      </c>
      <c r="AB247" s="14"/>
      <c r="AC247" s="14"/>
      <c r="AE247" s="14"/>
    </row>
    <row r="248" spans="2:31" x14ac:dyDescent="0.3">
      <c r="B248" s="49" t="str">
        <f>IF(WEEKDAY(Tableau1[[#This Row],[Date]],2)=4,"semaine "&amp;_xlfn.ISOWEEKNUM(Tableau1[[#This Row],[Date]]),"")</f>
        <v/>
      </c>
      <c r="C248" s="44" t="str">
        <f>UPPER(TEXT(Tableau1[[#This Row],[Date]],"jjjj"))</f>
        <v>SAMEDI</v>
      </c>
      <c r="D248" s="60">
        <f>$C$3+ROW()-ROW(Tableau1[[#Headers],[Date]])-1</f>
        <v>44436</v>
      </c>
      <c r="E248" s="24"/>
      <c r="F248" s="24"/>
      <c r="G248" s="58"/>
      <c r="H248" s="24"/>
      <c r="I248" s="24"/>
      <c r="J248" s="58"/>
      <c r="K248" s="64">
        <f>Tableau1[[#This Row],[Fin AM]]-Tableau1[[#This Row],[Début AM]]-Tableau1[[#This Row],[Pause AM]]+Tableau1[[#This Row],[Fin PM]]-Tableau1[[#This Row],[Début PM]]-Tableau1[[#This Row],[Pause PM]]</f>
        <v>0</v>
      </c>
      <c r="L248" s="45"/>
      <c r="M248" s="84"/>
      <c r="N248" s="171" t="str">
        <f ca="1">IF(COUNTIF('jours fériés'!C:C,Tableau1[[#This Row],[Date]]),"oui","")</f>
        <v/>
      </c>
      <c r="O248" s="176"/>
      <c r="P248" s="112">
        <f>IF(Tableau1[[#This Row],[Position]]="C.P.",1,0)</f>
        <v>0</v>
      </c>
      <c r="Q248" s="126">
        <f>IF(Tableau1[[#This Row],[Position]]="C.P.S.",1,0)</f>
        <v>0</v>
      </c>
      <c r="R248" s="132">
        <f>IF(Tableau1[[#This Row],[Position]]="P.M.",1,0)</f>
        <v>0</v>
      </c>
      <c r="S248" s="134">
        <f>IF(Tableau1[[#This Row],[Position]]="A.M.",1,0)</f>
        <v>0</v>
      </c>
      <c r="T248" s="137">
        <f>IF(Tableau1[[#This Row],[Position]]="ABS",1,0)</f>
        <v>0</v>
      </c>
      <c r="U248" s="86">
        <f>IF(Tableau1[[#This Row],[Position]]="R.T.T.",1,0)</f>
        <v>0</v>
      </c>
      <c r="V248" s="138">
        <f>IF(Tableau1[[#This Row],[Position]]="Autre",1,0)</f>
        <v>0</v>
      </c>
      <c r="W248" s="141">
        <f>IF(Tableau1[[#This Row],[Position]]="Ch.P. AM",Tableau1[[#This Row],[Fin AM]]-Tableau1[[#This Row],[Début AM]]-Tableau1[[#This Row],[Pause AM]],0)</f>
        <v>0</v>
      </c>
      <c r="X248" s="81">
        <f>IF(Tableau1[[#This Row],[Position]]="Ch.P. PM",Tableau1[[#This Row],[Fin PM]]-Tableau1[[#This Row],[Début PM]]-Tableau1[[#This Row],[Pause PM]],0)</f>
        <v>0</v>
      </c>
      <c r="Y248" s="96">
        <f>IF(Tableau1[[#This Row],[Position]]="Ch.P.",Tableau1[[#This Row],[Temps de travail]],0)+Tableau1[[#This Row],[Chômage Partiel AM]]+Tableau1[[#This Row],[Chômage Partiel PM]]</f>
        <v>0</v>
      </c>
      <c r="Z248" s="147">
        <f>(Tableau1[[#This Row],[Pont Mobile]]+Tableau1[[#This Row],[Congés ]]+Tableau1[[#This Row],[Autre]]+Tableau1[[#This Row],[Absence]]+Tableau1[[#This Row],[R.T.T.]]+Tableau1[[#This Row],[Arrêt Maladie]])*paramètres!B$14</f>
        <v>0</v>
      </c>
      <c r="AA248" s="93">
        <f ca="1">MAX(0,IF(WEEKDAY(Tableau1[[#This Row],[Date]],2)&lt;7,0,
SUM(OFFSET(Tableau1[[#This Row],[Temps de travail]],-6,,7))-
SUM(OFFSET(Tableau1[[#This Row],[Heures à récupérer]],-6,,7))+
SUM(OFFSET(Tableau1[[#This Row],[Récup avance]],-6,,7))
-paramètres!$B$15
)*24)</f>
        <v>0</v>
      </c>
      <c r="AB248" s="14"/>
      <c r="AC248" s="14"/>
      <c r="AE248" s="14"/>
    </row>
    <row r="249" spans="2:31" ht="15" thickBot="1" x14ac:dyDescent="0.35">
      <c r="B249" s="49" t="str">
        <f>IF(WEEKDAY(Tableau1[[#This Row],[Date]],2)=4,"semaine "&amp;_xlfn.ISOWEEKNUM(Tableau1[[#This Row],[Date]]),"")</f>
        <v/>
      </c>
      <c r="C249" s="44" t="str">
        <f>UPPER(TEXT(Tableau1[[#This Row],[Date]],"jjjj"))</f>
        <v>DIMANCHE</v>
      </c>
      <c r="D249" s="60">
        <f>$C$3+ROW()-ROW(Tableau1[[#Headers],[Date]])-1</f>
        <v>44437</v>
      </c>
      <c r="E249" s="24"/>
      <c r="F249" s="24"/>
      <c r="G249" s="58"/>
      <c r="H249" s="24"/>
      <c r="I249" s="24"/>
      <c r="J249" s="58"/>
      <c r="K249" s="64">
        <f>Tableau1[[#This Row],[Fin AM]]-Tableau1[[#This Row],[Début AM]]-Tableau1[[#This Row],[Pause AM]]+Tableau1[[#This Row],[Fin PM]]-Tableau1[[#This Row],[Début PM]]-Tableau1[[#This Row],[Pause PM]]</f>
        <v>0</v>
      </c>
      <c r="L249" s="52"/>
      <c r="M249" s="85"/>
      <c r="N249" s="174" t="str">
        <f ca="1">IF(COUNTIF('jours fériés'!C:C,Tableau1[[#This Row],[Date]]),"oui","")</f>
        <v/>
      </c>
      <c r="O249" s="176"/>
      <c r="P249" s="179">
        <f>IF(Tableau1[[#This Row],[Position]]="C.P.",1,0)</f>
        <v>0</v>
      </c>
      <c r="Q249" s="181">
        <f>IF(Tableau1[[#This Row],[Position]]="C.P.S.",1,0)</f>
        <v>0</v>
      </c>
      <c r="R249" s="183">
        <f>IF(Tableau1[[#This Row],[Position]]="P.M.",1,0)</f>
        <v>0</v>
      </c>
      <c r="S249" s="169">
        <f>IF(Tableau1[[#This Row],[Position]]="A.M.",1,0)</f>
        <v>0</v>
      </c>
      <c r="T249" s="187">
        <f>IF(Tableau1[[#This Row],[Position]]="ABS",1,0)</f>
        <v>0</v>
      </c>
      <c r="U249" s="189">
        <f>IF(Tableau1[[#This Row],[Position]]="R.T.T.",1,0)</f>
        <v>0</v>
      </c>
      <c r="V249" s="185">
        <f>IF(Tableau1[[#This Row],[Position]]="Autre",1,0)</f>
        <v>0</v>
      </c>
      <c r="W249" s="142">
        <f>IF(Tableau1[[#This Row],[Position]]="Ch.P. AM",Tableau1[[#This Row],[Fin AM]]-Tableau1[[#This Row],[Début AM]]-Tableau1[[#This Row],[Pause AM]],0)</f>
        <v>0</v>
      </c>
      <c r="X249" s="117">
        <f>IF(Tableau1[[#This Row],[Position]]="Ch.P. PM",Tableau1[[#This Row],[Fin PM]]-Tableau1[[#This Row],[Début PM]]-Tableau1[[#This Row],[Pause PM]],0)</f>
        <v>0</v>
      </c>
      <c r="Y249" s="143">
        <f>IF(Tableau1[[#This Row],[Position]]="Ch.P.",Tableau1[[#This Row],[Temps de travail]],0)+Tableau1[[#This Row],[Chômage Partiel AM]]+Tableau1[[#This Row],[Chômage Partiel PM]]</f>
        <v>0</v>
      </c>
      <c r="Z249" s="148">
        <f>(Tableau1[[#This Row],[Pont Mobile]]+Tableau1[[#This Row],[Congés ]]+Tableau1[[#This Row],[Autre]]+Tableau1[[#This Row],[Absence]]+Tableau1[[#This Row],[R.T.T.]]+Tableau1[[#This Row],[Arrêt Maladie]])*paramètres!B$14</f>
        <v>0</v>
      </c>
      <c r="AA249" s="94">
        <f ca="1">MAX(0,IF(WEEKDAY(Tableau1[[#This Row],[Date]],2)&lt;7,0,
SUM(OFFSET(Tableau1[[#This Row],[Temps de travail]],-6,,7))-
SUM(OFFSET(Tableau1[[#This Row],[Heures à récupérer]],-6,,7))+
SUM(OFFSET(Tableau1[[#This Row],[Récup avance]],-6,,7))
-paramètres!$B$15
)*24)</f>
        <v>0</v>
      </c>
      <c r="AB249" s="14"/>
      <c r="AC249" s="14"/>
      <c r="AE249" s="14"/>
    </row>
    <row r="250" spans="2:31" x14ac:dyDescent="0.3">
      <c r="B250" s="49" t="str">
        <f>IF(WEEKDAY(Tableau1[[#This Row],[Date]],2)=4,"semaine "&amp;_xlfn.ISOWEEKNUM(Tableau1[[#This Row],[Date]]),"")</f>
        <v/>
      </c>
      <c r="C250" s="44" t="str">
        <f>UPPER(TEXT(Tableau1[[#This Row],[Date]],"jjjj"))</f>
        <v>LUNDI</v>
      </c>
      <c r="D250" s="60">
        <f>$C$3+ROW()-ROW(Tableau1[[#Headers],[Date]])-1</f>
        <v>44438</v>
      </c>
      <c r="E250" s="24"/>
      <c r="F250" s="24"/>
      <c r="G250" s="58"/>
      <c r="H250" s="24"/>
      <c r="I250" s="24"/>
      <c r="J250" s="58"/>
      <c r="K250" s="64">
        <f>Tableau1[[#This Row],[Fin AM]]-Tableau1[[#This Row],[Début AM]]-Tableau1[[#This Row],[Pause AM]]+Tableau1[[#This Row],[Fin PM]]-Tableau1[[#This Row],[Début PM]]-Tableau1[[#This Row],[Pause PM]]</f>
        <v>0</v>
      </c>
      <c r="L250" s="48"/>
      <c r="M250" s="83"/>
      <c r="N250" s="171" t="str">
        <f ca="1">IF(COUNTIF('jours fériés'!C:C,Tableau1[[#This Row],[Date]]),"oui","")</f>
        <v/>
      </c>
      <c r="O250" s="176"/>
      <c r="P250" s="112">
        <f>IF(Tableau1[[#This Row],[Position]]="C.P.",1,0)</f>
        <v>0</v>
      </c>
      <c r="Q250" s="126">
        <f>IF(Tableau1[[#This Row],[Position]]="C.P.S.",1,0)</f>
        <v>0</v>
      </c>
      <c r="R250" s="132">
        <f>IF(Tableau1[[#This Row],[Position]]="P.M.",1,0)</f>
        <v>0</v>
      </c>
      <c r="S250" s="134">
        <f>IF(Tableau1[[#This Row],[Position]]="A.M.",1,0)</f>
        <v>0</v>
      </c>
      <c r="T250" s="137">
        <f>IF(Tableau1[[#This Row],[Position]]="ABS",1,0)</f>
        <v>0</v>
      </c>
      <c r="U250" s="86">
        <f>IF(Tableau1[[#This Row],[Position]]="R.T.T.",1,0)</f>
        <v>0</v>
      </c>
      <c r="V250" s="138">
        <f>IF(Tableau1[[#This Row],[Position]]="Autre",1,0)</f>
        <v>0</v>
      </c>
      <c r="W250" s="141">
        <f>IF(Tableau1[[#This Row],[Position]]="Ch.P. AM",Tableau1[[#This Row],[Fin AM]]-Tableau1[[#This Row],[Début AM]]-Tableau1[[#This Row],[Pause AM]],0)</f>
        <v>0</v>
      </c>
      <c r="X250" s="81">
        <f>IF(Tableau1[[#This Row],[Position]]="Ch.P. PM",Tableau1[[#This Row],[Fin PM]]-Tableau1[[#This Row],[Début PM]]-Tableau1[[#This Row],[Pause PM]],0)</f>
        <v>0</v>
      </c>
      <c r="Y250" s="96">
        <f>IF(Tableau1[[#This Row],[Position]]="Ch.P.",Tableau1[[#This Row],[Temps de travail]],0)+Tableau1[[#This Row],[Chômage Partiel AM]]+Tableau1[[#This Row],[Chômage Partiel PM]]</f>
        <v>0</v>
      </c>
      <c r="Z250" s="147">
        <f>(Tableau1[[#This Row],[Pont Mobile]]+Tableau1[[#This Row],[Congés ]]+Tableau1[[#This Row],[Autre]]+Tableau1[[#This Row],[Absence]]+Tableau1[[#This Row],[R.T.T.]]+Tableau1[[#This Row],[Arrêt Maladie]])*paramètres!B$14</f>
        <v>0</v>
      </c>
      <c r="AA250" s="93">
        <f ca="1">MAX(0,IF(WEEKDAY(Tableau1[[#This Row],[Date]],2)&lt;7,0,
SUM(OFFSET(Tableau1[[#This Row],[Temps de travail]],-6,,7))-
SUM(OFFSET(Tableau1[[#This Row],[Heures à récupérer]],-6,,7))+
SUM(OFFSET(Tableau1[[#This Row],[Récup avance]],-6,,7))
-paramètres!$B$15
)*24)</f>
        <v>0</v>
      </c>
      <c r="AB250" s="14"/>
      <c r="AC250" s="14"/>
      <c r="AE250" s="14"/>
    </row>
    <row r="251" spans="2:31" x14ac:dyDescent="0.3">
      <c r="B251" s="49" t="str">
        <f>IF(WEEKDAY(Tableau1[[#This Row],[Date]],2)=4,"semaine "&amp;_xlfn.ISOWEEKNUM(Tableau1[[#This Row],[Date]]),"")</f>
        <v/>
      </c>
      <c r="C251" s="44" t="str">
        <f>UPPER(TEXT(Tableau1[[#This Row],[Date]],"jjjj"))</f>
        <v>MARDI</v>
      </c>
      <c r="D251" s="60">
        <f>$C$3+ROW()-ROW(Tableau1[[#Headers],[Date]])-1</f>
        <v>44439</v>
      </c>
      <c r="E251" s="24"/>
      <c r="F251" s="24"/>
      <c r="G251" s="58"/>
      <c r="H251" s="24"/>
      <c r="I251" s="24"/>
      <c r="J251" s="58"/>
      <c r="K251" s="64">
        <f>Tableau1[[#This Row],[Fin AM]]-Tableau1[[#This Row],[Début AM]]-Tableau1[[#This Row],[Pause AM]]+Tableau1[[#This Row],[Fin PM]]-Tableau1[[#This Row],[Début PM]]-Tableau1[[#This Row],[Pause PM]]</f>
        <v>0</v>
      </c>
      <c r="L251" s="45"/>
      <c r="M251" s="84"/>
      <c r="N251" s="171" t="str">
        <f ca="1">IF(COUNTIF('jours fériés'!C:C,Tableau1[[#This Row],[Date]]),"oui","")</f>
        <v/>
      </c>
      <c r="O251" s="176"/>
      <c r="P251" s="112">
        <f>IF(Tableau1[[#This Row],[Position]]="C.P.",1,0)</f>
        <v>0</v>
      </c>
      <c r="Q251" s="126">
        <f>IF(Tableau1[[#This Row],[Position]]="C.P.S.",1,0)</f>
        <v>0</v>
      </c>
      <c r="R251" s="132">
        <f>IF(Tableau1[[#This Row],[Position]]="P.M.",1,0)</f>
        <v>0</v>
      </c>
      <c r="S251" s="134">
        <f>IF(Tableau1[[#This Row],[Position]]="A.M.",1,0)</f>
        <v>0</v>
      </c>
      <c r="T251" s="137">
        <f>IF(Tableau1[[#This Row],[Position]]="ABS",1,0)</f>
        <v>0</v>
      </c>
      <c r="U251" s="86">
        <f>IF(Tableau1[[#This Row],[Position]]="R.T.T.",1,0)</f>
        <v>0</v>
      </c>
      <c r="V251" s="138">
        <f>IF(Tableau1[[#This Row],[Position]]="Autre",1,0)</f>
        <v>0</v>
      </c>
      <c r="W251" s="141">
        <f>IF(Tableau1[[#This Row],[Position]]="Ch.P. AM",Tableau1[[#This Row],[Fin AM]]-Tableau1[[#This Row],[Début AM]]-Tableau1[[#This Row],[Pause AM]],0)</f>
        <v>0</v>
      </c>
      <c r="X251" s="81">
        <f>IF(Tableau1[[#This Row],[Position]]="Ch.P. PM",Tableau1[[#This Row],[Fin PM]]-Tableau1[[#This Row],[Début PM]]-Tableau1[[#This Row],[Pause PM]],0)</f>
        <v>0</v>
      </c>
      <c r="Y251" s="96">
        <f>IF(Tableau1[[#This Row],[Position]]="Ch.P.",Tableau1[[#This Row],[Temps de travail]],0)+Tableau1[[#This Row],[Chômage Partiel AM]]+Tableau1[[#This Row],[Chômage Partiel PM]]</f>
        <v>0</v>
      </c>
      <c r="Z251" s="147">
        <f>(Tableau1[[#This Row],[Pont Mobile]]+Tableau1[[#This Row],[Congés ]]+Tableau1[[#This Row],[Autre]]+Tableau1[[#This Row],[Absence]]+Tableau1[[#This Row],[R.T.T.]]+Tableau1[[#This Row],[Arrêt Maladie]])*paramètres!B$14</f>
        <v>0</v>
      </c>
      <c r="AA251" s="93">
        <f ca="1">MAX(0,IF(WEEKDAY(Tableau1[[#This Row],[Date]],2)&lt;7,0,
SUM(OFFSET(Tableau1[[#This Row],[Temps de travail]],-6,,7))-
SUM(OFFSET(Tableau1[[#This Row],[Heures à récupérer]],-6,,7))+
SUM(OFFSET(Tableau1[[#This Row],[Récup avance]],-6,,7))
-paramètres!$B$15
)*24)</f>
        <v>0</v>
      </c>
      <c r="AB251" s="14"/>
      <c r="AC251" s="14"/>
      <c r="AE251" s="14"/>
    </row>
    <row r="252" spans="2:31" x14ac:dyDescent="0.3">
      <c r="B252" s="49" t="str">
        <f>IF(WEEKDAY(Tableau1[[#This Row],[Date]],2)=4,"semaine "&amp;_xlfn.ISOWEEKNUM(Tableau1[[#This Row],[Date]]),"")</f>
        <v/>
      </c>
      <c r="C252" s="44" t="str">
        <f>UPPER(TEXT(Tableau1[[#This Row],[Date]],"jjjj"))</f>
        <v>MERCREDI</v>
      </c>
      <c r="D252" s="60">
        <f>$C$3+ROW()-ROW(Tableau1[[#Headers],[Date]])-1</f>
        <v>44440</v>
      </c>
      <c r="E252" s="24"/>
      <c r="F252" s="24"/>
      <c r="G252" s="58"/>
      <c r="H252" s="24"/>
      <c r="I252" s="24"/>
      <c r="J252" s="58"/>
      <c r="K252" s="64">
        <f>Tableau1[[#This Row],[Fin AM]]-Tableau1[[#This Row],[Début AM]]-Tableau1[[#This Row],[Pause AM]]+Tableau1[[#This Row],[Fin PM]]-Tableau1[[#This Row],[Début PM]]-Tableau1[[#This Row],[Pause PM]]</f>
        <v>0</v>
      </c>
      <c r="L252" s="45"/>
      <c r="M252" s="84"/>
      <c r="N252" s="171" t="str">
        <f ca="1">IF(COUNTIF('jours fériés'!C:C,Tableau1[[#This Row],[Date]]),"oui","")</f>
        <v/>
      </c>
      <c r="O252" s="176"/>
      <c r="P252" s="112">
        <f>IF(Tableau1[[#This Row],[Position]]="C.P.",1,0)</f>
        <v>0</v>
      </c>
      <c r="Q252" s="126">
        <f>IF(Tableau1[[#This Row],[Position]]="C.P.S.",1,0)</f>
        <v>0</v>
      </c>
      <c r="R252" s="132">
        <f>IF(Tableau1[[#This Row],[Position]]="P.M.",1,0)</f>
        <v>0</v>
      </c>
      <c r="S252" s="134">
        <f>IF(Tableau1[[#This Row],[Position]]="A.M.",1,0)</f>
        <v>0</v>
      </c>
      <c r="T252" s="137">
        <f>IF(Tableau1[[#This Row],[Position]]="ABS",1,0)</f>
        <v>0</v>
      </c>
      <c r="U252" s="86">
        <f>IF(Tableau1[[#This Row],[Position]]="R.T.T.",1,0)</f>
        <v>0</v>
      </c>
      <c r="V252" s="138">
        <f>IF(Tableau1[[#This Row],[Position]]="Autre",1,0)</f>
        <v>0</v>
      </c>
      <c r="W252" s="141">
        <f>IF(Tableau1[[#This Row],[Position]]="Ch.P. AM",Tableau1[[#This Row],[Fin AM]]-Tableau1[[#This Row],[Début AM]]-Tableau1[[#This Row],[Pause AM]],0)</f>
        <v>0</v>
      </c>
      <c r="X252" s="81">
        <f>IF(Tableau1[[#This Row],[Position]]="Ch.P. PM",Tableau1[[#This Row],[Fin PM]]-Tableau1[[#This Row],[Début PM]]-Tableau1[[#This Row],[Pause PM]],0)</f>
        <v>0</v>
      </c>
      <c r="Y252" s="96">
        <f>IF(Tableau1[[#This Row],[Position]]="Ch.P.",Tableau1[[#This Row],[Temps de travail]],0)+Tableau1[[#This Row],[Chômage Partiel AM]]+Tableau1[[#This Row],[Chômage Partiel PM]]</f>
        <v>0</v>
      </c>
      <c r="Z252" s="147">
        <f>(Tableau1[[#This Row],[Pont Mobile]]+Tableau1[[#This Row],[Congés ]]+Tableau1[[#This Row],[Autre]]+Tableau1[[#This Row],[Absence]]+Tableau1[[#This Row],[R.T.T.]]+Tableau1[[#This Row],[Arrêt Maladie]])*paramètres!B$14</f>
        <v>0</v>
      </c>
      <c r="AA252" s="93">
        <f ca="1">MAX(0,IF(WEEKDAY(Tableau1[[#This Row],[Date]],2)&lt;7,0,
SUM(OFFSET(Tableau1[[#This Row],[Temps de travail]],-6,,7))-
SUM(OFFSET(Tableau1[[#This Row],[Heures à récupérer]],-6,,7))+
SUM(OFFSET(Tableau1[[#This Row],[Récup avance]],-6,,7))
-paramètres!$B$15
)*24)</f>
        <v>0</v>
      </c>
      <c r="AB252" s="14"/>
      <c r="AC252" s="14"/>
      <c r="AE252" s="14"/>
    </row>
    <row r="253" spans="2:31" x14ac:dyDescent="0.3">
      <c r="B253" s="49" t="str">
        <f>IF(WEEKDAY(Tableau1[[#This Row],[Date]],2)=4,"semaine "&amp;_xlfn.ISOWEEKNUM(Tableau1[[#This Row],[Date]]),"")</f>
        <v>semaine 35</v>
      </c>
      <c r="C253" s="44" t="str">
        <f>UPPER(TEXT(Tableau1[[#This Row],[Date]],"jjjj"))</f>
        <v>JEUDI</v>
      </c>
      <c r="D253" s="60">
        <f>$C$3+ROW()-ROW(Tableau1[[#Headers],[Date]])-1</f>
        <v>44441</v>
      </c>
      <c r="E253" s="24"/>
      <c r="F253" s="24"/>
      <c r="G253" s="58"/>
      <c r="H253" s="24"/>
      <c r="I253" s="24"/>
      <c r="J253" s="58"/>
      <c r="K253" s="64">
        <f>Tableau1[[#This Row],[Fin AM]]-Tableau1[[#This Row],[Début AM]]-Tableau1[[#This Row],[Pause AM]]+Tableau1[[#This Row],[Fin PM]]-Tableau1[[#This Row],[Début PM]]-Tableau1[[#This Row],[Pause PM]]</f>
        <v>0</v>
      </c>
      <c r="L253" s="45"/>
      <c r="M253" s="84"/>
      <c r="N253" s="171" t="str">
        <f ca="1">IF(COUNTIF('jours fériés'!C:C,Tableau1[[#This Row],[Date]]),"oui","")</f>
        <v/>
      </c>
      <c r="O253" s="176"/>
      <c r="P253" s="112">
        <f>IF(Tableau1[[#This Row],[Position]]="C.P.",1,0)</f>
        <v>0</v>
      </c>
      <c r="Q253" s="126">
        <f>IF(Tableau1[[#This Row],[Position]]="C.P.S.",1,0)</f>
        <v>0</v>
      </c>
      <c r="R253" s="132">
        <f>IF(Tableau1[[#This Row],[Position]]="P.M.",1,0)</f>
        <v>0</v>
      </c>
      <c r="S253" s="134">
        <f>IF(Tableau1[[#This Row],[Position]]="A.M.",1,0)</f>
        <v>0</v>
      </c>
      <c r="T253" s="137">
        <f>IF(Tableau1[[#This Row],[Position]]="ABS",1,0)</f>
        <v>0</v>
      </c>
      <c r="U253" s="86">
        <f>IF(Tableau1[[#This Row],[Position]]="R.T.T.",1,0)</f>
        <v>0</v>
      </c>
      <c r="V253" s="138">
        <f>IF(Tableau1[[#This Row],[Position]]="Autre",1,0)</f>
        <v>0</v>
      </c>
      <c r="W253" s="141">
        <f>IF(Tableau1[[#This Row],[Position]]="Ch.P. AM",Tableau1[[#This Row],[Fin AM]]-Tableau1[[#This Row],[Début AM]]-Tableau1[[#This Row],[Pause AM]],0)</f>
        <v>0</v>
      </c>
      <c r="X253" s="81">
        <f>IF(Tableau1[[#This Row],[Position]]="Ch.P. PM",Tableau1[[#This Row],[Fin PM]]-Tableau1[[#This Row],[Début PM]]-Tableau1[[#This Row],[Pause PM]],0)</f>
        <v>0</v>
      </c>
      <c r="Y253" s="96">
        <f>IF(Tableau1[[#This Row],[Position]]="Ch.P.",Tableau1[[#This Row],[Temps de travail]],0)+Tableau1[[#This Row],[Chômage Partiel AM]]+Tableau1[[#This Row],[Chômage Partiel PM]]</f>
        <v>0</v>
      </c>
      <c r="Z253" s="147">
        <f>(Tableau1[[#This Row],[Pont Mobile]]+Tableau1[[#This Row],[Congés ]]+Tableau1[[#This Row],[Autre]]+Tableau1[[#This Row],[Absence]]+Tableau1[[#This Row],[R.T.T.]]+Tableau1[[#This Row],[Arrêt Maladie]])*paramètres!B$14</f>
        <v>0</v>
      </c>
      <c r="AA253" s="93">
        <f ca="1">MAX(0,IF(WEEKDAY(Tableau1[[#This Row],[Date]],2)&lt;7,0,
SUM(OFFSET(Tableau1[[#This Row],[Temps de travail]],-6,,7))-
SUM(OFFSET(Tableau1[[#This Row],[Heures à récupérer]],-6,,7))+
SUM(OFFSET(Tableau1[[#This Row],[Récup avance]],-6,,7))
-paramètres!$B$15
)*24)</f>
        <v>0</v>
      </c>
      <c r="AB253" s="14"/>
      <c r="AC253" s="14"/>
      <c r="AE253" s="14"/>
    </row>
    <row r="254" spans="2:31" x14ac:dyDescent="0.3">
      <c r="B254" s="49" t="str">
        <f>IF(WEEKDAY(Tableau1[[#This Row],[Date]],2)=4,"semaine "&amp;_xlfn.ISOWEEKNUM(Tableau1[[#This Row],[Date]]),"")</f>
        <v/>
      </c>
      <c r="C254" s="44" t="str">
        <f>UPPER(TEXT(Tableau1[[#This Row],[Date]],"jjjj"))</f>
        <v>VENDREDI</v>
      </c>
      <c r="D254" s="60">
        <f>$C$3+ROW()-ROW(Tableau1[[#Headers],[Date]])-1</f>
        <v>44442</v>
      </c>
      <c r="E254" s="24"/>
      <c r="F254" s="24"/>
      <c r="G254" s="58"/>
      <c r="H254" s="24"/>
      <c r="I254" s="24"/>
      <c r="J254" s="58"/>
      <c r="K254" s="64">
        <f>Tableau1[[#This Row],[Fin AM]]-Tableau1[[#This Row],[Début AM]]-Tableau1[[#This Row],[Pause AM]]+Tableau1[[#This Row],[Fin PM]]-Tableau1[[#This Row],[Début PM]]-Tableau1[[#This Row],[Pause PM]]</f>
        <v>0</v>
      </c>
      <c r="L254" s="45"/>
      <c r="M254" s="84"/>
      <c r="N254" s="171" t="str">
        <f ca="1">IF(COUNTIF('jours fériés'!C:C,Tableau1[[#This Row],[Date]]),"oui","")</f>
        <v/>
      </c>
      <c r="O254" s="176"/>
      <c r="P254" s="112">
        <f>IF(Tableau1[[#This Row],[Position]]="C.P.",1,0)</f>
        <v>0</v>
      </c>
      <c r="Q254" s="126">
        <f>IF(Tableau1[[#This Row],[Position]]="C.P.S.",1,0)</f>
        <v>0</v>
      </c>
      <c r="R254" s="132">
        <f>IF(Tableau1[[#This Row],[Position]]="P.M.",1,0)</f>
        <v>0</v>
      </c>
      <c r="S254" s="134">
        <f>IF(Tableau1[[#This Row],[Position]]="A.M.",1,0)</f>
        <v>0</v>
      </c>
      <c r="T254" s="137">
        <f>IF(Tableau1[[#This Row],[Position]]="ABS",1,0)</f>
        <v>0</v>
      </c>
      <c r="U254" s="86">
        <f>IF(Tableau1[[#This Row],[Position]]="R.T.T.",1,0)</f>
        <v>0</v>
      </c>
      <c r="V254" s="138">
        <f>IF(Tableau1[[#This Row],[Position]]="Autre",1,0)</f>
        <v>0</v>
      </c>
      <c r="W254" s="141">
        <f>IF(Tableau1[[#This Row],[Position]]="Ch.P. AM",Tableau1[[#This Row],[Fin AM]]-Tableau1[[#This Row],[Début AM]]-Tableau1[[#This Row],[Pause AM]],0)</f>
        <v>0</v>
      </c>
      <c r="X254" s="81">
        <f>IF(Tableau1[[#This Row],[Position]]="Ch.P. PM",Tableau1[[#This Row],[Fin PM]]-Tableau1[[#This Row],[Début PM]]-Tableau1[[#This Row],[Pause PM]],0)</f>
        <v>0</v>
      </c>
      <c r="Y254" s="96">
        <f>IF(Tableau1[[#This Row],[Position]]="Ch.P.",Tableau1[[#This Row],[Temps de travail]],0)+Tableau1[[#This Row],[Chômage Partiel AM]]+Tableau1[[#This Row],[Chômage Partiel PM]]</f>
        <v>0</v>
      </c>
      <c r="Z254" s="147">
        <f>(Tableau1[[#This Row],[Pont Mobile]]+Tableau1[[#This Row],[Congés ]]+Tableau1[[#This Row],[Autre]]+Tableau1[[#This Row],[Absence]]+Tableau1[[#This Row],[R.T.T.]]+Tableau1[[#This Row],[Arrêt Maladie]])*paramètres!B$14</f>
        <v>0</v>
      </c>
      <c r="AA254" s="93">
        <f ca="1">MAX(0,IF(WEEKDAY(Tableau1[[#This Row],[Date]],2)&lt;7,0,
SUM(OFFSET(Tableau1[[#This Row],[Temps de travail]],-6,,7))-
SUM(OFFSET(Tableau1[[#This Row],[Heures à récupérer]],-6,,7))+
SUM(OFFSET(Tableau1[[#This Row],[Récup avance]],-6,,7))
-paramètres!$B$15
)*24)</f>
        <v>0</v>
      </c>
      <c r="AB254" s="14"/>
      <c r="AC254" s="14"/>
      <c r="AE254" s="14"/>
    </row>
    <row r="255" spans="2:31" x14ac:dyDescent="0.3">
      <c r="B255" s="49" t="str">
        <f>IF(WEEKDAY(Tableau1[[#This Row],[Date]],2)=4,"semaine "&amp;_xlfn.ISOWEEKNUM(Tableau1[[#This Row],[Date]]),"")</f>
        <v/>
      </c>
      <c r="C255" s="44" t="str">
        <f>UPPER(TEXT(Tableau1[[#This Row],[Date]],"jjjj"))</f>
        <v>SAMEDI</v>
      </c>
      <c r="D255" s="60">
        <f>$C$3+ROW()-ROW(Tableau1[[#Headers],[Date]])-1</f>
        <v>44443</v>
      </c>
      <c r="E255" s="24"/>
      <c r="F255" s="24"/>
      <c r="G255" s="58"/>
      <c r="H255" s="24"/>
      <c r="I255" s="24"/>
      <c r="J255" s="58"/>
      <c r="K255" s="64">
        <f>Tableau1[[#This Row],[Fin AM]]-Tableau1[[#This Row],[Début AM]]-Tableau1[[#This Row],[Pause AM]]+Tableau1[[#This Row],[Fin PM]]-Tableau1[[#This Row],[Début PM]]-Tableau1[[#This Row],[Pause PM]]</f>
        <v>0</v>
      </c>
      <c r="L255" s="45"/>
      <c r="M255" s="84"/>
      <c r="N255" s="171" t="str">
        <f ca="1">IF(COUNTIF('jours fériés'!C:C,Tableau1[[#This Row],[Date]]),"oui","")</f>
        <v/>
      </c>
      <c r="O255" s="176"/>
      <c r="P255" s="112">
        <f>IF(Tableau1[[#This Row],[Position]]="C.P.",1,0)</f>
        <v>0</v>
      </c>
      <c r="Q255" s="126">
        <f>IF(Tableau1[[#This Row],[Position]]="C.P.S.",1,0)</f>
        <v>0</v>
      </c>
      <c r="R255" s="132">
        <f>IF(Tableau1[[#This Row],[Position]]="P.M.",1,0)</f>
        <v>0</v>
      </c>
      <c r="S255" s="134">
        <f>IF(Tableau1[[#This Row],[Position]]="A.M.",1,0)</f>
        <v>0</v>
      </c>
      <c r="T255" s="137">
        <f>IF(Tableau1[[#This Row],[Position]]="ABS",1,0)</f>
        <v>0</v>
      </c>
      <c r="U255" s="86">
        <f>IF(Tableau1[[#This Row],[Position]]="R.T.T.",1,0)</f>
        <v>0</v>
      </c>
      <c r="V255" s="138">
        <f>IF(Tableau1[[#This Row],[Position]]="Autre",1,0)</f>
        <v>0</v>
      </c>
      <c r="W255" s="141">
        <f>IF(Tableau1[[#This Row],[Position]]="Ch.P. AM",Tableau1[[#This Row],[Fin AM]]-Tableau1[[#This Row],[Début AM]]-Tableau1[[#This Row],[Pause AM]],0)</f>
        <v>0</v>
      </c>
      <c r="X255" s="81">
        <f>IF(Tableau1[[#This Row],[Position]]="Ch.P. PM",Tableau1[[#This Row],[Fin PM]]-Tableau1[[#This Row],[Début PM]]-Tableau1[[#This Row],[Pause PM]],0)</f>
        <v>0</v>
      </c>
      <c r="Y255" s="96">
        <f>IF(Tableau1[[#This Row],[Position]]="Ch.P.",Tableau1[[#This Row],[Temps de travail]],0)+Tableau1[[#This Row],[Chômage Partiel AM]]+Tableau1[[#This Row],[Chômage Partiel PM]]</f>
        <v>0</v>
      </c>
      <c r="Z255" s="147">
        <f>(Tableau1[[#This Row],[Pont Mobile]]+Tableau1[[#This Row],[Congés ]]+Tableau1[[#This Row],[Autre]]+Tableau1[[#This Row],[Absence]]+Tableau1[[#This Row],[R.T.T.]]+Tableau1[[#This Row],[Arrêt Maladie]])*paramètres!B$14</f>
        <v>0</v>
      </c>
      <c r="AA255" s="93">
        <f ca="1">MAX(0,IF(WEEKDAY(Tableau1[[#This Row],[Date]],2)&lt;7,0,
SUM(OFFSET(Tableau1[[#This Row],[Temps de travail]],-6,,7))-
SUM(OFFSET(Tableau1[[#This Row],[Heures à récupérer]],-6,,7))+
SUM(OFFSET(Tableau1[[#This Row],[Récup avance]],-6,,7))
-paramètres!$B$15
)*24)</f>
        <v>0</v>
      </c>
      <c r="AB255" s="14"/>
      <c r="AC255" s="14"/>
      <c r="AE255" s="14"/>
    </row>
    <row r="256" spans="2:31" ht="15" thickBot="1" x14ac:dyDescent="0.35">
      <c r="B256" s="49" t="str">
        <f>IF(WEEKDAY(Tableau1[[#This Row],[Date]],2)=4,"semaine "&amp;_xlfn.ISOWEEKNUM(Tableau1[[#This Row],[Date]]),"")</f>
        <v/>
      </c>
      <c r="C256" s="44" t="str">
        <f>UPPER(TEXT(Tableau1[[#This Row],[Date]],"jjjj"))</f>
        <v>DIMANCHE</v>
      </c>
      <c r="D256" s="60">
        <f>$C$3+ROW()-ROW(Tableau1[[#Headers],[Date]])-1</f>
        <v>44444</v>
      </c>
      <c r="E256" s="24"/>
      <c r="F256" s="24"/>
      <c r="G256" s="58"/>
      <c r="H256" s="24"/>
      <c r="I256" s="24"/>
      <c r="J256" s="58"/>
      <c r="K256" s="64">
        <f>Tableau1[[#This Row],[Fin AM]]-Tableau1[[#This Row],[Début AM]]-Tableau1[[#This Row],[Pause AM]]+Tableau1[[#This Row],[Fin PM]]-Tableau1[[#This Row],[Début PM]]-Tableau1[[#This Row],[Pause PM]]</f>
        <v>0</v>
      </c>
      <c r="L256" s="52"/>
      <c r="M256" s="85"/>
      <c r="N256" s="174" t="str">
        <f ca="1">IF(COUNTIF('jours fériés'!C:C,Tableau1[[#This Row],[Date]]),"oui","")</f>
        <v/>
      </c>
      <c r="O256" s="176"/>
      <c r="P256" s="179">
        <f>IF(Tableau1[[#This Row],[Position]]="C.P.",1,0)</f>
        <v>0</v>
      </c>
      <c r="Q256" s="181">
        <f>IF(Tableau1[[#This Row],[Position]]="C.P.S.",1,0)</f>
        <v>0</v>
      </c>
      <c r="R256" s="183">
        <f>IF(Tableau1[[#This Row],[Position]]="P.M.",1,0)</f>
        <v>0</v>
      </c>
      <c r="S256" s="169">
        <f>IF(Tableau1[[#This Row],[Position]]="A.M.",1,0)</f>
        <v>0</v>
      </c>
      <c r="T256" s="187">
        <f>IF(Tableau1[[#This Row],[Position]]="ABS",1,0)</f>
        <v>0</v>
      </c>
      <c r="U256" s="189">
        <f>IF(Tableau1[[#This Row],[Position]]="R.T.T.",1,0)</f>
        <v>0</v>
      </c>
      <c r="V256" s="185">
        <f>IF(Tableau1[[#This Row],[Position]]="Autre",1,0)</f>
        <v>0</v>
      </c>
      <c r="W256" s="142">
        <f>IF(Tableau1[[#This Row],[Position]]="Ch.P. AM",Tableau1[[#This Row],[Fin AM]]-Tableau1[[#This Row],[Début AM]]-Tableau1[[#This Row],[Pause AM]],0)</f>
        <v>0</v>
      </c>
      <c r="X256" s="117">
        <f>IF(Tableau1[[#This Row],[Position]]="Ch.P. PM",Tableau1[[#This Row],[Fin PM]]-Tableau1[[#This Row],[Début PM]]-Tableau1[[#This Row],[Pause PM]],0)</f>
        <v>0</v>
      </c>
      <c r="Y256" s="143">
        <f>IF(Tableau1[[#This Row],[Position]]="Ch.P.",Tableau1[[#This Row],[Temps de travail]],0)+Tableau1[[#This Row],[Chômage Partiel AM]]+Tableau1[[#This Row],[Chômage Partiel PM]]</f>
        <v>0</v>
      </c>
      <c r="Z256" s="148">
        <f>(Tableau1[[#This Row],[Pont Mobile]]+Tableau1[[#This Row],[Congés ]]+Tableau1[[#This Row],[Autre]]+Tableau1[[#This Row],[Absence]]+Tableau1[[#This Row],[R.T.T.]]+Tableau1[[#This Row],[Arrêt Maladie]])*paramètres!B$14</f>
        <v>0</v>
      </c>
      <c r="AA256" s="94">
        <f ca="1">MAX(0,IF(WEEKDAY(Tableau1[[#This Row],[Date]],2)&lt;7,0,
SUM(OFFSET(Tableau1[[#This Row],[Temps de travail]],-6,,7))-
SUM(OFFSET(Tableau1[[#This Row],[Heures à récupérer]],-6,,7))+
SUM(OFFSET(Tableau1[[#This Row],[Récup avance]],-6,,7))
-paramètres!$B$15
)*24)</f>
        <v>0</v>
      </c>
      <c r="AB256" s="14"/>
      <c r="AC256" s="14"/>
      <c r="AE256" s="14"/>
    </row>
    <row r="257" spans="2:31" x14ac:dyDescent="0.3">
      <c r="B257" s="49" t="str">
        <f>IF(WEEKDAY(Tableau1[[#This Row],[Date]],2)=4,"semaine "&amp;_xlfn.ISOWEEKNUM(Tableau1[[#This Row],[Date]]),"")</f>
        <v/>
      </c>
      <c r="C257" s="44" t="str">
        <f>UPPER(TEXT(Tableau1[[#This Row],[Date]],"jjjj"))</f>
        <v>LUNDI</v>
      </c>
      <c r="D257" s="60">
        <f>$C$3+ROW()-ROW(Tableau1[[#Headers],[Date]])-1</f>
        <v>44445</v>
      </c>
      <c r="E257" s="24"/>
      <c r="F257" s="24"/>
      <c r="G257" s="58"/>
      <c r="H257" s="24"/>
      <c r="I257" s="24"/>
      <c r="J257" s="58"/>
      <c r="K257" s="64">
        <f>Tableau1[[#This Row],[Fin AM]]-Tableau1[[#This Row],[Début AM]]-Tableau1[[#This Row],[Pause AM]]+Tableau1[[#This Row],[Fin PM]]-Tableau1[[#This Row],[Début PM]]-Tableau1[[#This Row],[Pause PM]]</f>
        <v>0</v>
      </c>
      <c r="L257" s="48"/>
      <c r="M257" s="83"/>
      <c r="N257" s="171" t="str">
        <f ca="1">IF(COUNTIF('jours fériés'!C:C,Tableau1[[#This Row],[Date]]),"oui","")</f>
        <v/>
      </c>
      <c r="O257" s="176"/>
      <c r="P257" s="112">
        <f>IF(Tableau1[[#This Row],[Position]]="C.P.",1,0)</f>
        <v>0</v>
      </c>
      <c r="Q257" s="126">
        <f>IF(Tableau1[[#This Row],[Position]]="C.P.S.",1,0)</f>
        <v>0</v>
      </c>
      <c r="R257" s="132">
        <f>IF(Tableau1[[#This Row],[Position]]="P.M.",1,0)</f>
        <v>0</v>
      </c>
      <c r="S257" s="134">
        <f>IF(Tableau1[[#This Row],[Position]]="A.M.",1,0)</f>
        <v>0</v>
      </c>
      <c r="T257" s="137">
        <f>IF(Tableau1[[#This Row],[Position]]="ABS",1,0)</f>
        <v>0</v>
      </c>
      <c r="U257" s="86">
        <f>IF(Tableau1[[#This Row],[Position]]="R.T.T.",1,0)</f>
        <v>0</v>
      </c>
      <c r="V257" s="138">
        <f>IF(Tableau1[[#This Row],[Position]]="Autre",1,0)</f>
        <v>0</v>
      </c>
      <c r="W257" s="141">
        <f>IF(Tableau1[[#This Row],[Position]]="Ch.P. AM",Tableau1[[#This Row],[Fin AM]]-Tableau1[[#This Row],[Début AM]]-Tableau1[[#This Row],[Pause AM]],0)</f>
        <v>0</v>
      </c>
      <c r="X257" s="81">
        <f>IF(Tableau1[[#This Row],[Position]]="Ch.P. PM",Tableau1[[#This Row],[Fin PM]]-Tableau1[[#This Row],[Début PM]]-Tableau1[[#This Row],[Pause PM]],0)</f>
        <v>0</v>
      </c>
      <c r="Y257" s="96">
        <f>IF(Tableau1[[#This Row],[Position]]="Ch.P.",Tableau1[[#This Row],[Temps de travail]],0)+Tableau1[[#This Row],[Chômage Partiel AM]]+Tableau1[[#This Row],[Chômage Partiel PM]]</f>
        <v>0</v>
      </c>
      <c r="Z257" s="147">
        <f>(Tableau1[[#This Row],[Pont Mobile]]+Tableau1[[#This Row],[Congés ]]+Tableau1[[#This Row],[Autre]]+Tableau1[[#This Row],[Absence]]+Tableau1[[#This Row],[R.T.T.]]+Tableau1[[#This Row],[Arrêt Maladie]])*paramètres!B$14</f>
        <v>0</v>
      </c>
      <c r="AA257" s="93">
        <f ca="1">MAX(0,IF(WEEKDAY(Tableau1[[#This Row],[Date]],2)&lt;7,0,
SUM(OFFSET(Tableau1[[#This Row],[Temps de travail]],-6,,7))-
SUM(OFFSET(Tableau1[[#This Row],[Heures à récupérer]],-6,,7))+
SUM(OFFSET(Tableau1[[#This Row],[Récup avance]],-6,,7))
-paramètres!$B$15
)*24)</f>
        <v>0</v>
      </c>
      <c r="AB257" s="14"/>
      <c r="AC257" s="14"/>
      <c r="AE257" s="14"/>
    </row>
    <row r="258" spans="2:31" x14ac:dyDescent="0.3">
      <c r="B258" s="49" t="str">
        <f>IF(WEEKDAY(Tableau1[[#This Row],[Date]],2)=4,"semaine "&amp;_xlfn.ISOWEEKNUM(Tableau1[[#This Row],[Date]]),"")</f>
        <v/>
      </c>
      <c r="C258" s="44" t="str">
        <f>UPPER(TEXT(Tableau1[[#This Row],[Date]],"jjjj"))</f>
        <v>MARDI</v>
      </c>
      <c r="D258" s="60">
        <f>$C$3+ROW()-ROW(Tableau1[[#Headers],[Date]])-1</f>
        <v>44446</v>
      </c>
      <c r="E258" s="24"/>
      <c r="F258" s="24"/>
      <c r="G258" s="58"/>
      <c r="H258" s="24"/>
      <c r="I258" s="24"/>
      <c r="J258" s="58"/>
      <c r="K258" s="64">
        <f>Tableau1[[#This Row],[Fin AM]]-Tableau1[[#This Row],[Début AM]]-Tableau1[[#This Row],[Pause AM]]+Tableau1[[#This Row],[Fin PM]]-Tableau1[[#This Row],[Début PM]]-Tableau1[[#This Row],[Pause PM]]</f>
        <v>0</v>
      </c>
      <c r="L258" s="45"/>
      <c r="M258" s="84"/>
      <c r="N258" s="171" t="str">
        <f ca="1">IF(COUNTIF('jours fériés'!C:C,Tableau1[[#This Row],[Date]]),"oui","")</f>
        <v/>
      </c>
      <c r="O258" s="176"/>
      <c r="P258" s="112">
        <f>IF(Tableau1[[#This Row],[Position]]="C.P.",1,0)</f>
        <v>0</v>
      </c>
      <c r="Q258" s="126">
        <f>IF(Tableau1[[#This Row],[Position]]="C.P.S.",1,0)</f>
        <v>0</v>
      </c>
      <c r="R258" s="132">
        <f>IF(Tableau1[[#This Row],[Position]]="P.M.",1,0)</f>
        <v>0</v>
      </c>
      <c r="S258" s="134">
        <f>IF(Tableau1[[#This Row],[Position]]="A.M.",1,0)</f>
        <v>0</v>
      </c>
      <c r="T258" s="137">
        <f>IF(Tableau1[[#This Row],[Position]]="ABS",1,0)</f>
        <v>0</v>
      </c>
      <c r="U258" s="86">
        <f>IF(Tableau1[[#This Row],[Position]]="R.T.T.",1,0)</f>
        <v>0</v>
      </c>
      <c r="V258" s="138">
        <f>IF(Tableau1[[#This Row],[Position]]="Autre",1,0)</f>
        <v>0</v>
      </c>
      <c r="W258" s="141">
        <f>IF(Tableau1[[#This Row],[Position]]="Ch.P. AM",Tableau1[[#This Row],[Fin AM]]-Tableau1[[#This Row],[Début AM]]-Tableau1[[#This Row],[Pause AM]],0)</f>
        <v>0</v>
      </c>
      <c r="X258" s="81">
        <f>IF(Tableau1[[#This Row],[Position]]="Ch.P. PM",Tableau1[[#This Row],[Fin PM]]-Tableau1[[#This Row],[Début PM]]-Tableau1[[#This Row],[Pause PM]],0)</f>
        <v>0</v>
      </c>
      <c r="Y258" s="96">
        <f>IF(Tableau1[[#This Row],[Position]]="Ch.P.",Tableau1[[#This Row],[Temps de travail]],0)+Tableau1[[#This Row],[Chômage Partiel AM]]+Tableau1[[#This Row],[Chômage Partiel PM]]</f>
        <v>0</v>
      </c>
      <c r="Z258" s="147">
        <f>(Tableau1[[#This Row],[Pont Mobile]]+Tableau1[[#This Row],[Congés ]]+Tableau1[[#This Row],[Autre]]+Tableau1[[#This Row],[Absence]]+Tableau1[[#This Row],[R.T.T.]]+Tableau1[[#This Row],[Arrêt Maladie]])*paramètres!B$14</f>
        <v>0</v>
      </c>
      <c r="AA258" s="93">
        <f ca="1">MAX(0,IF(WEEKDAY(Tableau1[[#This Row],[Date]],2)&lt;7,0,
SUM(OFFSET(Tableau1[[#This Row],[Temps de travail]],-6,,7))-
SUM(OFFSET(Tableau1[[#This Row],[Heures à récupérer]],-6,,7))+
SUM(OFFSET(Tableau1[[#This Row],[Récup avance]],-6,,7))
-paramètres!$B$15
)*24)</f>
        <v>0</v>
      </c>
      <c r="AB258" s="14"/>
      <c r="AC258" s="14"/>
      <c r="AE258" s="14"/>
    </row>
    <row r="259" spans="2:31" x14ac:dyDescent="0.3">
      <c r="B259" s="49" t="str">
        <f>IF(WEEKDAY(Tableau1[[#This Row],[Date]],2)=4,"semaine "&amp;_xlfn.ISOWEEKNUM(Tableau1[[#This Row],[Date]]),"")</f>
        <v/>
      </c>
      <c r="C259" s="44" t="str">
        <f>UPPER(TEXT(Tableau1[[#This Row],[Date]],"jjjj"))</f>
        <v>MERCREDI</v>
      </c>
      <c r="D259" s="60">
        <f>$C$3+ROW()-ROW(Tableau1[[#Headers],[Date]])-1</f>
        <v>44447</v>
      </c>
      <c r="E259" s="24"/>
      <c r="F259" s="24"/>
      <c r="G259" s="58"/>
      <c r="H259" s="24"/>
      <c r="I259" s="24"/>
      <c r="J259" s="58"/>
      <c r="K259" s="64">
        <f>Tableau1[[#This Row],[Fin AM]]-Tableau1[[#This Row],[Début AM]]-Tableau1[[#This Row],[Pause AM]]+Tableau1[[#This Row],[Fin PM]]-Tableau1[[#This Row],[Début PM]]-Tableau1[[#This Row],[Pause PM]]</f>
        <v>0</v>
      </c>
      <c r="L259" s="45"/>
      <c r="M259" s="84"/>
      <c r="N259" s="171" t="str">
        <f ca="1">IF(COUNTIF('jours fériés'!C:C,Tableau1[[#This Row],[Date]]),"oui","")</f>
        <v/>
      </c>
      <c r="O259" s="176"/>
      <c r="P259" s="112">
        <f>IF(Tableau1[[#This Row],[Position]]="C.P.",1,0)</f>
        <v>0</v>
      </c>
      <c r="Q259" s="126">
        <f>IF(Tableau1[[#This Row],[Position]]="C.P.S.",1,0)</f>
        <v>0</v>
      </c>
      <c r="R259" s="132">
        <f>IF(Tableau1[[#This Row],[Position]]="P.M.",1,0)</f>
        <v>0</v>
      </c>
      <c r="S259" s="134">
        <f>IF(Tableau1[[#This Row],[Position]]="A.M.",1,0)</f>
        <v>0</v>
      </c>
      <c r="T259" s="137">
        <f>IF(Tableau1[[#This Row],[Position]]="ABS",1,0)</f>
        <v>0</v>
      </c>
      <c r="U259" s="86">
        <f>IF(Tableau1[[#This Row],[Position]]="R.T.T.",1,0)</f>
        <v>0</v>
      </c>
      <c r="V259" s="138">
        <f>IF(Tableau1[[#This Row],[Position]]="Autre",1,0)</f>
        <v>0</v>
      </c>
      <c r="W259" s="141">
        <f>IF(Tableau1[[#This Row],[Position]]="Ch.P. AM",Tableau1[[#This Row],[Fin AM]]-Tableau1[[#This Row],[Début AM]]-Tableau1[[#This Row],[Pause AM]],0)</f>
        <v>0</v>
      </c>
      <c r="X259" s="81">
        <f>IF(Tableau1[[#This Row],[Position]]="Ch.P. PM",Tableau1[[#This Row],[Fin PM]]-Tableau1[[#This Row],[Début PM]]-Tableau1[[#This Row],[Pause PM]],0)</f>
        <v>0</v>
      </c>
      <c r="Y259" s="96">
        <f>IF(Tableau1[[#This Row],[Position]]="Ch.P.",Tableau1[[#This Row],[Temps de travail]],0)+Tableau1[[#This Row],[Chômage Partiel AM]]+Tableau1[[#This Row],[Chômage Partiel PM]]</f>
        <v>0</v>
      </c>
      <c r="Z259" s="147">
        <f>(Tableau1[[#This Row],[Pont Mobile]]+Tableau1[[#This Row],[Congés ]]+Tableau1[[#This Row],[Autre]]+Tableau1[[#This Row],[Absence]]+Tableau1[[#This Row],[R.T.T.]]+Tableau1[[#This Row],[Arrêt Maladie]])*paramètres!B$14</f>
        <v>0</v>
      </c>
      <c r="AA259" s="93">
        <f ca="1">MAX(0,IF(WEEKDAY(Tableau1[[#This Row],[Date]],2)&lt;7,0,
SUM(OFFSET(Tableau1[[#This Row],[Temps de travail]],-6,,7))-
SUM(OFFSET(Tableau1[[#This Row],[Heures à récupérer]],-6,,7))+
SUM(OFFSET(Tableau1[[#This Row],[Récup avance]],-6,,7))
-paramètres!$B$15
)*24)</f>
        <v>0</v>
      </c>
      <c r="AB259" s="14"/>
      <c r="AC259" s="14"/>
      <c r="AE259" s="14"/>
    </row>
    <row r="260" spans="2:31" x14ac:dyDescent="0.3">
      <c r="B260" s="49" t="str">
        <f>IF(WEEKDAY(Tableau1[[#This Row],[Date]],2)=4,"semaine "&amp;_xlfn.ISOWEEKNUM(Tableau1[[#This Row],[Date]]),"")</f>
        <v>semaine 36</v>
      </c>
      <c r="C260" s="44" t="str">
        <f>UPPER(TEXT(Tableau1[[#This Row],[Date]],"jjjj"))</f>
        <v>JEUDI</v>
      </c>
      <c r="D260" s="60">
        <f>$C$3+ROW()-ROW(Tableau1[[#Headers],[Date]])-1</f>
        <v>44448</v>
      </c>
      <c r="E260" s="24"/>
      <c r="F260" s="24"/>
      <c r="G260" s="58"/>
      <c r="H260" s="24"/>
      <c r="I260" s="24"/>
      <c r="J260" s="58"/>
      <c r="K260" s="64">
        <f>Tableau1[[#This Row],[Fin AM]]-Tableau1[[#This Row],[Début AM]]-Tableau1[[#This Row],[Pause AM]]+Tableau1[[#This Row],[Fin PM]]-Tableau1[[#This Row],[Début PM]]-Tableau1[[#This Row],[Pause PM]]</f>
        <v>0</v>
      </c>
      <c r="L260" s="45"/>
      <c r="M260" s="84"/>
      <c r="N260" s="171" t="str">
        <f ca="1">IF(COUNTIF('jours fériés'!C:C,Tableau1[[#This Row],[Date]]),"oui","")</f>
        <v/>
      </c>
      <c r="O260" s="176"/>
      <c r="P260" s="112">
        <f>IF(Tableau1[[#This Row],[Position]]="C.P.",1,0)</f>
        <v>0</v>
      </c>
      <c r="Q260" s="126">
        <f>IF(Tableau1[[#This Row],[Position]]="C.P.S.",1,0)</f>
        <v>0</v>
      </c>
      <c r="R260" s="132">
        <f>IF(Tableau1[[#This Row],[Position]]="P.M.",1,0)</f>
        <v>0</v>
      </c>
      <c r="S260" s="134">
        <f>IF(Tableau1[[#This Row],[Position]]="A.M.",1,0)</f>
        <v>0</v>
      </c>
      <c r="T260" s="137">
        <f>IF(Tableau1[[#This Row],[Position]]="ABS",1,0)</f>
        <v>0</v>
      </c>
      <c r="U260" s="86">
        <f>IF(Tableau1[[#This Row],[Position]]="R.T.T.",1,0)</f>
        <v>0</v>
      </c>
      <c r="V260" s="138">
        <f>IF(Tableau1[[#This Row],[Position]]="Autre",1,0)</f>
        <v>0</v>
      </c>
      <c r="W260" s="141">
        <f>IF(Tableau1[[#This Row],[Position]]="Ch.P. AM",Tableau1[[#This Row],[Fin AM]]-Tableau1[[#This Row],[Début AM]]-Tableau1[[#This Row],[Pause AM]],0)</f>
        <v>0</v>
      </c>
      <c r="X260" s="81">
        <f>IF(Tableau1[[#This Row],[Position]]="Ch.P. PM",Tableau1[[#This Row],[Fin PM]]-Tableau1[[#This Row],[Début PM]]-Tableau1[[#This Row],[Pause PM]],0)</f>
        <v>0</v>
      </c>
      <c r="Y260" s="96">
        <f>IF(Tableau1[[#This Row],[Position]]="Ch.P.",Tableau1[[#This Row],[Temps de travail]],0)+Tableau1[[#This Row],[Chômage Partiel AM]]+Tableau1[[#This Row],[Chômage Partiel PM]]</f>
        <v>0</v>
      </c>
      <c r="Z260" s="147">
        <f>(Tableau1[[#This Row],[Pont Mobile]]+Tableau1[[#This Row],[Congés ]]+Tableau1[[#This Row],[Autre]]+Tableau1[[#This Row],[Absence]]+Tableau1[[#This Row],[R.T.T.]]+Tableau1[[#This Row],[Arrêt Maladie]])*paramètres!B$14</f>
        <v>0</v>
      </c>
      <c r="AA260" s="93">
        <f ca="1">MAX(0,IF(WEEKDAY(Tableau1[[#This Row],[Date]],2)&lt;7,0,
SUM(OFFSET(Tableau1[[#This Row],[Temps de travail]],-6,,7))-
SUM(OFFSET(Tableau1[[#This Row],[Heures à récupérer]],-6,,7))+
SUM(OFFSET(Tableau1[[#This Row],[Récup avance]],-6,,7))
-paramètres!$B$15
)*24)</f>
        <v>0</v>
      </c>
      <c r="AB260" s="14"/>
      <c r="AC260" s="14"/>
      <c r="AE260" s="14"/>
    </row>
    <row r="261" spans="2:31" x14ac:dyDescent="0.3">
      <c r="B261" s="49" t="str">
        <f>IF(WEEKDAY(Tableau1[[#This Row],[Date]],2)=4,"semaine "&amp;_xlfn.ISOWEEKNUM(Tableau1[[#This Row],[Date]]),"")</f>
        <v/>
      </c>
      <c r="C261" s="44" t="str">
        <f>UPPER(TEXT(Tableau1[[#This Row],[Date]],"jjjj"))</f>
        <v>VENDREDI</v>
      </c>
      <c r="D261" s="60">
        <f>$C$3+ROW()-ROW(Tableau1[[#Headers],[Date]])-1</f>
        <v>44449</v>
      </c>
      <c r="E261" s="24"/>
      <c r="F261" s="24"/>
      <c r="G261" s="58"/>
      <c r="H261" s="24"/>
      <c r="I261" s="24"/>
      <c r="J261" s="58"/>
      <c r="K261" s="64">
        <f>Tableau1[[#This Row],[Fin AM]]-Tableau1[[#This Row],[Début AM]]-Tableau1[[#This Row],[Pause AM]]+Tableau1[[#This Row],[Fin PM]]-Tableau1[[#This Row],[Début PM]]-Tableau1[[#This Row],[Pause PM]]</f>
        <v>0</v>
      </c>
      <c r="L261" s="45"/>
      <c r="M261" s="84"/>
      <c r="N261" s="171" t="str">
        <f ca="1">IF(COUNTIF('jours fériés'!C:C,Tableau1[[#This Row],[Date]]),"oui","")</f>
        <v/>
      </c>
      <c r="O261" s="176"/>
      <c r="P261" s="112">
        <f>IF(Tableau1[[#This Row],[Position]]="C.P.",1,0)</f>
        <v>0</v>
      </c>
      <c r="Q261" s="126">
        <f>IF(Tableau1[[#This Row],[Position]]="C.P.S.",1,0)</f>
        <v>0</v>
      </c>
      <c r="R261" s="132">
        <f>IF(Tableau1[[#This Row],[Position]]="P.M.",1,0)</f>
        <v>0</v>
      </c>
      <c r="S261" s="134">
        <f>IF(Tableau1[[#This Row],[Position]]="A.M.",1,0)</f>
        <v>0</v>
      </c>
      <c r="T261" s="137">
        <f>IF(Tableau1[[#This Row],[Position]]="ABS",1,0)</f>
        <v>0</v>
      </c>
      <c r="U261" s="86">
        <f>IF(Tableau1[[#This Row],[Position]]="R.T.T.",1,0)</f>
        <v>0</v>
      </c>
      <c r="V261" s="138">
        <f>IF(Tableau1[[#This Row],[Position]]="Autre",1,0)</f>
        <v>0</v>
      </c>
      <c r="W261" s="141">
        <f>IF(Tableau1[[#This Row],[Position]]="Ch.P. AM",Tableau1[[#This Row],[Fin AM]]-Tableau1[[#This Row],[Début AM]]-Tableau1[[#This Row],[Pause AM]],0)</f>
        <v>0</v>
      </c>
      <c r="X261" s="81">
        <f>IF(Tableau1[[#This Row],[Position]]="Ch.P. PM",Tableau1[[#This Row],[Fin PM]]-Tableau1[[#This Row],[Début PM]]-Tableau1[[#This Row],[Pause PM]],0)</f>
        <v>0</v>
      </c>
      <c r="Y261" s="96">
        <f>IF(Tableau1[[#This Row],[Position]]="Ch.P.",Tableau1[[#This Row],[Temps de travail]],0)+Tableau1[[#This Row],[Chômage Partiel AM]]+Tableau1[[#This Row],[Chômage Partiel PM]]</f>
        <v>0</v>
      </c>
      <c r="Z261" s="147">
        <f>(Tableau1[[#This Row],[Pont Mobile]]+Tableau1[[#This Row],[Congés ]]+Tableau1[[#This Row],[Autre]]+Tableau1[[#This Row],[Absence]]+Tableau1[[#This Row],[R.T.T.]]+Tableau1[[#This Row],[Arrêt Maladie]])*paramètres!B$14</f>
        <v>0</v>
      </c>
      <c r="AA261" s="93">
        <f ca="1">MAX(0,IF(WEEKDAY(Tableau1[[#This Row],[Date]],2)&lt;7,0,
SUM(OFFSET(Tableau1[[#This Row],[Temps de travail]],-6,,7))-
SUM(OFFSET(Tableau1[[#This Row],[Heures à récupérer]],-6,,7))+
SUM(OFFSET(Tableau1[[#This Row],[Récup avance]],-6,,7))
-paramètres!$B$15
)*24)</f>
        <v>0</v>
      </c>
      <c r="AB261" s="14"/>
      <c r="AC261" s="14"/>
      <c r="AE261" s="14"/>
    </row>
    <row r="262" spans="2:31" x14ac:dyDescent="0.3">
      <c r="B262" s="49" t="str">
        <f>IF(WEEKDAY(Tableau1[[#This Row],[Date]],2)=4,"semaine "&amp;_xlfn.ISOWEEKNUM(Tableau1[[#This Row],[Date]]),"")</f>
        <v/>
      </c>
      <c r="C262" s="44" t="str">
        <f>UPPER(TEXT(Tableau1[[#This Row],[Date]],"jjjj"))</f>
        <v>SAMEDI</v>
      </c>
      <c r="D262" s="60">
        <f>$C$3+ROW()-ROW(Tableau1[[#Headers],[Date]])-1</f>
        <v>44450</v>
      </c>
      <c r="E262" s="24"/>
      <c r="F262" s="24"/>
      <c r="G262" s="58"/>
      <c r="H262" s="24"/>
      <c r="I262" s="24"/>
      <c r="J262" s="58"/>
      <c r="K262" s="64">
        <f>Tableau1[[#This Row],[Fin AM]]-Tableau1[[#This Row],[Début AM]]-Tableau1[[#This Row],[Pause AM]]+Tableau1[[#This Row],[Fin PM]]-Tableau1[[#This Row],[Début PM]]-Tableau1[[#This Row],[Pause PM]]</f>
        <v>0</v>
      </c>
      <c r="L262" s="45"/>
      <c r="M262" s="84"/>
      <c r="N262" s="171" t="str">
        <f ca="1">IF(COUNTIF('jours fériés'!C:C,Tableau1[[#This Row],[Date]]),"oui","")</f>
        <v/>
      </c>
      <c r="O262" s="176"/>
      <c r="P262" s="112">
        <f>IF(Tableau1[[#This Row],[Position]]="C.P.",1,0)</f>
        <v>0</v>
      </c>
      <c r="Q262" s="126">
        <f>IF(Tableau1[[#This Row],[Position]]="C.P.S.",1,0)</f>
        <v>0</v>
      </c>
      <c r="R262" s="132">
        <f>IF(Tableau1[[#This Row],[Position]]="P.M.",1,0)</f>
        <v>0</v>
      </c>
      <c r="S262" s="134">
        <f>IF(Tableau1[[#This Row],[Position]]="A.M.",1,0)</f>
        <v>0</v>
      </c>
      <c r="T262" s="137">
        <f>IF(Tableau1[[#This Row],[Position]]="ABS",1,0)</f>
        <v>0</v>
      </c>
      <c r="U262" s="86">
        <f>IF(Tableau1[[#This Row],[Position]]="R.T.T.",1,0)</f>
        <v>0</v>
      </c>
      <c r="V262" s="138">
        <f>IF(Tableau1[[#This Row],[Position]]="Autre",1,0)</f>
        <v>0</v>
      </c>
      <c r="W262" s="141">
        <f>IF(Tableau1[[#This Row],[Position]]="Ch.P. AM",Tableau1[[#This Row],[Fin AM]]-Tableau1[[#This Row],[Début AM]]-Tableau1[[#This Row],[Pause AM]],0)</f>
        <v>0</v>
      </c>
      <c r="X262" s="81">
        <f>IF(Tableau1[[#This Row],[Position]]="Ch.P. PM",Tableau1[[#This Row],[Fin PM]]-Tableau1[[#This Row],[Début PM]]-Tableau1[[#This Row],[Pause PM]],0)</f>
        <v>0</v>
      </c>
      <c r="Y262" s="96">
        <f>IF(Tableau1[[#This Row],[Position]]="Ch.P.",Tableau1[[#This Row],[Temps de travail]],0)+Tableau1[[#This Row],[Chômage Partiel AM]]+Tableau1[[#This Row],[Chômage Partiel PM]]</f>
        <v>0</v>
      </c>
      <c r="Z262" s="147">
        <f>(Tableau1[[#This Row],[Pont Mobile]]+Tableau1[[#This Row],[Congés ]]+Tableau1[[#This Row],[Autre]]+Tableau1[[#This Row],[Absence]]+Tableau1[[#This Row],[R.T.T.]]+Tableau1[[#This Row],[Arrêt Maladie]])*paramètres!B$14</f>
        <v>0</v>
      </c>
      <c r="AA262" s="93">
        <f ca="1">MAX(0,IF(WEEKDAY(Tableau1[[#This Row],[Date]],2)&lt;7,0,
SUM(OFFSET(Tableau1[[#This Row],[Temps de travail]],-6,,7))-
SUM(OFFSET(Tableau1[[#This Row],[Heures à récupérer]],-6,,7))+
SUM(OFFSET(Tableau1[[#This Row],[Récup avance]],-6,,7))
-paramètres!$B$15
)*24)</f>
        <v>0</v>
      </c>
      <c r="AB262" s="14"/>
      <c r="AC262" s="14"/>
      <c r="AE262" s="14"/>
    </row>
    <row r="263" spans="2:31" ht="15" thickBot="1" x14ac:dyDescent="0.35">
      <c r="B263" s="49" t="str">
        <f>IF(WEEKDAY(Tableau1[[#This Row],[Date]],2)=4,"semaine "&amp;_xlfn.ISOWEEKNUM(Tableau1[[#This Row],[Date]]),"")</f>
        <v/>
      </c>
      <c r="C263" s="44" t="str">
        <f>UPPER(TEXT(Tableau1[[#This Row],[Date]],"jjjj"))</f>
        <v>DIMANCHE</v>
      </c>
      <c r="D263" s="60">
        <f>$C$3+ROW()-ROW(Tableau1[[#Headers],[Date]])-1</f>
        <v>44451</v>
      </c>
      <c r="E263" s="24"/>
      <c r="F263" s="24"/>
      <c r="G263" s="58"/>
      <c r="H263" s="24"/>
      <c r="I263" s="24"/>
      <c r="J263" s="58"/>
      <c r="K263" s="64">
        <f>Tableau1[[#This Row],[Fin AM]]-Tableau1[[#This Row],[Début AM]]-Tableau1[[#This Row],[Pause AM]]+Tableau1[[#This Row],[Fin PM]]-Tableau1[[#This Row],[Début PM]]-Tableau1[[#This Row],[Pause PM]]</f>
        <v>0</v>
      </c>
      <c r="L263" s="52"/>
      <c r="M263" s="85"/>
      <c r="N263" s="174" t="str">
        <f ca="1">IF(COUNTIF('jours fériés'!C:C,Tableau1[[#This Row],[Date]]),"oui","")</f>
        <v/>
      </c>
      <c r="O263" s="176"/>
      <c r="P263" s="179">
        <f>IF(Tableau1[[#This Row],[Position]]="C.P.",1,0)</f>
        <v>0</v>
      </c>
      <c r="Q263" s="181">
        <f>IF(Tableau1[[#This Row],[Position]]="C.P.S.",1,0)</f>
        <v>0</v>
      </c>
      <c r="R263" s="183">
        <f>IF(Tableau1[[#This Row],[Position]]="P.M.",1,0)</f>
        <v>0</v>
      </c>
      <c r="S263" s="169">
        <f>IF(Tableau1[[#This Row],[Position]]="A.M.",1,0)</f>
        <v>0</v>
      </c>
      <c r="T263" s="187">
        <f>IF(Tableau1[[#This Row],[Position]]="ABS",1,0)</f>
        <v>0</v>
      </c>
      <c r="U263" s="189">
        <f>IF(Tableau1[[#This Row],[Position]]="R.T.T.",1,0)</f>
        <v>0</v>
      </c>
      <c r="V263" s="185">
        <f>IF(Tableau1[[#This Row],[Position]]="Autre",1,0)</f>
        <v>0</v>
      </c>
      <c r="W263" s="142">
        <f>IF(Tableau1[[#This Row],[Position]]="Ch.P. AM",Tableau1[[#This Row],[Fin AM]]-Tableau1[[#This Row],[Début AM]]-Tableau1[[#This Row],[Pause AM]],0)</f>
        <v>0</v>
      </c>
      <c r="X263" s="117">
        <f>IF(Tableau1[[#This Row],[Position]]="Ch.P. PM",Tableau1[[#This Row],[Fin PM]]-Tableau1[[#This Row],[Début PM]]-Tableau1[[#This Row],[Pause PM]],0)</f>
        <v>0</v>
      </c>
      <c r="Y263" s="143">
        <f>IF(Tableau1[[#This Row],[Position]]="Ch.P.",Tableau1[[#This Row],[Temps de travail]],0)+Tableau1[[#This Row],[Chômage Partiel AM]]+Tableau1[[#This Row],[Chômage Partiel PM]]</f>
        <v>0</v>
      </c>
      <c r="Z263" s="148">
        <f>(Tableau1[[#This Row],[Pont Mobile]]+Tableau1[[#This Row],[Congés ]]+Tableau1[[#This Row],[Autre]]+Tableau1[[#This Row],[Absence]]+Tableau1[[#This Row],[R.T.T.]]+Tableau1[[#This Row],[Arrêt Maladie]])*paramètres!B$14</f>
        <v>0</v>
      </c>
      <c r="AA263" s="94">
        <f ca="1">MAX(0,IF(WEEKDAY(Tableau1[[#This Row],[Date]],2)&lt;7,0,
SUM(OFFSET(Tableau1[[#This Row],[Temps de travail]],-6,,7))-
SUM(OFFSET(Tableau1[[#This Row],[Heures à récupérer]],-6,,7))+
SUM(OFFSET(Tableau1[[#This Row],[Récup avance]],-6,,7))
-paramètres!$B$15
)*24)</f>
        <v>0</v>
      </c>
      <c r="AB263" s="14"/>
      <c r="AC263" s="14"/>
      <c r="AE263" s="14"/>
    </row>
    <row r="264" spans="2:31" x14ac:dyDescent="0.3">
      <c r="B264" s="49" t="str">
        <f>IF(WEEKDAY(Tableau1[[#This Row],[Date]],2)=4,"semaine "&amp;_xlfn.ISOWEEKNUM(Tableau1[[#This Row],[Date]]),"")</f>
        <v/>
      </c>
      <c r="C264" s="44" t="str">
        <f>UPPER(TEXT(Tableau1[[#This Row],[Date]],"jjjj"))</f>
        <v>LUNDI</v>
      </c>
      <c r="D264" s="60">
        <f>$C$3+ROW()-ROW(Tableau1[[#Headers],[Date]])-1</f>
        <v>44452</v>
      </c>
      <c r="E264" s="24"/>
      <c r="F264" s="24"/>
      <c r="G264" s="58"/>
      <c r="H264" s="24"/>
      <c r="I264" s="24"/>
      <c r="J264" s="58"/>
      <c r="K264" s="64">
        <f>Tableau1[[#This Row],[Fin AM]]-Tableau1[[#This Row],[Début AM]]-Tableau1[[#This Row],[Pause AM]]+Tableau1[[#This Row],[Fin PM]]-Tableau1[[#This Row],[Début PM]]-Tableau1[[#This Row],[Pause PM]]</f>
        <v>0</v>
      </c>
      <c r="L264" s="48"/>
      <c r="M264" s="83"/>
      <c r="N264" s="171" t="str">
        <f ca="1">IF(COUNTIF('jours fériés'!C:C,Tableau1[[#This Row],[Date]]),"oui","")</f>
        <v/>
      </c>
      <c r="O264" s="176"/>
      <c r="P264" s="112">
        <f>IF(Tableau1[[#This Row],[Position]]="C.P.",1,0)</f>
        <v>0</v>
      </c>
      <c r="Q264" s="126">
        <f>IF(Tableau1[[#This Row],[Position]]="C.P.S.",1,0)</f>
        <v>0</v>
      </c>
      <c r="R264" s="132">
        <f>IF(Tableau1[[#This Row],[Position]]="P.M.",1,0)</f>
        <v>0</v>
      </c>
      <c r="S264" s="134">
        <f>IF(Tableau1[[#This Row],[Position]]="A.M.",1,0)</f>
        <v>0</v>
      </c>
      <c r="T264" s="137">
        <f>IF(Tableau1[[#This Row],[Position]]="ABS",1,0)</f>
        <v>0</v>
      </c>
      <c r="U264" s="86">
        <f>IF(Tableau1[[#This Row],[Position]]="R.T.T.",1,0)</f>
        <v>0</v>
      </c>
      <c r="V264" s="138">
        <f>IF(Tableau1[[#This Row],[Position]]="Autre",1,0)</f>
        <v>0</v>
      </c>
      <c r="W264" s="141">
        <f>IF(Tableau1[[#This Row],[Position]]="Ch.P. AM",Tableau1[[#This Row],[Fin AM]]-Tableau1[[#This Row],[Début AM]]-Tableau1[[#This Row],[Pause AM]],0)</f>
        <v>0</v>
      </c>
      <c r="X264" s="81">
        <f>IF(Tableau1[[#This Row],[Position]]="Ch.P. PM",Tableau1[[#This Row],[Fin PM]]-Tableau1[[#This Row],[Début PM]]-Tableau1[[#This Row],[Pause PM]],0)</f>
        <v>0</v>
      </c>
      <c r="Y264" s="96">
        <f>IF(Tableau1[[#This Row],[Position]]="Ch.P.",Tableau1[[#This Row],[Temps de travail]],0)+Tableau1[[#This Row],[Chômage Partiel AM]]+Tableau1[[#This Row],[Chômage Partiel PM]]</f>
        <v>0</v>
      </c>
      <c r="Z264" s="147">
        <f>(Tableau1[[#This Row],[Pont Mobile]]+Tableau1[[#This Row],[Congés ]]+Tableau1[[#This Row],[Autre]]+Tableau1[[#This Row],[Absence]]+Tableau1[[#This Row],[R.T.T.]]+Tableau1[[#This Row],[Arrêt Maladie]])*paramètres!B$14</f>
        <v>0</v>
      </c>
      <c r="AA264" s="93">
        <f ca="1">MAX(0,IF(WEEKDAY(Tableau1[[#This Row],[Date]],2)&lt;7,0,
SUM(OFFSET(Tableau1[[#This Row],[Temps de travail]],-6,,7))-
SUM(OFFSET(Tableau1[[#This Row],[Heures à récupérer]],-6,,7))+
SUM(OFFSET(Tableau1[[#This Row],[Récup avance]],-6,,7))
-paramètres!$B$15
)*24)</f>
        <v>0</v>
      </c>
      <c r="AB264" s="14"/>
      <c r="AC264" s="14"/>
      <c r="AE264" s="14"/>
    </row>
    <row r="265" spans="2:31" x14ac:dyDescent="0.3">
      <c r="B265" s="49" t="str">
        <f>IF(WEEKDAY(Tableau1[[#This Row],[Date]],2)=4,"semaine "&amp;_xlfn.ISOWEEKNUM(Tableau1[[#This Row],[Date]]),"")</f>
        <v/>
      </c>
      <c r="C265" s="44" t="str">
        <f>UPPER(TEXT(Tableau1[[#This Row],[Date]],"jjjj"))</f>
        <v>MARDI</v>
      </c>
      <c r="D265" s="60">
        <f>$C$3+ROW()-ROW(Tableau1[[#Headers],[Date]])-1</f>
        <v>44453</v>
      </c>
      <c r="E265" s="24"/>
      <c r="F265" s="24"/>
      <c r="G265" s="58"/>
      <c r="H265" s="24"/>
      <c r="I265" s="24"/>
      <c r="J265" s="58"/>
      <c r="K265" s="64">
        <f>Tableau1[[#This Row],[Fin AM]]-Tableau1[[#This Row],[Début AM]]-Tableau1[[#This Row],[Pause AM]]+Tableau1[[#This Row],[Fin PM]]-Tableau1[[#This Row],[Début PM]]-Tableau1[[#This Row],[Pause PM]]</f>
        <v>0</v>
      </c>
      <c r="L265" s="45"/>
      <c r="M265" s="84"/>
      <c r="N265" s="171" t="str">
        <f ca="1">IF(COUNTIF('jours fériés'!C:C,Tableau1[[#This Row],[Date]]),"oui","")</f>
        <v/>
      </c>
      <c r="O265" s="176"/>
      <c r="P265" s="112">
        <f>IF(Tableau1[[#This Row],[Position]]="C.P.",1,0)</f>
        <v>0</v>
      </c>
      <c r="Q265" s="126">
        <f>IF(Tableau1[[#This Row],[Position]]="C.P.S.",1,0)</f>
        <v>0</v>
      </c>
      <c r="R265" s="132">
        <f>IF(Tableau1[[#This Row],[Position]]="P.M.",1,0)</f>
        <v>0</v>
      </c>
      <c r="S265" s="134">
        <f>IF(Tableau1[[#This Row],[Position]]="A.M.",1,0)</f>
        <v>0</v>
      </c>
      <c r="T265" s="137">
        <f>IF(Tableau1[[#This Row],[Position]]="ABS",1,0)</f>
        <v>0</v>
      </c>
      <c r="U265" s="86">
        <f>IF(Tableau1[[#This Row],[Position]]="R.T.T.",1,0)</f>
        <v>0</v>
      </c>
      <c r="V265" s="138">
        <f>IF(Tableau1[[#This Row],[Position]]="Autre",1,0)</f>
        <v>0</v>
      </c>
      <c r="W265" s="141">
        <f>IF(Tableau1[[#This Row],[Position]]="Ch.P. AM",Tableau1[[#This Row],[Fin AM]]-Tableau1[[#This Row],[Début AM]]-Tableau1[[#This Row],[Pause AM]],0)</f>
        <v>0</v>
      </c>
      <c r="X265" s="81">
        <f>IF(Tableau1[[#This Row],[Position]]="Ch.P. PM",Tableau1[[#This Row],[Fin PM]]-Tableau1[[#This Row],[Début PM]]-Tableau1[[#This Row],[Pause PM]],0)</f>
        <v>0</v>
      </c>
      <c r="Y265" s="96">
        <f>IF(Tableau1[[#This Row],[Position]]="Ch.P.",Tableau1[[#This Row],[Temps de travail]],0)+Tableau1[[#This Row],[Chômage Partiel AM]]+Tableau1[[#This Row],[Chômage Partiel PM]]</f>
        <v>0</v>
      </c>
      <c r="Z265" s="147">
        <f>(Tableau1[[#This Row],[Pont Mobile]]+Tableau1[[#This Row],[Congés ]]+Tableau1[[#This Row],[Autre]]+Tableau1[[#This Row],[Absence]]+Tableau1[[#This Row],[R.T.T.]]+Tableau1[[#This Row],[Arrêt Maladie]])*paramètres!B$14</f>
        <v>0</v>
      </c>
      <c r="AA265" s="93">
        <f ca="1">MAX(0,IF(WEEKDAY(Tableau1[[#This Row],[Date]],2)&lt;7,0,
SUM(OFFSET(Tableau1[[#This Row],[Temps de travail]],-6,,7))-
SUM(OFFSET(Tableau1[[#This Row],[Heures à récupérer]],-6,,7))+
SUM(OFFSET(Tableau1[[#This Row],[Récup avance]],-6,,7))
-paramètres!$B$15
)*24)</f>
        <v>0</v>
      </c>
      <c r="AB265" s="14"/>
      <c r="AC265" s="14"/>
      <c r="AE265" s="14"/>
    </row>
    <row r="266" spans="2:31" x14ac:dyDescent="0.3">
      <c r="B266" s="49" t="str">
        <f>IF(WEEKDAY(Tableau1[[#This Row],[Date]],2)=4,"semaine "&amp;_xlfn.ISOWEEKNUM(Tableau1[[#This Row],[Date]]),"")</f>
        <v/>
      </c>
      <c r="C266" s="44" t="str">
        <f>UPPER(TEXT(Tableau1[[#This Row],[Date]],"jjjj"))</f>
        <v>MERCREDI</v>
      </c>
      <c r="D266" s="60">
        <f>$C$3+ROW()-ROW(Tableau1[[#Headers],[Date]])-1</f>
        <v>44454</v>
      </c>
      <c r="E266" s="24"/>
      <c r="F266" s="24"/>
      <c r="G266" s="58"/>
      <c r="H266" s="24"/>
      <c r="I266" s="24"/>
      <c r="J266" s="58"/>
      <c r="K266" s="64">
        <f>Tableau1[[#This Row],[Fin AM]]-Tableau1[[#This Row],[Début AM]]-Tableau1[[#This Row],[Pause AM]]+Tableau1[[#This Row],[Fin PM]]-Tableau1[[#This Row],[Début PM]]-Tableau1[[#This Row],[Pause PM]]</f>
        <v>0</v>
      </c>
      <c r="L266" s="45"/>
      <c r="M266" s="84"/>
      <c r="N266" s="171" t="str">
        <f ca="1">IF(COUNTIF('jours fériés'!C:C,Tableau1[[#This Row],[Date]]),"oui","")</f>
        <v/>
      </c>
      <c r="O266" s="176"/>
      <c r="P266" s="112">
        <f>IF(Tableau1[[#This Row],[Position]]="C.P.",1,0)</f>
        <v>0</v>
      </c>
      <c r="Q266" s="126">
        <f>IF(Tableau1[[#This Row],[Position]]="C.P.S.",1,0)</f>
        <v>0</v>
      </c>
      <c r="R266" s="132">
        <f>IF(Tableau1[[#This Row],[Position]]="P.M.",1,0)</f>
        <v>0</v>
      </c>
      <c r="S266" s="134">
        <f>IF(Tableau1[[#This Row],[Position]]="A.M.",1,0)</f>
        <v>0</v>
      </c>
      <c r="T266" s="137">
        <f>IF(Tableau1[[#This Row],[Position]]="ABS",1,0)</f>
        <v>0</v>
      </c>
      <c r="U266" s="86">
        <f>IF(Tableau1[[#This Row],[Position]]="R.T.T.",1,0)</f>
        <v>0</v>
      </c>
      <c r="V266" s="138">
        <f>IF(Tableau1[[#This Row],[Position]]="Autre",1,0)</f>
        <v>0</v>
      </c>
      <c r="W266" s="141">
        <f>IF(Tableau1[[#This Row],[Position]]="Ch.P. AM",Tableau1[[#This Row],[Fin AM]]-Tableau1[[#This Row],[Début AM]]-Tableau1[[#This Row],[Pause AM]],0)</f>
        <v>0</v>
      </c>
      <c r="X266" s="81">
        <f>IF(Tableau1[[#This Row],[Position]]="Ch.P. PM",Tableau1[[#This Row],[Fin PM]]-Tableau1[[#This Row],[Début PM]]-Tableau1[[#This Row],[Pause PM]],0)</f>
        <v>0</v>
      </c>
      <c r="Y266" s="96">
        <f>IF(Tableau1[[#This Row],[Position]]="Ch.P.",Tableau1[[#This Row],[Temps de travail]],0)+Tableau1[[#This Row],[Chômage Partiel AM]]+Tableau1[[#This Row],[Chômage Partiel PM]]</f>
        <v>0</v>
      </c>
      <c r="Z266" s="147">
        <f>(Tableau1[[#This Row],[Pont Mobile]]+Tableau1[[#This Row],[Congés ]]+Tableau1[[#This Row],[Autre]]+Tableau1[[#This Row],[Absence]]+Tableau1[[#This Row],[R.T.T.]]+Tableau1[[#This Row],[Arrêt Maladie]])*paramètres!B$14</f>
        <v>0</v>
      </c>
      <c r="AA266" s="93">
        <f ca="1">MAX(0,IF(WEEKDAY(Tableau1[[#This Row],[Date]],2)&lt;7,0,
SUM(OFFSET(Tableau1[[#This Row],[Temps de travail]],-6,,7))-
SUM(OFFSET(Tableau1[[#This Row],[Heures à récupérer]],-6,,7))+
SUM(OFFSET(Tableau1[[#This Row],[Récup avance]],-6,,7))
-paramètres!$B$15
)*24)</f>
        <v>0</v>
      </c>
      <c r="AB266" s="14"/>
      <c r="AC266" s="14"/>
      <c r="AE266" s="14"/>
    </row>
    <row r="267" spans="2:31" x14ac:dyDescent="0.3">
      <c r="B267" s="49" t="str">
        <f>IF(WEEKDAY(Tableau1[[#This Row],[Date]],2)=4,"semaine "&amp;_xlfn.ISOWEEKNUM(Tableau1[[#This Row],[Date]]),"")</f>
        <v>semaine 37</v>
      </c>
      <c r="C267" s="44" t="str">
        <f>UPPER(TEXT(Tableau1[[#This Row],[Date]],"jjjj"))</f>
        <v>JEUDI</v>
      </c>
      <c r="D267" s="60">
        <f>$C$3+ROW()-ROW(Tableau1[[#Headers],[Date]])-1</f>
        <v>44455</v>
      </c>
      <c r="E267" s="24"/>
      <c r="F267" s="24"/>
      <c r="G267" s="58"/>
      <c r="H267" s="24"/>
      <c r="I267" s="24"/>
      <c r="J267" s="58"/>
      <c r="K267" s="64">
        <f>Tableau1[[#This Row],[Fin AM]]-Tableau1[[#This Row],[Début AM]]-Tableau1[[#This Row],[Pause AM]]+Tableau1[[#This Row],[Fin PM]]-Tableau1[[#This Row],[Début PM]]-Tableau1[[#This Row],[Pause PM]]</f>
        <v>0</v>
      </c>
      <c r="L267" s="45"/>
      <c r="M267" s="84"/>
      <c r="N267" s="171" t="str">
        <f ca="1">IF(COUNTIF('jours fériés'!C:C,Tableau1[[#This Row],[Date]]),"oui","")</f>
        <v/>
      </c>
      <c r="O267" s="176"/>
      <c r="P267" s="112">
        <f>IF(Tableau1[[#This Row],[Position]]="C.P.",1,0)</f>
        <v>0</v>
      </c>
      <c r="Q267" s="126">
        <f>IF(Tableau1[[#This Row],[Position]]="C.P.S.",1,0)</f>
        <v>0</v>
      </c>
      <c r="R267" s="132">
        <f>IF(Tableau1[[#This Row],[Position]]="P.M.",1,0)</f>
        <v>0</v>
      </c>
      <c r="S267" s="134">
        <f>IF(Tableau1[[#This Row],[Position]]="A.M.",1,0)</f>
        <v>0</v>
      </c>
      <c r="T267" s="137">
        <f>IF(Tableau1[[#This Row],[Position]]="ABS",1,0)</f>
        <v>0</v>
      </c>
      <c r="U267" s="86">
        <f>IF(Tableau1[[#This Row],[Position]]="R.T.T.",1,0)</f>
        <v>0</v>
      </c>
      <c r="V267" s="138">
        <f>IF(Tableau1[[#This Row],[Position]]="Autre",1,0)</f>
        <v>0</v>
      </c>
      <c r="W267" s="141">
        <f>IF(Tableau1[[#This Row],[Position]]="Ch.P. AM",Tableau1[[#This Row],[Fin AM]]-Tableau1[[#This Row],[Début AM]]-Tableau1[[#This Row],[Pause AM]],0)</f>
        <v>0</v>
      </c>
      <c r="X267" s="81">
        <f>IF(Tableau1[[#This Row],[Position]]="Ch.P. PM",Tableau1[[#This Row],[Fin PM]]-Tableau1[[#This Row],[Début PM]]-Tableau1[[#This Row],[Pause PM]],0)</f>
        <v>0</v>
      </c>
      <c r="Y267" s="96">
        <f>IF(Tableau1[[#This Row],[Position]]="Ch.P.",Tableau1[[#This Row],[Temps de travail]],0)+Tableau1[[#This Row],[Chômage Partiel AM]]+Tableau1[[#This Row],[Chômage Partiel PM]]</f>
        <v>0</v>
      </c>
      <c r="Z267" s="147">
        <f>(Tableau1[[#This Row],[Pont Mobile]]+Tableau1[[#This Row],[Congés ]]+Tableau1[[#This Row],[Autre]]+Tableau1[[#This Row],[Absence]]+Tableau1[[#This Row],[R.T.T.]]+Tableau1[[#This Row],[Arrêt Maladie]])*paramètres!B$14</f>
        <v>0</v>
      </c>
      <c r="AA267" s="93">
        <f ca="1">MAX(0,IF(WEEKDAY(Tableau1[[#This Row],[Date]],2)&lt;7,0,
SUM(OFFSET(Tableau1[[#This Row],[Temps de travail]],-6,,7))-
SUM(OFFSET(Tableau1[[#This Row],[Heures à récupérer]],-6,,7))+
SUM(OFFSET(Tableau1[[#This Row],[Récup avance]],-6,,7))
-paramètres!$B$15
)*24)</f>
        <v>0</v>
      </c>
      <c r="AB267" s="14"/>
      <c r="AC267" s="14"/>
      <c r="AE267" s="14"/>
    </row>
    <row r="268" spans="2:31" x14ac:dyDescent="0.3">
      <c r="B268" s="49" t="str">
        <f>IF(WEEKDAY(Tableau1[[#This Row],[Date]],2)=4,"semaine "&amp;_xlfn.ISOWEEKNUM(Tableau1[[#This Row],[Date]]),"")</f>
        <v/>
      </c>
      <c r="C268" s="44" t="str">
        <f>UPPER(TEXT(Tableau1[[#This Row],[Date]],"jjjj"))</f>
        <v>VENDREDI</v>
      </c>
      <c r="D268" s="60">
        <f>$C$3+ROW()-ROW(Tableau1[[#Headers],[Date]])-1</f>
        <v>44456</v>
      </c>
      <c r="E268" s="24"/>
      <c r="F268" s="24"/>
      <c r="G268" s="58"/>
      <c r="H268" s="24"/>
      <c r="I268" s="24"/>
      <c r="J268" s="58"/>
      <c r="K268" s="64">
        <f>Tableau1[[#This Row],[Fin AM]]-Tableau1[[#This Row],[Début AM]]-Tableau1[[#This Row],[Pause AM]]+Tableau1[[#This Row],[Fin PM]]-Tableau1[[#This Row],[Début PM]]-Tableau1[[#This Row],[Pause PM]]</f>
        <v>0</v>
      </c>
      <c r="L268" s="45"/>
      <c r="M268" s="84"/>
      <c r="N268" s="171" t="str">
        <f ca="1">IF(COUNTIF('jours fériés'!C:C,Tableau1[[#This Row],[Date]]),"oui","")</f>
        <v/>
      </c>
      <c r="O268" s="176"/>
      <c r="P268" s="112">
        <f>IF(Tableau1[[#This Row],[Position]]="C.P.",1,0)</f>
        <v>0</v>
      </c>
      <c r="Q268" s="126">
        <f>IF(Tableau1[[#This Row],[Position]]="C.P.S.",1,0)</f>
        <v>0</v>
      </c>
      <c r="R268" s="132">
        <f>IF(Tableau1[[#This Row],[Position]]="P.M.",1,0)</f>
        <v>0</v>
      </c>
      <c r="S268" s="134">
        <f>IF(Tableau1[[#This Row],[Position]]="A.M.",1,0)</f>
        <v>0</v>
      </c>
      <c r="T268" s="137">
        <f>IF(Tableau1[[#This Row],[Position]]="ABS",1,0)</f>
        <v>0</v>
      </c>
      <c r="U268" s="86">
        <f>IF(Tableau1[[#This Row],[Position]]="R.T.T.",1,0)</f>
        <v>0</v>
      </c>
      <c r="V268" s="138">
        <f>IF(Tableau1[[#This Row],[Position]]="Autre",1,0)</f>
        <v>0</v>
      </c>
      <c r="W268" s="141">
        <f>IF(Tableau1[[#This Row],[Position]]="Ch.P. AM",Tableau1[[#This Row],[Fin AM]]-Tableau1[[#This Row],[Début AM]]-Tableau1[[#This Row],[Pause AM]],0)</f>
        <v>0</v>
      </c>
      <c r="X268" s="81">
        <f>IF(Tableau1[[#This Row],[Position]]="Ch.P. PM",Tableau1[[#This Row],[Fin PM]]-Tableau1[[#This Row],[Début PM]]-Tableau1[[#This Row],[Pause PM]],0)</f>
        <v>0</v>
      </c>
      <c r="Y268" s="96">
        <f>IF(Tableau1[[#This Row],[Position]]="Ch.P.",Tableau1[[#This Row],[Temps de travail]],0)+Tableau1[[#This Row],[Chômage Partiel AM]]+Tableau1[[#This Row],[Chômage Partiel PM]]</f>
        <v>0</v>
      </c>
      <c r="Z268" s="147">
        <f>(Tableau1[[#This Row],[Pont Mobile]]+Tableau1[[#This Row],[Congés ]]+Tableau1[[#This Row],[Autre]]+Tableau1[[#This Row],[Absence]]+Tableau1[[#This Row],[R.T.T.]]+Tableau1[[#This Row],[Arrêt Maladie]])*paramètres!B$14</f>
        <v>0</v>
      </c>
      <c r="AA268" s="93">
        <f ca="1">MAX(0,IF(WEEKDAY(Tableau1[[#This Row],[Date]],2)&lt;7,0,
SUM(OFFSET(Tableau1[[#This Row],[Temps de travail]],-6,,7))-
SUM(OFFSET(Tableau1[[#This Row],[Heures à récupérer]],-6,,7))+
SUM(OFFSET(Tableau1[[#This Row],[Récup avance]],-6,,7))
-paramètres!$B$15
)*24)</f>
        <v>0</v>
      </c>
      <c r="AB268" s="14"/>
      <c r="AC268" s="14"/>
      <c r="AE268" s="14"/>
    </row>
    <row r="269" spans="2:31" x14ac:dyDescent="0.3">
      <c r="B269" s="49" t="str">
        <f>IF(WEEKDAY(Tableau1[[#This Row],[Date]],2)=4,"semaine "&amp;_xlfn.ISOWEEKNUM(Tableau1[[#This Row],[Date]]),"")</f>
        <v/>
      </c>
      <c r="C269" s="44" t="str">
        <f>UPPER(TEXT(Tableau1[[#This Row],[Date]],"jjjj"))</f>
        <v>SAMEDI</v>
      </c>
      <c r="D269" s="60">
        <f>$C$3+ROW()-ROW(Tableau1[[#Headers],[Date]])-1</f>
        <v>44457</v>
      </c>
      <c r="E269" s="24"/>
      <c r="F269" s="24"/>
      <c r="G269" s="58"/>
      <c r="H269" s="24"/>
      <c r="I269" s="24"/>
      <c r="J269" s="58"/>
      <c r="K269" s="64">
        <f>Tableau1[[#This Row],[Fin AM]]-Tableau1[[#This Row],[Début AM]]-Tableau1[[#This Row],[Pause AM]]+Tableau1[[#This Row],[Fin PM]]-Tableau1[[#This Row],[Début PM]]-Tableau1[[#This Row],[Pause PM]]</f>
        <v>0</v>
      </c>
      <c r="L269" s="45"/>
      <c r="M269" s="84"/>
      <c r="N269" s="171" t="str">
        <f ca="1">IF(COUNTIF('jours fériés'!C:C,Tableau1[[#This Row],[Date]]),"oui","")</f>
        <v/>
      </c>
      <c r="O269" s="176"/>
      <c r="P269" s="112">
        <f>IF(Tableau1[[#This Row],[Position]]="C.P.",1,0)</f>
        <v>0</v>
      </c>
      <c r="Q269" s="126">
        <f>IF(Tableau1[[#This Row],[Position]]="C.P.S.",1,0)</f>
        <v>0</v>
      </c>
      <c r="R269" s="132">
        <f>IF(Tableau1[[#This Row],[Position]]="P.M.",1,0)</f>
        <v>0</v>
      </c>
      <c r="S269" s="134">
        <f>IF(Tableau1[[#This Row],[Position]]="A.M.",1,0)</f>
        <v>0</v>
      </c>
      <c r="T269" s="137">
        <f>IF(Tableau1[[#This Row],[Position]]="ABS",1,0)</f>
        <v>0</v>
      </c>
      <c r="U269" s="86">
        <f>IF(Tableau1[[#This Row],[Position]]="R.T.T.",1,0)</f>
        <v>0</v>
      </c>
      <c r="V269" s="138">
        <f>IF(Tableau1[[#This Row],[Position]]="Autre",1,0)</f>
        <v>0</v>
      </c>
      <c r="W269" s="141">
        <f>IF(Tableau1[[#This Row],[Position]]="Ch.P. AM",Tableau1[[#This Row],[Fin AM]]-Tableau1[[#This Row],[Début AM]]-Tableau1[[#This Row],[Pause AM]],0)</f>
        <v>0</v>
      </c>
      <c r="X269" s="81">
        <f>IF(Tableau1[[#This Row],[Position]]="Ch.P. PM",Tableau1[[#This Row],[Fin PM]]-Tableau1[[#This Row],[Début PM]]-Tableau1[[#This Row],[Pause PM]],0)</f>
        <v>0</v>
      </c>
      <c r="Y269" s="96">
        <f>IF(Tableau1[[#This Row],[Position]]="Ch.P.",Tableau1[[#This Row],[Temps de travail]],0)+Tableau1[[#This Row],[Chômage Partiel AM]]+Tableau1[[#This Row],[Chômage Partiel PM]]</f>
        <v>0</v>
      </c>
      <c r="Z269" s="147">
        <f>(Tableau1[[#This Row],[Pont Mobile]]+Tableau1[[#This Row],[Congés ]]+Tableau1[[#This Row],[Autre]]+Tableau1[[#This Row],[Absence]]+Tableau1[[#This Row],[R.T.T.]]+Tableau1[[#This Row],[Arrêt Maladie]])*paramètres!B$14</f>
        <v>0</v>
      </c>
      <c r="AA269" s="93">
        <f ca="1">MAX(0,IF(WEEKDAY(Tableau1[[#This Row],[Date]],2)&lt;7,0,
SUM(OFFSET(Tableau1[[#This Row],[Temps de travail]],-6,,7))-
SUM(OFFSET(Tableau1[[#This Row],[Heures à récupérer]],-6,,7))+
SUM(OFFSET(Tableau1[[#This Row],[Récup avance]],-6,,7))
-paramètres!$B$15
)*24)</f>
        <v>0</v>
      </c>
      <c r="AB269" s="14"/>
      <c r="AC269" s="14"/>
      <c r="AE269" s="14"/>
    </row>
    <row r="270" spans="2:31" ht="15" thickBot="1" x14ac:dyDescent="0.35">
      <c r="B270" s="49" t="str">
        <f>IF(WEEKDAY(Tableau1[[#This Row],[Date]],2)=4,"semaine "&amp;_xlfn.ISOWEEKNUM(Tableau1[[#This Row],[Date]]),"")</f>
        <v/>
      </c>
      <c r="C270" s="44" t="str">
        <f>UPPER(TEXT(Tableau1[[#This Row],[Date]],"jjjj"))</f>
        <v>DIMANCHE</v>
      </c>
      <c r="D270" s="60">
        <f>$C$3+ROW()-ROW(Tableau1[[#Headers],[Date]])-1</f>
        <v>44458</v>
      </c>
      <c r="E270" s="24"/>
      <c r="F270" s="24"/>
      <c r="G270" s="58"/>
      <c r="H270" s="24"/>
      <c r="I270" s="24"/>
      <c r="J270" s="58"/>
      <c r="K270" s="64">
        <f>Tableau1[[#This Row],[Fin AM]]-Tableau1[[#This Row],[Début AM]]-Tableau1[[#This Row],[Pause AM]]+Tableau1[[#This Row],[Fin PM]]-Tableau1[[#This Row],[Début PM]]-Tableau1[[#This Row],[Pause PM]]</f>
        <v>0</v>
      </c>
      <c r="L270" s="52"/>
      <c r="M270" s="85"/>
      <c r="N270" s="174" t="str">
        <f ca="1">IF(COUNTIF('jours fériés'!C:C,Tableau1[[#This Row],[Date]]),"oui","")</f>
        <v/>
      </c>
      <c r="O270" s="176"/>
      <c r="P270" s="179">
        <f>IF(Tableau1[[#This Row],[Position]]="C.P.",1,0)</f>
        <v>0</v>
      </c>
      <c r="Q270" s="181">
        <f>IF(Tableau1[[#This Row],[Position]]="C.P.S.",1,0)</f>
        <v>0</v>
      </c>
      <c r="R270" s="183">
        <f>IF(Tableau1[[#This Row],[Position]]="P.M.",1,0)</f>
        <v>0</v>
      </c>
      <c r="S270" s="169">
        <f>IF(Tableau1[[#This Row],[Position]]="A.M.",1,0)</f>
        <v>0</v>
      </c>
      <c r="T270" s="187">
        <f>IF(Tableau1[[#This Row],[Position]]="ABS",1,0)</f>
        <v>0</v>
      </c>
      <c r="U270" s="189">
        <f>IF(Tableau1[[#This Row],[Position]]="R.T.T.",1,0)</f>
        <v>0</v>
      </c>
      <c r="V270" s="185">
        <f>IF(Tableau1[[#This Row],[Position]]="Autre",1,0)</f>
        <v>0</v>
      </c>
      <c r="W270" s="142">
        <f>IF(Tableau1[[#This Row],[Position]]="Ch.P. AM",Tableau1[[#This Row],[Fin AM]]-Tableau1[[#This Row],[Début AM]]-Tableau1[[#This Row],[Pause AM]],0)</f>
        <v>0</v>
      </c>
      <c r="X270" s="117">
        <f>IF(Tableau1[[#This Row],[Position]]="Ch.P. PM",Tableau1[[#This Row],[Fin PM]]-Tableau1[[#This Row],[Début PM]]-Tableau1[[#This Row],[Pause PM]],0)</f>
        <v>0</v>
      </c>
      <c r="Y270" s="143">
        <f>IF(Tableau1[[#This Row],[Position]]="Ch.P.",Tableau1[[#This Row],[Temps de travail]],0)+Tableau1[[#This Row],[Chômage Partiel AM]]+Tableau1[[#This Row],[Chômage Partiel PM]]</f>
        <v>0</v>
      </c>
      <c r="Z270" s="148">
        <f>(Tableau1[[#This Row],[Pont Mobile]]+Tableau1[[#This Row],[Congés ]]+Tableau1[[#This Row],[Autre]]+Tableau1[[#This Row],[Absence]]+Tableau1[[#This Row],[R.T.T.]]+Tableau1[[#This Row],[Arrêt Maladie]])*paramètres!B$14</f>
        <v>0</v>
      </c>
      <c r="AA270" s="94">
        <f ca="1">MAX(0,IF(WEEKDAY(Tableau1[[#This Row],[Date]],2)&lt;7,0,
SUM(OFFSET(Tableau1[[#This Row],[Temps de travail]],-6,,7))-
SUM(OFFSET(Tableau1[[#This Row],[Heures à récupérer]],-6,,7))+
SUM(OFFSET(Tableau1[[#This Row],[Récup avance]],-6,,7))
-paramètres!$B$15
)*24)</f>
        <v>0</v>
      </c>
      <c r="AB270" s="14"/>
      <c r="AC270" s="14"/>
      <c r="AE270" s="14"/>
    </row>
    <row r="271" spans="2:31" x14ac:dyDescent="0.3">
      <c r="B271" s="49" t="str">
        <f>IF(WEEKDAY(Tableau1[[#This Row],[Date]],2)=4,"semaine "&amp;_xlfn.ISOWEEKNUM(Tableau1[[#This Row],[Date]]),"")</f>
        <v/>
      </c>
      <c r="C271" s="44" t="str">
        <f>UPPER(TEXT(Tableau1[[#This Row],[Date]],"jjjj"))</f>
        <v>LUNDI</v>
      </c>
      <c r="D271" s="60">
        <f>$C$3+ROW()-ROW(Tableau1[[#Headers],[Date]])-1</f>
        <v>44459</v>
      </c>
      <c r="E271" s="24"/>
      <c r="F271" s="24"/>
      <c r="G271" s="58"/>
      <c r="H271" s="24"/>
      <c r="I271" s="24"/>
      <c r="J271" s="58"/>
      <c r="K271" s="64">
        <f>Tableau1[[#This Row],[Fin AM]]-Tableau1[[#This Row],[Début AM]]-Tableau1[[#This Row],[Pause AM]]+Tableau1[[#This Row],[Fin PM]]-Tableau1[[#This Row],[Début PM]]-Tableau1[[#This Row],[Pause PM]]</f>
        <v>0</v>
      </c>
      <c r="L271" s="48"/>
      <c r="M271" s="83"/>
      <c r="N271" s="171" t="str">
        <f ca="1">IF(COUNTIF('jours fériés'!C:C,Tableau1[[#This Row],[Date]]),"oui","")</f>
        <v/>
      </c>
      <c r="O271" s="176"/>
      <c r="P271" s="112">
        <f>IF(Tableau1[[#This Row],[Position]]="C.P.",1,0)</f>
        <v>0</v>
      </c>
      <c r="Q271" s="126">
        <f>IF(Tableau1[[#This Row],[Position]]="C.P.S.",1,0)</f>
        <v>0</v>
      </c>
      <c r="R271" s="132">
        <f>IF(Tableau1[[#This Row],[Position]]="P.M.",1,0)</f>
        <v>0</v>
      </c>
      <c r="S271" s="134">
        <f>IF(Tableau1[[#This Row],[Position]]="A.M.",1,0)</f>
        <v>0</v>
      </c>
      <c r="T271" s="137">
        <f>IF(Tableau1[[#This Row],[Position]]="ABS",1,0)</f>
        <v>0</v>
      </c>
      <c r="U271" s="86">
        <f>IF(Tableau1[[#This Row],[Position]]="R.T.T.",1,0)</f>
        <v>0</v>
      </c>
      <c r="V271" s="138">
        <f>IF(Tableau1[[#This Row],[Position]]="Autre",1,0)</f>
        <v>0</v>
      </c>
      <c r="W271" s="141">
        <f>IF(Tableau1[[#This Row],[Position]]="Ch.P. AM",Tableau1[[#This Row],[Fin AM]]-Tableau1[[#This Row],[Début AM]]-Tableau1[[#This Row],[Pause AM]],0)</f>
        <v>0</v>
      </c>
      <c r="X271" s="81">
        <f>IF(Tableau1[[#This Row],[Position]]="Ch.P. PM",Tableau1[[#This Row],[Fin PM]]-Tableau1[[#This Row],[Début PM]]-Tableau1[[#This Row],[Pause PM]],0)</f>
        <v>0</v>
      </c>
      <c r="Y271" s="96">
        <f>IF(Tableau1[[#This Row],[Position]]="Ch.P.",Tableau1[[#This Row],[Temps de travail]],0)+Tableau1[[#This Row],[Chômage Partiel AM]]+Tableau1[[#This Row],[Chômage Partiel PM]]</f>
        <v>0</v>
      </c>
      <c r="Z271" s="147">
        <f>(Tableau1[[#This Row],[Pont Mobile]]+Tableau1[[#This Row],[Congés ]]+Tableau1[[#This Row],[Autre]]+Tableau1[[#This Row],[Absence]]+Tableau1[[#This Row],[R.T.T.]]+Tableau1[[#This Row],[Arrêt Maladie]])*paramètres!B$14</f>
        <v>0</v>
      </c>
      <c r="AA271" s="93">
        <f ca="1">MAX(0,IF(WEEKDAY(Tableau1[[#This Row],[Date]],2)&lt;7,0,
SUM(OFFSET(Tableau1[[#This Row],[Temps de travail]],-6,,7))-
SUM(OFFSET(Tableau1[[#This Row],[Heures à récupérer]],-6,,7))+
SUM(OFFSET(Tableau1[[#This Row],[Récup avance]],-6,,7))
-paramètres!$B$15
)*24)</f>
        <v>0</v>
      </c>
      <c r="AB271" s="14"/>
      <c r="AC271" s="14"/>
      <c r="AE271" s="14"/>
    </row>
    <row r="272" spans="2:31" x14ac:dyDescent="0.3">
      <c r="B272" s="49" t="str">
        <f>IF(WEEKDAY(Tableau1[[#This Row],[Date]],2)=4,"semaine "&amp;_xlfn.ISOWEEKNUM(Tableau1[[#This Row],[Date]]),"")</f>
        <v/>
      </c>
      <c r="C272" s="44" t="str">
        <f>UPPER(TEXT(Tableau1[[#This Row],[Date]],"jjjj"))</f>
        <v>MARDI</v>
      </c>
      <c r="D272" s="60">
        <f>$C$3+ROW()-ROW(Tableau1[[#Headers],[Date]])-1</f>
        <v>44460</v>
      </c>
      <c r="E272" s="24"/>
      <c r="F272" s="24"/>
      <c r="G272" s="58"/>
      <c r="H272" s="24"/>
      <c r="I272" s="24"/>
      <c r="J272" s="58"/>
      <c r="K272" s="64">
        <f>Tableau1[[#This Row],[Fin AM]]-Tableau1[[#This Row],[Début AM]]-Tableau1[[#This Row],[Pause AM]]+Tableau1[[#This Row],[Fin PM]]-Tableau1[[#This Row],[Début PM]]-Tableau1[[#This Row],[Pause PM]]</f>
        <v>0</v>
      </c>
      <c r="L272" s="45"/>
      <c r="M272" s="84"/>
      <c r="N272" s="171" t="str">
        <f ca="1">IF(COUNTIF('jours fériés'!C:C,Tableau1[[#This Row],[Date]]),"oui","")</f>
        <v/>
      </c>
      <c r="O272" s="176"/>
      <c r="P272" s="112">
        <f>IF(Tableau1[[#This Row],[Position]]="C.P.",1,0)</f>
        <v>0</v>
      </c>
      <c r="Q272" s="126">
        <f>IF(Tableau1[[#This Row],[Position]]="C.P.S.",1,0)</f>
        <v>0</v>
      </c>
      <c r="R272" s="132">
        <f>IF(Tableau1[[#This Row],[Position]]="P.M.",1,0)</f>
        <v>0</v>
      </c>
      <c r="S272" s="134">
        <f>IF(Tableau1[[#This Row],[Position]]="A.M.",1,0)</f>
        <v>0</v>
      </c>
      <c r="T272" s="137">
        <f>IF(Tableau1[[#This Row],[Position]]="ABS",1,0)</f>
        <v>0</v>
      </c>
      <c r="U272" s="86">
        <f>IF(Tableau1[[#This Row],[Position]]="R.T.T.",1,0)</f>
        <v>0</v>
      </c>
      <c r="V272" s="138">
        <f>IF(Tableau1[[#This Row],[Position]]="Autre",1,0)</f>
        <v>0</v>
      </c>
      <c r="W272" s="141">
        <f>IF(Tableau1[[#This Row],[Position]]="Ch.P. AM",Tableau1[[#This Row],[Fin AM]]-Tableau1[[#This Row],[Début AM]]-Tableau1[[#This Row],[Pause AM]],0)</f>
        <v>0</v>
      </c>
      <c r="X272" s="81">
        <f>IF(Tableau1[[#This Row],[Position]]="Ch.P. PM",Tableau1[[#This Row],[Fin PM]]-Tableau1[[#This Row],[Début PM]]-Tableau1[[#This Row],[Pause PM]],0)</f>
        <v>0</v>
      </c>
      <c r="Y272" s="96">
        <f>IF(Tableau1[[#This Row],[Position]]="Ch.P.",Tableau1[[#This Row],[Temps de travail]],0)+Tableau1[[#This Row],[Chômage Partiel AM]]+Tableau1[[#This Row],[Chômage Partiel PM]]</f>
        <v>0</v>
      </c>
      <c r="Z272" s="147">
        <f>(Tableau1[[#This Row],[Pont Mobile]]+Tableau1[[#This Row],[Congés ]]+Tableau1[[#This Row],[Autre]]+Tableau1[[#This Row],[Absence]]+Tableau1[[#This Row],[R.T.T.]]+Tableau1[[#This Row],[Arrêt Maladie]])*paramètres!B$14</f>
        <v>0</v>
      </c>
      <c r="AA272" s="93">
        <f ca="1">MAX(0,IF(WEEKDAY(Tableau1[[#This Row],[Date]],2)&lt;7,0,
SUM(OFFSET(Tableau1[[#This Row],[Temps de travail]],-6,,7))-
SUM(OFFSET(Tableau1[[#This Row],[Heures à récupérer]],-6,,7))+
SUM(OFFSET(Tableau1[[#This Row],[Récup avance]],-6,,7))
-paramètres!$B$15
)*24)</f>
        <v>0</v>
      </c>
      <c r="AB272" s="14"/>
      <c r="AC272" s="14"/>
      <c r="AE272" s="14"/>
    </row>
    <row r="273" spans="2:31" x14ac:dyDescent="0.3">
      <c r="B273" s="49" t="str">
        <f>IF(WEEKDAY(Tableau1[[#This Row],[Date]],2)=4,"semaine "&amp;_xlfn.ISOWEEKNUM(Tableau1[[#This Row],[Date]]),"")</f>
        <v/>
      </c>
      <c r="C273" s="44" t="str">
        <f>UPPER(TEXT(Tableau1[[#This Row],[Date]],"jjjj"))</f>
        <v>MERCREDI</v>
      </c>
      <c r="D273" s="60">
        <f>$C$3+ROW()-ROW(Tableau1[[#Headers],[Date]])-1</f>
        <v>44461</v>
      </c>
      <c r="E273" s="24"/>
      <c r="F273" s="24"/>
      <c r="G273" s="58"/>
      <c r="H273" s="24"/>
      <c r="I273" s="24"/>
      <c r="J273" s="58"/>
      <c r="K273" s="64">
        <f>Tableau1[[#This Row],[Fin AM]]-Tableau1[[#This Row],[Début AM]]-Tableau1[[#This Row],[Pause AM]]+Tableau1[[#This Row],[Fin PM]]-Tableau1[[#This Row],[Début PM]]-Tableau1[[#This Row],[Pause PM]]</f>
        <v>0</v>
      </c>
      <c r="L273" s="45"/>
      <c r="M273" s="84"/>
      <c r="N273" s="171" t="str">
        <f ca="1">IF(COUNTIF('jours fériés'!C:C,Tableau1[[#This Row],[Date]]),"oui","")</f>
        <v/>
      </c>
      <c r="O273" s="176"/>
      <c r="P273" s="112">
        <f>IF(Tableau1[[#This Row],[Position]]="C.P.",1,0)</f>
        <v>0</v>
      </c>
      <c r="Q273" s="126">
        <f>IF(Tableau1[[#This Row],[Position]]="C.P.S.",1,0)</f>
        <v>0</v>
      </c>
      <c r="R273" s="132">
        <f>IF(Tableau1[[#This Row],[Position]]="P.M.",1,0)</f>
        <v>0</v>
      </c>
      <c r="S273" s="134">
        <f>IF(Tableau1[[#This Row],[Position]]="A.M.",1,0)</f>
        <v>0</v>
      </c>
      <c r="T273" s="137">
        <f>IF(Tableau1[[#This Row],[Position]]="ABS",1,0)</f>
        <v>0</v>
      </c>
      <c r="U273" s="86">
        <f>IF(Tableau1[[#This Row],[Position]]="R.T.T.",1,0)</f>
        <v>0</v>
      </c>
      <c r="V273" s="138">
        <f>IF(Tableau1[[#This Row],[Position]]="Autre",1,0)</f>
        <v>0</v>
      </c>
      <c r="W273" s="141">
        <f>IF(Tableau1[[#This Row],[Position]]="Ch.P. AM",Tableau1[[#This Row],[Fin AM]]-Tableau1[[#This Row],[Début AM]]-Tableau1[[#This Row],[Pause AM]],0)</f>
        <v>0</v>
      </c>
      <c r="X273" s="81">
        <f>IF(Tableau1[[#This Row],[Position]]="Ch.P. PM",Tableau1[[#This Row],[Fin PM]]-Tableau1[[#This Row],[Début PM]]-Tableau1[[#This Row],[Pause PM]],0)</f>
        <v>0</v>
      </c>
      <c r="Y273" s="96">
        <f>IF(Tableau1[[#This Row],[Position]]="Ch.P.",Tableau1[[#This Row],[Temps de travail]],0)+Tableau1[[#This Row],[Chômage Partiel AM]]+Tableau1[[#This Row],[Chômage Partiel PM]]</f>
        <v>0</v>
      </c>
      <c r="Z273" s="147">
        <f>(Tableau1[[#This Row],[Pont Mobile]]+Tableau1[[#This Row],[Congés ]]+Tableau1[[#This Row],[Autre]]+Tableau1[[#This Row],[Absence]]+Tableau1[[#This Row],[R.T.T.]]+Tableau1[[#This Row],[Arrêt Maladie]])*paramètres!B$14</f>
        <v>0</v>
      </c>
      <c r="AA273" s="93">
        <f ca="1">MAX(0,IF(WEEKDAY(Tableau1[[#This Row],[Date]],2)&lt;7,0,
SUM(OFFSET(Tableau1[[#This Row],[Temps de travail]],-6,,7))-
SUM(OFFSET(Tableau1[[#This Row],[Heures à récupérer]],-6,,7))+
SUM(OFFSET(Tableau1[[#This Row],[Récup avance]],-6,,7))
-paramètres!$B$15
)*24)</f>
        <v>0</v>
      </c>
      <c r="AB273" s="14"/>
      <c r="AC273" s="14"/>
      <c r="AE273" s="14"/>
    </row>
    <row r="274" spans="2:31" x14ac:dyDescent="0.3">
      <c r="B274" s="49" t="str">
        <f>IF(WEEKDAY(Tableau1[[#This Row],[Date]],2)=4,"semaine "&amp;_xlfn.ISOWEEKNUM(Tableau1[[#This Row],[Date]]),"")</f>
        <v>semaine 38</v>
      </c>
      <c r="C274" s="44" t="str">
        <f>UPPER(TEXT(Tableau1[[#This Row],[Date]],"jjjj"))</f>
        <v>JEUDI</v>
      </c>
      <c r="D274" s="60">
        <f>$C$3+ROW()-ROW(Tableau1[[#Headers],[Date]])-1</f>
        <v>44462</v>
      </c>
      <c r="E274" s="24"/>
      <c r="F274" s="24"/>
      <c r="G274" s="58"/>
      <c r="H274" s="24"/>
      <c r="I274" s="24"/>
      <c r="J274" s="58"/>
      <c r="K274" s="64">
        <f>Tableau1[[#This Row],[Fin AM]]-Tableau1[[#This Row],[Début AM]]-Tableau1[[#This Row],[Pause AM]]+Tableau1[[#This Row],[Fin PM]]-Tableau1[[#This Row],[Début PM]]-Tableau1[[#This Row],[Pause PM]]</f>
        <v>0</v>
      </c>
      <c r="L274" s="45"/>
      <c r="M274" s="84"/>
      <c r="N274" s="171" t="str">
        <f ca="1">IF(COUNTIF('jours fériés'!C:C,Tableau1[[#This Row],[Date]]),"oui","")</f>
        <v/>
      </c>
      <c r="O274" s="176"/>
      <c r="P274" s="112">
        <f>IF(Tableau1[[#This Row],[Position]]="C.P.",1,0)</f>
        <v>0</v>
      </c>
      <c r="Q274" s="126">
        <f>IF(Tableau1[[#This Row],[Position]]="C.P.S.",1,0)</f>
        <v>0</v>
      </c>
      <c r="R274" s="132">
        <f>IF(Tableau1[[#This Row],[Position]]="P.M.",1,0)</f>
        <v>0</v>
      </c>
      <c r="S274" s="134">
        <f>IF(Tableau1[[#This Row],[Position]]="A.M.",1,0)</f>
        <v>0</v>
      </c>
      <c r="T274" s="137">
        <f>IF(Tableau1[[#This Row],[Position]]="ABS",1,0)</f>
        <v>0</v>
      </c>
      <c r="U274" s="86">
        <f>IF(Tableau1[[#This Row],[Position]]="R.T.T.",1,0)</f>
        <v>0</v>
      </c>
      <c r="V274" s="138">
        <f>IF(Tableau1[[#This Row],[Position]]="Autre",1,0)</f>
        <v>0</v>
      </c>
      <c r="W274" s="141">
        <f>IF(Tableau1[[#This Row],[Position]]="Ch.P. AM",Tableau1[[#This Row],[Fin AM]]-Tableau1[[#This Row],[Début AM]]-Tableau1[[#This Row],[Pause AM]],0)</f>
        <v>0</v>
      </c>
      <c r="X274" s="81">
        <f>IF(Tableau1[[#This Row],[Position]]="Ch.P. PM",Tableau1[[#This Row],[Fin PM]]-Tableau1[[#This Row],[Début PM]]-Tableau1[[#This Row],[Pause PM]],0)</f>
        <v>0</v>
      </c>
      <c r="Y274" s="96">
        <f>IF(Tableau1[[#This Row],[Position]]="Ch.P.",Tableau1[[#This Row],[Temps de travail]],0)+Tableau1[[#This Row],[Chômage Partiel AM]]+Tableau1[[#This Row],[Chômage Partiel PM]]</f>
        <v>0</v>
      </c>
      <c r="Z274" s="147">
        <f>(Tableau1[[#This Row],[Pont Mobile]]+Tableau1[[#This Row],[Congés ]]+Tableau1[[#This Row],[Autre]]+Tableau1[[#This Row],[Absence]]+Tableau1[[#This Row],[R.T.T.]]+Tableau1[[#This Row],[Arrêt Maladie]])*paramètres!B$14</f>
        <v>0</v>
      </c>
      <c r="AA274" s="93">
        <f ca="1">MAX(0,IF(WEEKDAY(Tableau1[[#This Row],[Date]],2)&lt;7,0,
SUM(OFFSET(Tableau1[[#This Row],[Temps de travail]],-6,,7))-
SUM(OFFSET(Tableau1[[#This Row],[Heures à récupérer]],-6,,7))+
SUM(OFFSET(Tableau1[[#This Row],[Récup avance]],-6,,7))
-paramètres!$B$15
)*24)</f>
        <v>0</v>
      </c>
      <c r="AB274" s="14"/>
      <c r="AC274" s="14"/>
      <c r="AE274" s="14"/>
    </row>
    <row r="275" spans="2:31" x14ac:dyDescent="0.3">
      <c r="B275" s="49" t="str">
        <f>IF(WEEKDAY(Tableau1[[#This Row],[Date]],2)=4,"semaine "&amp;_xlfn.ISOWEEKNUM(Tableau1[[#This Row],[Date]]),"")</f>
        <v/>
      </c>
      <c r="C275" s="44" t="str">
        <f>UPPER(TEXT(Tableau1[[#This Row],[Date]],"jjjj"))</f>
        <v>VENDREDI</v>
      </c>
      <c r="D275" s="60">
        <f>$C$3+ROW()-ROW(Tableau1[[#Headers],[Date]])-1</f>
        <v>44463</v>
      </c>
      <c r="E275" s="24"/>
      <c r="F275" s="24"/>
      <c r="G275" s="58"/>
      <c r="H275" s="24"/>
      <c r="I275" s="24"/>
      <c r="J275" s="58"/>
      <c r="K275" s="64">
        <f>Tableau1[[#This Row],[Fin AM]]-Tableau1[[#This Row],[Début AM]]-Tableau1[[#This Row],[Pause AM]]+Tableau1[[#This Row],[Fin PM]]-Tableau1[[#This Row],[Début PM]]-Tableau1[[#This Row],[Pause PM]]</f>
        <v>0</v>
      </c>
      <c r="L275" s="45"/>
      <c r="M275" s="84"/>
      <c r="N275" s="171" t="str">
        <f ca="1">IF(COUNTIF('jours fériés'!C:C,Tableau1[[#This Row],[Date]]),"oui","")</f>
        <v/>
      </c>
      <c r="O275" s="176"/>
      <c r="P275" s="112">
        <f>IF(Tableau1[[#This Row],[Position]]="C.P.",1,0)</f>
        <v>0</v>
      </c>
      <c r="Q275" s="126">
        <f>IF(Tableau1[[#This Row],[Position]]="C.P.S.",1,0)</f>
        <v>0</v>
      </c>
      <c r="R275" s="132">
        <f>IF(Tableau1[[#This Row],[Position]]="P.M.",1,0)</f>
        <v>0</v>
      </c>
      <c r="S275" s="134">
        <f>IF(Tableau1[[#This Row],[Position]]="A.M.",1,0)</f>
        <v>0</v>
      </c>
      <c r="T275" s="137">
        <f>IF(Tableau1[[#This Row],[Position]]="ABS",1,0)</f>
        <v>0</v>
      </c>
      <c r="U275" s="86">
        <f>IF(Tableau1[[#This Row],[Position]]="R.T.T.",1,0)</f>
        <v>0</v>
      </c>
      <c r="V275" s="138">
        <f>IF(Tableau1[[#This Row],[Position]]="Autre",1,0)</f>
        <v>0</v>
      </c>
      <c r="W275" s="141">
        <f>IF(Tableau1[[#This Row],[Position]]="Ch.P. AM",Tableau1[[#This Row],[Fin AM]]-Tableau1[[#This Row],[Début AM]]-Tableau1[[#This Row],[Pause AM]],0)</f>
        <v>0</v>
      </c>
      <c r="X275" s="81">
        <f>IF(Tableau1[[#This Row],[Position]]="Ch.P. PM",Tableau1[[#This Row],[Fin PM]]-Tableau1[[#This Row],[Début PM]]-Tableau1[[#This Row],[Pause PM]],0)</f>
        <v>0</v>
      </c>
      <c r="Y275" s="96">
        <f>IF(Tableau1[[#This Row],[Position]]="Ch.P.",Tableau1[[#This Row],[Temps de travail]],0)+Tableau1[[#This Row],[Chômage Partiel AM]]+Tableau1[[#This Row],[Chômage Partiel PM]]</f>
        <v>0</v>
      </c>
      <c r="Z275" s="147">
        <f>(Tableau1[[#This Row],[Pont Mobile]]+Tableau1[[#This Row],[Congés ]]+Tableau1[[#This Row],[Autre]]+Tableau1[[#This Row],[Absence]]+Tableau1[[#This Row],[R.T.T.]]+Tableau1[[#This Row],[Arrêt Maladie]])*paramètres!B$14</f>
        <v>0</v>
      </c>
      <c r="AA275" s="93">
        <f ca="1">MAX(0,IF(WEEKDAY(Tableau1[[#This Row],[Date]],2)&lt;7,0,
SUM(OFFSET(Tableau1[[#This Row],[Temps de travail]],-6,,7))-
SUM(OFFSET(Tableau1[[#This Row],[Heures à récupérer]],-6,,7))+
SUM(OFFSET(Tableau1[[#This Row],[Récup avance]],-6,,7))
-paramètres!$B$15
)*24)</f>
        <v>0</v>
      </c>
      <c r="AB275" s="14"/>
      <c r="AC275" s="14"/>
      <c r="AE275" s="14"/>
    </row>
    <row r="276" spans="2:31" x14ac:dyDescent="0.3">
      <c r="B276" s="49" t="str">
        <f>IF(WEEKDAY(Tableau1[[#This Row],[Date]],2)=4,"semaine "&amp;_xlfn.ISOWEEKNUM(Tableau1[[#This Row],[Date]]),"")</f>
        <v/>
      </c>
      <c r="C276" s="44" t="str">
        <f>UPPER(TEXT(Tableau1[[#This Row],[Date]],"jjjj"))</f>
        <v>SAMEDI</v>
      </c>
      <c r="D276" s="60">
        <f>$C$3+ROW()-ROW(Tableau1[[#Headers],[Date]])-1</f>
        <v>44464</v>
      </c>
      <c r="E276" s="24"/>
      <c r="F276" s="24"/>
      <c r="G276" s="58"/>
      <c r="H276" s="24"/>
      <c r="I276" s="24"/>
      <c r="J276" s="58"/>
      <c r="K276" s="64">
        <f>Tableau1[[#This Row],[Fin AM]]-Tableau1[[#This Row],[Début AM]]-Tableau1[[#This Row],[Pause AM]]+Tableau1[[#This Row],[Fin PM]]-Tableau1[[#This Row],[Début PM]]-Tableau1[[#This Row],[Pause PM]]</f>
        <v>0</v>
      </c>
      <c r="L276" s="45"/>
      <c r="M276" s="84"/>
      <c r="N276" s="171" t="str">
        <f ca="1">IF(COUNTIF('jours fériés'!C:C,Tableau1[[#This Row],[Date]]),"oui","")</f>
        <v/>
      </c>
      <c r="O276" s="176"/>
      <c r="P276" s="112">
        <f>IF(Tableau1[[#This Row],[Position]]="C.P.",1,0)</f>
        <v>0</v>
      </c>
      <c r="Q276" s="126">
        <f>IF(Tableau1[[#This Row],[Position]]="C.P.S.",1,0)</f>
        <v>0</v>
      </c>
      <c r="R276" s="132">
        <f>IF(Tableau1[[#This Row],[Position]]="P.M.",1,0)</f>
        <v>0</v>
      </c>
      <c r="S276" s="134">
        <f>IF(Tableau1[[#This Row],[Position]]="A.M.",1,0)</f>
        <v>0</v>
      </c>
      <c r="T276" s="137">
        <f>IF(Tableau1[[#This Row],[Position]]="ABS",1,0)</f>
        <v>0</v>
      </c>
      <c r="U276" s="86">
        <f>IF(Tableau1[[#This Row],[Position]]="R.T.T.",1,0)</f>
        <v>0</v>
      </c>
      <c r="V276" s="138">
        <f>IF(Tableau1[[#This Row],[Position]]="Autre",1,0)</f>
        <v>0</v>
      </c>
      <c r="W276" s="141">
        <f>IF(Tableau1[[#This Row],[Position]]="Ch.P. AM",Tableau1[[#This Row],[Fin AM]]-Tableau1[[#This Row],[Début AM]]-Tableau1[[#This Row],[Pause AM]],0)</f>
        <v>0</v>
      </c>
      <c r="X276" s="81">
        <f>IF(Tableau1[[#This Row],[Position]]="Ch.P. PM",Tableau1[[#This Row],[Fin PM]]-Tableau1[[#This Row],[Début PM]]-Tableau1[[#This Row],[Pause PM]],0)</f>
        <v>0</v>
      </c>
      <c r="Y276" s="96">
        <f>IF(Tableau1[[#This Row],[Position]]="Ch.P.",Tableau1[[#This Row],[Temps de travail]],0)+Tableau1[[#This Row],[Chômage Partiel AM]]+Tableau1[[#This Row],[Chômage Partiel PM]]</f>
        <v>0</v>
      </c>
      <c r="Z276" s="147">
        <f>(Tableau1[[#This Row],[Pont Mobile]]+Tableau1[[#This Row],[Congés ]]+Tableau1[[#This Row],[Autre]]+Tableau1[[#This Row],[Absence]]+Tableau1[[#This Row],[R.T.T.]]+Tableau1[[#This Row],[Arrêt Maladie]])*paramètres!B$14</f>
        <v>0</v>
      </c>
      <c r="AA276" s="93">
        <f ca="1">MAX(0,IF(WEEKDAY(Tableau1[[#This Row],[Date]],2)&lt;7,0,
SUM(OFFSET(Tableau1[[#This Row],[Temps de travail]],-6,,7))-
SUM(OFFSET(Tableau1[[#This Row],[Heures à récupérer]],-6,,7))+
SUM(OFFSET(Tableau1[[#This Row],[Récup avance]],-6,,7))
-paramètres!$B$15
)*24)</f>
        <v>0</v>
      </c>
      <c r="AB276" s="14"/>
      <c r="AC276" s="14"/>
      <c r="AE276" s="14"/>
    </row>
    <row r="277" spans="2:31" ht="15" thickBot="1" x14ac:dyDescent="0.35">
      <c r="B277" s="49" t="str">
        <f>IF(WEEKDAY(Tableau1[[#This Row],[Date]],2)=4,"semaine "&amp;_xlfn.ISOWEEKNUM(Tableau1[[#This Row],[Date]]),"")</f>
        <v/>
      </c>
      <c r="C277" s="44" t="str">
        <f>UPPER(TEXT(Tableau1[[#This Row],[Date]],"jjjj"))</f>
        <v>DIMANCHE</v>
      </c>
      <c r="D277" s="60">
        <f>$C$3+ROW()-ROW(Tableau1[[#Headers],[Date]])-1</f>
        <v>44465</v>
      </c>
      <c r="E277" s="24"/>
      <c r="F277" s="24"/>
      <c r="G277" s="58"/>
      <c r="H277" s="24"/>
      <c r="I277" s="24"/>
      <c r="J277" s="58"/>
      <c r="K277" s="64">
        <f>Tableau1[[#This Row],[Fin AM]]-Tableau1[[#This Row],[Début AM]]-Tableau1[[#This Row],[Pause AM]]+Tableau1[[#This Row],[Fin PM]]-Tableau1[[#This Row],[Début PM]]-Tableau1[[#This Row],[Pause PM]]</f>
        <v>0</v>
      </c>
      <c r="L277" s="52"/>
      <c r="M277" s="85"/>
      <c r="N277" s="174" t="str">
        <f ca="1">IF(COUNTIF('jours fériés'!C:C,Tableau1[[#This Row],[Date]]),"oui","")</f>
        <v/>
      </c>
      <c r="O277" s="176"/>
      <c r="P277" s="179">
        <f>IF(Tableau1[[#This Row],[Position]]="C.P.",1,0)</f>
        <v>0</v>
      </c>
      <c r="Q277" s="181">
        <f>IF(Tableau1[[#This Row],[Position]]="C.P.S.",1,0)</f>
        <v>0</v>
      </c>
      <c r="R277" s="183">
        <f>IF(Tableau1[[#This Row],[Position]]="P.M.",1,0)</f>
        <v>0</v>
      </c>
      <c r="S277" s="169">
        <f>IF(Tableau1[[#This Row],[Position]]="A.M.",1,0)</f>
        <v>0</v>
      </c>
      <c r="T277" s="187">
        <f>IF(Tableau1[[#This Row],[Position]]="ABS",1,0)</f>
        <v>0</v>
      </c>
      <c r="U277" s="189">
        <f>IF(Tableau1[[#This Row],[Position]]="R.T.T.",1,0)</f>
        <v>0</v>
      </c>
      <c r="V277" s="185">
        <f>IF(Tableau1[[#This Row],[Position]]="Autre",1,0)</f>
        <v>0</v>
      </c>
      <c r="W277" s="142">
        <f>IF(Tableau1[[#This Row],[Position]]="Ch.P. AM",Tableau1[[#This Row],[Fin AM]]-Tableau1[[#This Row],[Début AM]]-Tableau1[[#This Row],[Pause AM]],0)</f>
        <v>0</v>
      </c>
      <c r="X277" s="117">
        <f>IF(Tableau1[[#This Row],[Position]]="Ch.P. PM",Tableau1[[#This Row],[Fin PM]]-Tableau1[[#This Row],[Début PM]]-Tableau1[[#This Row],[Pause PM]],0)</f>
        <v>0</v>
      </c>
      <c r="Y277" s="143">
        <f>IF(Tableau1[[#This Row],[Position]]="Ch.P.",Tableau1[[#This Row],[Temps de travail]],0)+Tableau1[[#This Row],[Chômage Partiel AM]]+Tableau1[[#This Row],[Chômage Partiel PM]]</f>
        <v>0</v>
      </c>
      <c r="Z277" s="148">
        <f>(Tableau1[[#This Row],[Pont Mobile]]+Tableau1[[#This Row],[Congés ]]+Tableau1[[#This Row],[Autre]]+Tableau1[[#This Row],[Absence]]+Tableau1[[#This Row],[R.T.T.]]+Tableau1[[#This Row],[Arrêt Maladie]])*paramètres!B$14</f>
        <v>0</v>
      </c>
      <c r="AA277" s="94">
        <f ca="1">MAX(0,IF(WEEKDAY(Tableau1[[#This Row],[Date]],2)&lt;7,0,
SUM(OFFSET(Tableau1[[#This Row],[Temps de travail]],-6,,7))-
SUM(OFFSET(Tableau1[[#This Row],[Heures à récupérer]],-6,,7))+
SUM(OFFSET(Tableau1[[#This Row],[Récup avance]],-6,,7))
-paramètres!$B$15
)*24)</f>
        <v>0</v>
      </c>
      <c r="AB277" s="14"/>
      <c r="AC277" s="14"/>
      <c r="AE277" s="14"/>
    </row>
    <row r="278" spans="2:31" x14ac:dyDescent="0.3">
      <c r="B278" s="49" t="str">
        <f>IF(WEEKDAY(Tableau1[[#This Row],[Date]],2)=4,"semaine "&amp;_xlfn.ISOWEEKNUM(Tableau1[[#This Row],[Date]]),"")</f>
        <v/>
      </c>
      <c r="C278" s="44" t="str">
        <f>UPPER(TEXT(Tableau1[[#This Row],[Date]],"jjjj"))</f>
        <v>LUNDI</v>
      </c>
      <c r="D278" s="60">
        <f>$C$3+ROW()-ROW(Tableau1[[#Headers],[Date]])-1</f>
        <v>44466</v>
      </c>
      <c r="E278" s="24"/>
      <c r="F278" s="24"/>
      <c r="G278" s="58"/>
      <c r="H278" s="24"/>
      <c r="I278" s="24"/>
      <c r="J278" s="58"/>
      <c r="K278" s="64">
        <f>Tableau1[[#This Row],[Fin AM]]-Tableau1[[#This Row],[Début AM]]-Tableau1[[#This Row],[Pause AM]]+Tableau1[[#This Row],[Fin PM]]-Tableau1[[#This Row],[Début PM]]-Tableau1[[#This Row],[Pause PM]]</f>
        <v>0</v>
      </c>
      <c r="L278" s="48"/>
      <c r="M278" s="83"/>
      <c r="N278" s="171" t="str">
        <f ca="1">IF(COUNTIF('jours fériés'!C:C,Tableau1[[#This Row],[Date]]),"oui","")</f>
        <v/>
      </c>
      <c r="O278" s="176"/>
      <c r="P278" s="112">
        <f>IF(Tableau1[[#This Row],[Position]]="C.P.",1,0)</f>
        <v>0</v>
      </c>
      <c r="Q278" s="126">
        <f>IF(Tableau1[[#This Row],[Position]]="C.P.S.",1,0)</f>
        <v>0</v>
      </c>
      <c r="R278" s="132">
        <f>IF(Tableau1[[#This Row],[Position]]="P.M.",1,0)</f>
        <v>0</v>
      </c>
      <c r="S278" s="134">
        <f>IF(Tableau1[[#This Row],[Position]]="A.M.",1,0)</f>
        <v>0</v>
      </c>
      <c r="T278" s="137">
        <f>IF(Tableau1[[#This Row],[Position]]="ABS",1,0)</f>
        <v>0</v>
      </c>
      <c r="U278" s="86">
        <f>IF(Tableau1[[#This Row],[Position]]="R.T.T.",1,0)</f>
        <v>0</v>
      </c>
      <c r="V278" s="138">
        <f>IF(Tableau1[[#This Row],[Position]]="Autre",1,0)</f>
        <v>0</v>
      </c>
      <c r="W278" s="141">
        <f>IF(Tableau1[[#This Row],[Position]]="Ch.P. AM",Tableau1[[#This Row],[Fin AM]]-Tableau1[[#This Row],[Début AM]]-Tableau1[[#This Row],[Pause AM]],0)</f>
        <v>0</v>
      </c>
      <c r="X278" s="81">
        <f>IF(Tableau1[[#This Row],[Position]]="Ch.P. PM",Tableau1[[#This Row],[Fin PM]]-Tableau1[[#This Row],[Début PM]]-Tableau1[[#This Row],[Pause PM]],0)</f>
        <v>0</v>
      </c>
      <c r="Y278" s="96">
        <f>IF(Tableau1[[#This Row],[Position]]="Ch.P.",Tableau1[[#This Row],[Temps de travail]],0)+Tableau1[[#This Row],[Chômage Partiel AM]]+Tableau1[[#This Row],[Chômage Partiel PM]]</f>
        <v>0</v>
      </c>
      <c r="Z278" s="147">
        <f>(Tableau1[[#This Row],[Pont Mobile]]+Tableau1[[#This Row],[Congés ]]+Tableau1[[#This Row],[Autre]]+Tableau1[[#This Row],[Absence]]+Tableau1[[#This Row],[R.T.T.]]+Tableau1[[#This Row],[Arrêt Maladie]])*paramètres!B$14</f>
        <v>0</v>
      </c>
      <c r="AA278" s="93">
        <f ca="1">MAX(0,IF(WEEKDAY(Tableau1[[#This Row],[Date]],2)&lt;7,0,
SUM(OFFSET(Tableau1[[#This Row],[Temps de travail]],-6,,7))-
SUM(OFFSET(Tableau1[[#This Row],[Heures à récupérer]],-6,,7))+
SUM(OFFSET(Tableau1[[#This Row],[Récup avance]],-6,,7))
-paramètres!$B$15
)*24)</f>
        <v>0</v>
      </c>
      <c r="AB278" s="14"/>
      <c r="AC278" s="14"/>
      <c r="AE278" s="14"/>
    </row>
    <row r="279" spans="2:31" x14ac:dyDescent="0.3">
      <c r="B279" s="49" t="str">
        <f>IF(WEEKDAY(Tableau1[[#This Row],[Date]],2)=4,"semaine "&amp;_xlfn.ISOWEEKNUM(Tableau1[[#This Row],[Date]]),"")</f>
        <v/>
      </c>
      <c r="C279" s="44" t="str">
        <f>UPPER(TEXT(Tableau1[[#This Row],[Date]],"jjjj"))</f>
        <v>MARDI</v>
      </c>
      <c r="D279" s="60">
        <f>$C$3+ROW()-ROW(Tableau1[[#Headers],[Date]])-1</f>
        <v>44467</v>
      </c>
      <c r="E279" s="24"/>
      <c r="F279" s="24"/>
      <c r="G279" s="58"/>
      <c r="H279" s="24"/>
      <c r="I279" s="24"/>
      <c r="J279" s="58"/>
      <c r="K279" s="64">
        <f>Tableau1[[#This Row],[Fin AM]]-Tableau1[[#This Row],[Début AM]]-Tableau1[[#This Row],[Pause AM]]+Tableau1[[#This Row],[Fin PM]]-Tableau1[[#This Row],[Début PM]]-Tableau1[[#This Row],[Pause PM]]</f>
        <v>0</v>
      </c>
      <c r="L279" s="45"/>
      <c r="M279" s="84"/>
      <c r="N279" s="171" t="str">
        <f ca="1">IF(COUNTIF('jours fériés'!C:C,Tableau1[[#This Row],[Date]]),"oui","")</f>
        <v/>
      </c>
      <c r="O279" s="176"/>
      <c r="P279" s="112">
        <f>IF(Tableau1[[#This Row],[Position]]="C.P.",1,0)</f>
        <v>0</v>
      </c>
      <c r="Q279" s="126">
        <f>IF(Tableau1[[#This Row],[Position]]="C.P.S.",1,0)</f>
        <v>0</v>
      </c>
      <c r="R279" s="132">
        <f>IF(Tableau1[[#This Row],[Position]]="P.M.",1,0)</f>
        <v>0</v>
      </c>
      <c r="S279" s="134">
        <f>IF(Tableau1[[#This Row],[Position]]="A.M.",1,0)</f>
        <v>0</v>
      </c>
      <c r="T279" s="137">
        <f>IF(Tableau1[[#This Row],[Position]]="ABS",1,0)</f>
        <v>0</v>
      </c>
      <c r="U279" s="86">
        <f>IF(Tableau1[[#This Row],[Position]]="R.T.T.",1,0)</f>
        <v>0</v>
      </c>
      <c r="V279" s="138">
        <f>IF(Tableau1[[#This Row],[Position]]="Autre",1,0)</f>
        <v>0</v>
      </c>
      <c r="W279" s="141">
        <f>IF(Tableau1[[#This Row],[Position]]="Ch.P. AM",Tableau1[[#This Row],[Fin AM]]-Tableau1[[#This Row],[Début AM]]-Tableau1[[#This Row],[Pause AM]],0)</f>
        <v>0</v>
      </c>
      <c r="X279" s="81">
        <f>IF(Tableau1[[#This Row],[Position]]="Ch.P. PM",Tableau1[[#This Row],[Fin PM]]-Tableau1[[#This Row],[Début PM]]-Tableau1[[#This Row],[Pause PM]],0)</f>
        <v>0</v>
      </c>
      <c r="Y279" s="96">
        <f>IF(Tableau1[[#This Row],[Position]]="Ch.P.",Tableau1[[#This Row],[Temps de travail]],0)+Tableau1[[#This Row],[Chômage Partiel AM]]+Tableau1[[#This Row],[Chômage Partiel PM]]</f>
        <v>0</v>
      </c>
      <c r="Z279" s="147">
        <f>(Tableau1[[#This Row],[Pont Mobile]]+Tableau1[[#This Row],[Congés ]]+Tableau1[[#This Row],[Autre]]+Tableau1[[#This Row],[Absence]]+Tableau1[[#This Row],[R.T.T.]]+Tableau1[[#This Row],[Arrêt Maladie]])*paramètres!B$14</f>
        <v>0</v>
      </c>
      <c r="AA279" s="93">
        <f ca="1">MAX(0,IF(WEEKDAY(Tableau1[[#This Row],[Date]],2)&lt;7,0,
SUM(OFFSET(Tableau1[[#This Row],[Temps de travail]],-6,,7))-
SUM(OFFSET(Tableau1[[#This Row],[Heures à récupérer]],-6,,7))+
SUM(OFFSET(Tableau1[[#This Row],[Récup avance]],-6,,7))
-paramètres!$B$15
)*24)</f>
        <v>0</v>
      </c>
      <c r="AB279" s="14"/>
      <c r="AC279" s="14"/>
      <c r="AE279" s="14"/>
    </row>
    <row r="280" spans="2:31" x14ac:dyDescent="0.3">
      <c r="B280" s="49" t="str">
        <f>IF(WEEKDAY(Tableau1[[#This Row],[Date]],2)=4,"semaine "&amp;_xlfn.ISOWEEKNUM(Tableau1[[#This Row],[Date]]),"")</f>
        <v/>
      </c>
      <c r="C280" s="44" t="str">
        <f>UPPER(TEXT(Tableau1[[#This Row],[Date]],"jjjj"))</f>
        <v>MERCREDI</v>
      </c>
      <c r="D280" s="60">
        <f>$C$3+ROW()-ROW(Tableau1[[#Headers],[Date]])-1</f>
        <v>44468</v>
      </c>
      <c r="E280" s="24"/>
      <c r="F280" s="24"/>
      <c r="G280" s="58"/>
      <c r="H280" s="24"/>
      <c r="I280" s="24"/>
      <c r="J280" s="58"/>
      <c r="K280" s="64">
        <f>Tableau1[[#This Row],[Fin AM]]-Tableau1[[#This Row],[Début AM]]-Tableau1[[#This Row],[Pause AM]]+Tableau1[[#This Row],[Fin PM]]-Tableau1[[#This Row],[Début PM]]-Tableau1[[#This Row],[Pause PM]]</f>
        <v>0</v>
      </c>
      <c r="L280" s="45"/>
      <c r="M280" s="84"/>
      <c r="N280" s="171" t="str">
        <f ca="1">IF(COUNTIF('jours fériés'!C:C,Tableau1[[#This Row],[Date]]),"oui","")</f>
        <v/>
      </c>
      <c r="O280" s="176"/>
      <c r="P280" s="112">
        <f>IF(Tableau1[[#This Row],[Position]]="C.P.",1,0)</f>
        <v>0</v>
      </c>
      <c r="Q280" s="126">
        <f>IF(Tableau1[[#This Row],[Position]]="C.P.S.",1,0)</f>
        <v>0</v>
      </c>
      <c r="R280" s="132">
        <f>IF(Tableau1[[#This Row],[Position]]="P.M.",1,0)</f>
        <v>0</v>
      </c>
      <c r="S280" s="134">
        <f>IF(Tableau1[[#This Row],[Position]]="A.M.",1,0)</f>
        <v>0</v>
      </c>
      <c r="T280" s="137">
        <f>IF(Tableau1[[#This Row],[Position]]="ABS",1,0)</f>
        <v>0</v>
      </c>
      <c r="U280" s="86">
        <f>IF(Tableau1[[#This Row],[Position]]="R.T.T.",1,0)</f>
        <v>0</v>
      </c>
      <c r="V280" s="138">
        <f>IF(Tableau1[[#This Row],[Position]]="Autre",1,0)</f>
        <v>0</v>
      </c>
      <c r="W280" s="141">
        <f>IF(Tableau1[[#This Row],[Position]]="Ch.P. AM",Tableau1[[#This Row],[Fin AM]]-Tableau1[[#This Row],[Début AM]]-Tableau1[[#This Row],[Pause AM]],0)</f>
        <v>0</v>
      </c>
      <c r="X280" s="81">
        <f>IF(Tableau1[[#This Row],[Position]]="Ch.P. PM",Tableau1[[#This Row],[Fin PM]]-Tableau1[[#This Row],[Début PM]]-Tableau1[[#This Row],[Pause PM]],0)</f>
        <v>0</v>
      </c>
      <c r="Y280" s="96">
        <f>IF(Tableau1[[#This Row],[Position]]="Ch.P.",Tableau1[[#This Row],[Temps de travail]],0)+Tableau1[[#This Row],[Chômage Partiel AM]]+Tableau1[[#This Row],[Chômage Partiel PM]]</f>
        <v>0</v>
      </c>
      <c r="Z280" s="147">
        <f>(Tableau1[[#This Row],[Pont Mobile]]+Tableau1[[#This Row],[Congés ]]+Tableau1[[#This Row],[Autre]]+Tableau1[[#This Row],[Absence]]+Tableau1[[#This Row],[R.T.T.]]+Tableau1[[#This Row],[Arrêt Maladie]])*paramètres!B$14</f>
        <v>0</v>
      </c>
      <c r="AA280" s="93">
        <f ca="1">MAX(0,IF(WEEKDAY(Tableau1[[#This Row],[Date]],2)&lt;7,0,
SUM(OFFSET(Tableau1[[#This Row],[Temps de travail]],-6,,7))-
SUM(OFFSET(Tableau1[[#This Row],[Heures à récupérer]],-6,,7))+
SUM(OFFSET(Tableau1[[#This Row],[Récup avance]],-6,,7))
-paramètres!$B$15
)*24)</f>
        <v>0</v>
      </c>
      <c r="AB280" s="14"/>
      <c r="AC280" s="14"/>
      <c r="AE280" s="14"/>
    </row>
    <row r="281" spans="2:31" x14ac:dyDescent="0.3">
      <c r="B281" s="49" t="str">
        <f>IF(WEEKDAY(Tableau1[[#This Row],[Date]],2)=4,"semaine "&amp;_xlfn.ISOWEEKNUM(Tableau1[[#This Row],[Date]]),"")</f>
        <v>semaine 39</v>
      </c>
      <c r="C281" s="44" t="str">
        <f>UPPER(TEXT(Tableau1[[#This Row],[Date]],"jjjj"))</f>
        <v>JEUDI</v>
      </c>
      <c r="D281" s="60">
        <f>$C$3+ROW()-ROW(Tableau1[[#Headers],[Date]])-1</f>
        <v>44469</v>
      </c>
      <c r="E281" s="24"/>
      <c r="F281" s="24"/>
      <c r="G281" s="58"/>
      <c r="H281" s="24"/>
      <c r="I281" s="24"/>
      <c r="J281" s="58"/>
      <c r="K281" s="64">
        <f>Tableau1[[#This Row],[Fin AM]]-Tableau1[[#This Row],[Début AM]]-Tableau1[[#This Row],[Pause AM]]+Tableau1[[#This Row],[Fin PM]]-Tableau1[[#This Row],[Début PM]]-Tableau1[[#This Row],[Pause PM]]</f>
        <v>0</v>
      </c>
      <c r="L281" s="45"/>
      <c r="M281" s="84"/>
      <c r="N281" s="171" t="str">
        <f ca="1">IF(COUNTIF('jours fériés'!C:C,Tableau1[[#This Row],[Date]]),"oui","")</f>
        <v/>
      </c>
      <c r="O281" s="176"/>
      <c r="P281" s="112">
        <f>IF(Tableau1[[#This Row],[Position]]="C.P.",1,0)</f>
        <v>0</v>
      </c>
      <c r="Q281" s="126">
        <f>IF(Tableau1[[#This Row],[Position]]="C.P.S.",1,0)</f>
        <v>0</v>
      </c>
      <c r="R281" s="132">
        <f>IF(Tableau1[[#This Row],[Position]]="P.M.",1,0)</f>
        <v>0</v>
      </c>
      <c r="S281" s="134">
        <f>IF(Tableau1[[#This Row],[Position]]="A.M.",1,0)</f>
        <v>0</v>
      </c>
      <c r="T281" s="137">
        <f>IF(Tableau1[[#This Row],[Position]]="ABS",1,0)</f>
        <v>0</v>
      </c>
      <c r="U281" s="86">
        <f>IF(Tableau1[[#This Row],[Position]]="R.T.T.",1,0)</f>
        <v>0</v>
      </c>
      <c r="V281" s="138">
        <f>IF(Tableau1[[#This Row],[Position]]="Autre",1,0)</f>
        <v>0</v>
      </c>
      <c r="W281" s="141">
        <f>IF(Tableau1[[#This Row],[Position]]="Ch.P. AM",Tableau1[[#This Row],[Fin AM]]-Tableau1[[#This Row],[Début AM]]-Tableau1[[#This Row],[Pause AM]],0)</f>
        <v>0</v>
      </c>
      <c r="X281" s="81">
        <f>IF(Tableau1[[#This Row],[Position]]="Ch.P. PM",Tableau1[[#This Row],[Fin PM]]-Tableau1[[#This Row],[Début PM]]-Tableau1[[#This Row],[Pause PM]],0)</f>
        <v>0</v>
      </c>
      <c r="Y281" s="96">
        <f>IF(Tableau1[[#This Row],[Position]]="Ch.P.",Tableau1[[#This Row],[Temps de travail]],0)+Tableau1[[#This Row],[Chômage Partiel AM]]+Tableau1[[#This Row],[Chômage Partiel PM]]</f>
        <v>0</v>
      </c>
      <c r="Z281" s="147">
        <f>(Tableau1[[#This Row],[Pont Mobile]]+Tableau1[[#This Row],[Congés ]]+Tableau1[[#This Row],[Autre]]+Tableau1[[#This Row],[Absence]]+Tableau1[[#This Row],[R.T.T.]]+Tableau1[[#This Row],[Arrêt Maladie]])*paramètres!B$14</f>
        <v>0</v>
      </c>
      <c r="AA281" s="93">
        <f ca="1">MAX(0,IF(WEEKDAY(Tableau1[[#This Row],[Date]],2)&lt;7,0,
SUM(OFFSET(Tableau1[[#This Row],[Temps de travail]],-6,,7))-
SUM(OFFSET(Tableau1[[#This Row],[Heures à récupérer]],-6,,7))+
SUM(OFFSET(Tableau1[[#This Row],[Récup avance]],-6,,7))
-paramètres!$B$15
)*24)</f>
        <v>0</v>
      </c>
      <c r="AB281" s="14"/>
      <c r="AC281" s="14"/>
      <c r="AE281" s="14"/>
    </row>
    <row r="282" spans="2:31" x14ac:dyDescent="0.3">
      <c r="B282" s="49" t="str">
        <f>IF(WEEKDAY(Tableau1[[#This Row],[Date]],2)=4,"semaine "&amp;_xlfn.ISOWEEKNUM(Tableau1[[#This Row],[Date]]),"")</f>
        <v/>
      </c>
      <c r="C282" s="44" t="str">
        <f>UPPER(TEXT(Tableau1[[#This Row],[Date]],"jjjj"))</f>
        <v>VENDREDI</v>
      </c>
      <c r="D282" s="60">
        <f>$C$3+ROW()-ROW(Tableau1[[#Headers],[Date]])-1</f>
        <v>44470</v>
      </c>
      <c r="E282" s="24"/>
      <c r="F282" s="24"/>
      <c r="G282" s="58"/>
      <c r="H282" s="24"/>
      <c r="I282" s="24"/>
      <c r="J282" s="58"/>
      <c r="K282" s="64">
        <f>Tableau1[[#This Row],[Fin AM]]-Tableau1[[#This Row],[Début AM]]-Tableau1[[#This Row],[Pause AM]]+Tableau1[[#This Row],[Fin PM]]-Tableau1[[#This Row],[Début PM]]-Tableau1[[#This Row],[Pause PM]]</f>
        <v>0</v>
      </c>
      <c r="L282" s="45"/>
      <c r="M282" s="84"/>
      <c r="N282" s="171" t="str">
        <f ca="1">IF(COUNTIF('jours fériés'!C:C,Tableau1[[#This Row],[Date]]),"oui","")</f>
        <v/>
      </c>
      <c r="O282" s="176"/>
      <c r="P282" s="112">
        <f>IF(Tableau1[[#This Row],[Position]]="C.P.",1,0)</f>
        <v>0</v>
      </c>
      <c r="Q282" s="126">
        <f>IF(Tableau1[[#This Row],[Position]]="C.P.S.",1,0)</f>
        <v>0</v>
      </c>
      <c r="R282" s="132">
        <f>IF(Tableau1[[#This Row],[Position]]="P.M.",1,0)</f>
        <v>0</v>
      </c>
      <c r="S282" s="134">
        <f>IF(Tableau1[[#This Row],[Position]]="A.M.",1,0)</f>
        <v>0</v>
      </c>
      <c r="T282" s="137">
        <f>IF(Tableau1[[#This Row],[Position]]="ABS",1,0)</f>
        <v>0</v>
      </c>
      <c r="U282" s="86">
        <f>IF(Tableau1[[#This Row],[Position]]="R.T.T.",1,0)</f>
        <v>0</v>
      </c>
      <c r="V282" s="138">
        <f>IF(Tableau1[[#This Row],[Position]]="Autre",1,0)</f>
        <v>0</v>
      </c>
      <c r="W282" s="141">
        <f>IF(Tableau1[[#This Row],[Position]]="Ch.P. AM",Tableau1[[#This Row],[Fin AM]]-Tableau1[[#This Row],[Début AM]]-Tableau1[[#This Row],[Pause AM]],0)</f>
        <v>0</v>
      </c>
      <c r="X282" s="81">
        <f>IF(Tableau1[[#This Row],[Position]]="Ch.P. PM",Tableau1[[#This Row],[Fin PM]]-Tableau1[[#This Row],[Début PM]]-Tableau1[[#This Row],[Pause PM]],0)</f>
        <v>0</v>
      </c>
      <c r="Y282" s="96">
        <f>IF(Tableau1[[#This Row],[Position]]="Ch.P.",Tableau1[[#This Row],[Temps de travail]],0)+Tableau1[[#This Row],[Chômage Partiel AM]]+Tableau1[[#This Row],[Chômage Partiel PM]]</f>
        <v>0</v>
      </c>
      <c r="Z282" s="147">
        <f>(Tableau1[[#This Row],[Pont Mobile]]+Tableau1[[#This Row],[Congés ]]+Tableau1[[#This Row],[Autre]]+Tableau1[[#This Row],[Absence]]+Tableau1[[#This Row],[R.T.T.]]+Tableau1[[#This Row],[Arrêt Maladie]])*paramètres!B$14</f>
        <v>0</v>
      </c>
      <c r="AA282" s="93">
        <f ca="1">MAX(0,IF(WEEKDAY(Tableau1[[#This Row],[Date]],2)&lt;7,0,
SUM(OFFSET(Tableau1[[#This Row],[Temps de travail]],-6,,7))-
SUM(OFFSET(Tableau1[[#This Row],[Heures à récupérer]],-6,,7))+
SUM(OFFSET(Tableau1[[#This Row],[Récup avance]],-6,,7))
-paramètres!$B$15
)*24)</f>
        <v>0</v>
      </c>
      <c r="AB282" s="14"/>
      <c r="AC282" s="14"/>
      <c r="AE282" s="14"/>
    </row>
    <row r="283" spans="2:31" x14ac:dyDescent="0.3">
      <c r="B283" s="49" t="str">
        <f>IF(WEEKDAY(Tableau1[[#This Row],[Date]],2)=4,"semaine "&amp;_xlfn.ISOWEEKNUM(Tableau1[[#This Row],[Date]]),"")</f>
        <v/>
      </c>
      <c r="C283" s="44" t="str">
        <f>UPPER(TEXT(Tableau1[[#This Row],[Date]],"jjjj"))</f>
        <v>SAMEDI</v>
      </c>
      <c r="D283" s="60">
        <f>$C$3+ROW()-ROW(Tableau1[[#Headers],[Date]])-1</f>
        <v>44471</v>
      </c>
      <c r="E283" s="24"/>
      <c r="F283" s="24"/>
      <c r="G283" s="58"/>
      <c r="H283" s="24"/>
      <c r="I283" s="24"/>
      <c r="J283" s="58"/>
      <c r="K283" s="64">
        <f>Tableau1[[#This Row],[Fin AM]]-Tableau1[[#This Row],[Début AM]]-Tableau1[[#This Row],[Pause AM]]+Tableau1[[#This Row],[Fin PM]]-Tableau1[[#This Row],[Début PM]]-Tableau1[[#This Row],[Pause PM]]</f>
        <v>0</v>
      </c>
      <c r="L283" s="45"/>
      <c r="M283" s="84"/>
      <c r="N283" s="171" t="str">
        <f ca="1">IF(COUNTIF('jours fériés'!C:C,Tableau1[[#This Row],[Date]]),"oui","")</f>
        <v/>
      </c>
      <c r="O283" s="176"/>
      <c r="P283" s="112">
        <f>IF(Tableau1[[#This Row],[Position]]="C.P.",1,0)</f>
        <v>0</v>
      </c>
      <c r="Q283" s="126">
        <f>IF(Tableau1[[#This Row],[Position]]="C.P.S.",1,0)</f>
        <v>0</v>
      </c>
      <c r="R283" s="132">
        <f>IF(Tableau1[[#This Row],[Position]]="P.M.",1,0)</f>
        <v>0</v>
      </c>
      <c r="S283" s="134">
        <f>IF(Tableau1[[#This Row],[Position]]="A.M.",1,0)</f>
        <v>0</v>
      </c>
      <c r="T283" s="137">
        <f>IF(Tableau1[[#This Row],[Position]]="ABS",1,0)</f>
        <v>0</v>
      </c>
      <c r="U283" s="86">
        <f>IF(Tableau1[[#This Row],[Position]]="R.T.T.",1,0)</f>
        <v>0</v>
      </c>
      <c r="V283" s="138">
        <f>IF(Tableau1[[#This Row],[Position]]="Autre",1,0)</f>
        <v>0</v>
      </c>
      <c r="W283" s="141">
        <f>IF(Tableau1[[#This Row],[Position]]="Ch.P. AM",Tableau1[[#This Row],[Fin AM]]-Tableau1[[#This Row],[Début AM]]-Tableau1[[#This Row],[Pause AM]],0)</f>
        <v>0</v>
      </c>
      <c r="X283" s="81">
        <f>IF(Tableau1[[#This Row],[Position]]="Ch.P. PM",Tableau1[[#This Row],[Fin PM]]-Tableau1[[#This Row],[Début PM]]-Tableau1[[#This Row],[Pause PM]],0)</f>
        <v>0</v>
      </c>
      <c r="Y283" s="96">
        <f>IF(Tableau1[[#This Row],[Position]]="Ch.P.",Tableau1[[#This Row],[Temps de travail]],0)+Tableau1[[#This Row],[Chômage Partiel AM]]+Tableau1[[#This Row],[Chômage Partiel PM]]</f>
        <v>0</v>
      </c>
      <c r="Z283" s="147">
        <f>(Tableau1[[#This Row],[Pont Mobile]]+Tableau1[[#This Row],[Congés ]]+Tableau1[[#This Row],[Autre]]+Tableau1[[#This Row],[Absence]]+Tableau1[[#This Row],[R.T.T.]]+Tableau1[[#This Row],[Arrêt Maladie]])*paramètres!B$14</f>
        <v>0</v>
      </c>
      <c r="AA283" s="93">
        <f ca="1">MAX(0,IF(WEEKDAY(Tableau1[[#This Row],[Date]],2)&lt;7,0,
SUM(OFFSET(Tableau1[[#This Row],[Temps de travail]],-6,,7))-
SUM(OFFSET(Tableau1[[#This Row],[Heures à récupérer]],-6,,7))+
SUM(OFFSET(Tableau1[[#This Row],[Récup avance]],-6,,7))
-paramètres!$B$15
)*24)</f>
        <v>0</v>
      </c>
      <c r="AB283" s="14"/>
      <c r="AC283" s="14"/>
      <c r="AE283" s="14"/>
    </row>
    <row r="284" spans="2:31" ht="15" thickBot="1" x14ac:dyDescent="0.35">
      <c r="B284" s="49" t="str">
        <f>IF(WEEKDAY(Tableau1[[#This Row],[Date]],2)=4,"semaine "&amp;_xlfn.ISOWEEKNUM(Tableau1[[#This Row],[Date]]),"")</f>
        <v/>
      </c>
      <c r="C284" s="44" t="str">
        <f>UPPER(TEXT(Tableau1[[#This Row],[Date]],"jjjj"))</f>
        <v>DIMANCHE</v>
      </c>
      <c r="D284" s="60">
        <f>$C$3+ROW()-ROW(Tableau1[[#Headers],[Date]])-1</f>
        <v>44472</v>
      </c>
      <c r="E284" s="24"/>
      <c r="F284" s="24"/>
      <c r="G284" s="58"/>
      <c r="H284" s="24"/>
      <c r="I284" s="24"/>
      <c r="J284" s="58"/>
      <c r="K284" s="64">
        <f>Tableau1[[#This Row],[Fin AM]]-Tableau1[[#This Row],[Début AM]]-Tableau1[[#This Row],[Pause AM]]+Tableau1[[#This Row],[Fin PM]]-Tableau1[[#This Row],[Début PM]]-Tableau1[[#This Row],[Pause PM]]</f>
        <v>0</v>
      </c>
      <c r="L284" s="52"/>
      <c r="M284" s="85"/>
      <c r="N284" s="174" t="str">
        <f ca="1">IF(COUNTIF('jours fériés'!C:C,Tableau1[[#This Row],[Date]]),"oui","")</f>
        <v/>
      </c>
      <c r="O284" s="176"/>
      <c r="P284" s="179">
        <f>IF(Tableau1[[#This Row],[Position]]="C.P.",1,0)</f>
        <v>0</v>
      </c>
      <c r="Q284" s="181">
        <f>IF(Tableau1[[#This Row],[Position]]="C.P.S.",1,0)</f>
        <v>0</v>
      </c>
      <c r="R284" s="183">
        <f>IF(Tableau1[[#This Row],[Position]]="P.M.",1,0)</f>
        <v>0</v>
      </c>
      <c r="S284" s="169">
        <f>IF(Tableau1[[#This Row],[Position]]="A.M.",1,0)</f>
        <v>0</v>
      </c>
      <c r="T284" s="187">
        <f>IF(Tableau1[[#This Row],[Position]]="ABS",1,0)</f>
        <v>0</v>
      </c>
      <c r="U284" s="189">
        <f>IF(Tableau1[[#This Row],[Position]]="R.T.T.",1,0)</f>
        <v>0</v>
      </c>
      <c r="V284" s="185">
        <f>IF(Tableau1[[#This Row],[Position]]="Autre",1,0)</f>
        <v>0</v>
      </c>
      <c r="W284" s="142">
        <f>IF(Tableau1[[#This Row],[Position]]="Ch.P. AM",Tableau1[[#This Row],[Fin AM]]-Tableau1[[#This Row],[Début AM]]-Tableau1[[#This Row],[Pause AM]],0)</f>
        <v>0</v>
      </c>
      <c r="X284" s="117">
        <f>IF(Tableau1[[#This Row],[Position]]="Ch.P. PM",Tableau1[[#This Row],[Fin PM]]-Tableau1[[#This Row],[Début PM]]-Tableau1[[#This Row],[Pause PM]],0)</f>
        <v>0</v>
      </c>
      <c r="Y284" s="143">
        <f>IF(Tableau1[[#This Row],[Position]]="Ch.P.",Tableau1[[#This Row],[Temps de travail]],0)+Tableau1[[#This Row],[Chômage Partiel AM]]+Tableau1[[#This Row],[Chômage Partiel PM]]</f>
        <v>0</v>
      </c>
      <c r="Z284" s="148">
        <f>(Tableau1[[#This Row],[Pont Mobile]]+Tableau1[[#This Row],[Congés ]]+Tableau1[[#This Row],[Autre]]+Tableau1[[#This Row],[Absence]]+Tableau1[[#This Row],[R.T.T.]]+Tableau1[[#This Row],[Arrêt Maladie]])*paramètres!B$14</f>
        <v>0</v>
      </c>
      <c r="AA284" s="94">
        <f ca="1">MAX(0,IF(WEEKDAY(Tableau1[[#This Row],[Date]],2)&lt;7,0,
SUM(OFFSET(Tableau1[[#This Row],[Temps de travail]],-6,,7))-
SUM(OFFSET(Tableau1[[#This Row],[Heures à récupérer]],-6,,7))+
SUM(OFFSET(Tableau1[[#This Row],[Récup avance]],-6,,7))
-paramètres!$B$15
)*24)</f>
        <v>0</v>
      </c>
      <c r="AB284" s="14"/>
      <c r="AC284" s="14"/>
      <c r="AE284" s="14"/>
    </row>
    <row r="285" spans="2:31" x14ac:dyDescent="0.3">
      <c r="B285" s="49" t="str">
        <f>IF(WEEKDAY(Tableau1[[#This Row],[Date]],2)=4,"semaine "&amp;_xlfn.ISOWEEKNUM(Tableau1[[#This Row],[Date]]),"")</f>
        <v/>
      </c>
      <c r="C285" s="44" t="str">
        <f>UPPER(TEXT(Tableau1[[#This Row],[Date]],"jjjj"))</f>
        <v>LUNDI</v>
      </c>
      <c r="D285" s="60">
        <f>$C$3+ROW()-ROW(Tableau1[[#Headers],[Date]])-1</f>
        <v>44473</v>
      </c>
      <c r="E285" s="24"/>
      <c r="F285" s="24"/>
      <c r="G285" s="58"/>
      <c r="H285" s="24"/>
      <c r="I285" s="24"/>
      <c r="J285" s="58"/>
      <c r="K285" s="64">
        <f>Tableau1[[#This Row],[Fin AM]]-Tableau1[[#This Row],[Début AM]]-Tableau1[[#This Row],[Pause AM]]+Tableau1[[#This Row],[Fin PM]]-Tableau1[[#This Row],[Début PM]]-Tableau1[[#This Row],[Pause PM]]</f>
        <v>0</v>
      </c>
      <c r="L285" s="48"/>
      <c r="M285" s="83"/>
      <c r="N285" s="171" t="str">
        <f ca="1">IF(COUNTIF('jours fériés'!C:C,Tableau1[[#This Row],[Date]]),"oui","")</f>
        <v/>
      </c>
      <c r="O285" s="176"/>
      <c r="P285" s="112">
        <f>IF(Tableau1[[#This Row],[Position]]="C.P.",1,0)</f>
        <v>0</v>
      </c>
      <c r="Q285" s="126">
        <f>IF(Tableau1[[#This Row],[Position]]="C.P.S.",1,0)</f>
        <v>0</v>
      </c>
      <c r="R285" s="132">
        <f>IF(Tableau1[[#This Row],[Position]]="P.M.",1,0)</f>
        <v>0</v>
      </c>
      <c r="S285" s="134">
        <f>IF(Tableau1[[#This Row],[Position]]="A.M.",1,0)</f>
        <v>0</v>
      </c>
      <c r="T285" s="137">
        <f>IF(Tableau1[[#This Row],[Position]]="ABS",1,0)</f>
        <v>0</v>
      </c>
      <c r="U285" s="86">
        <f>IF(Tableau1[[#This Row],[Position]]="R.T.T.",1,0)</f>
        <v>0</v>
      </c>
      <c r="V285" s="138">
        <f>IF(Tableau1[[#This Row],[Position]]="Autre",1,0)</f>
        <v>0</v>
      </c>
      <c r="W285" s="141">
        <f>IF(Tableau1[[#This Row],[Position]]="Ch.P. AM",Tableau1[[#This Row],[Fin AM]]-Tableau1[[#This Row],[Début AM]]-Tableau1[[#This Row],[Pause AM]],0)</f>
        <v>0</v>
      </c>
      <c r="X285" s="81">
        <f>IF(Tableau1[[#This Row],[Position]]="Ch.P. PM",Tableau1[[#This Row],[Fin PM]]-Tableau1[[#This Row],[Début PM]]-Tableau1[[#This Row],[Pause PM]],0)</f>
        <v>0</v>
      </c>
      <c r="Y285" s="96">
        <f>IF(Tableau1[[#This Row],[Position]]="Ch.P.",Tableau1[[#This Row],[Temps de travail]],0)+Tableau1[[#This Row],[Chômage Partiel AM]]+Tableau1[[#This Row],[Chômage Partiel PM]]</f>
        <v>0</v>
      </c>
      <c r="Z285" s="147">
        <f>(Tableau1[[#This Row],[Pont Mobile]]+Tableau1[[#This Row],[Congés ]]+Tableau1[[#This Row],[Autre]]+Tableau1[[#This Row],[Absence]]+Tableau1[[#This Row],[R.T.T.]]+Tableau1[[#This Row],[Arrêt Maladie]])*paramètres!B$14</f>
        <v>0</v>
      </c>
      <c r="AA285" s="93">
        <f ca="1">MAX(0,IF(WEEKDAY(Tableau1[[#This Row],[Date]],2)&lt;7,0,
SUM(OFFSET(Tableau1[[#This Row],[Temps de travail]],-6,,7))-
SUM(OFFSET(Tableau1[[#This Row],[Heures à récupérer]],-6,,7))+
SUM(OFFSET(Tableau1[[#This Row],[Récup avance]],-6,,7))
-paramètres!$B$15
)*24)</f>
        <v>0</v>
      </c>
      <c r="AB285" s="14"/>
      <c r="AC285" s="14"/>
      <c r="AE285" s="14"/>
    </row>
    <row r="286" spans="2:31" x14ac:dyDescent="0.3">
      <c r="B286" s="49" t="str">
        <f>IF(WEEKDAY(Tableau1[[#This Row],[Date]],2)=4,"semaine "&amp;_xlfn.ISOWEEKNUM(Tableau1[[#This Row],[Date]]),"")</f>
        <v/>
      </c>
      <c r="C286" s="44" t="str">
        <f>UPPER(TEXT(Tableau1[[#This Row],[Date]],"jjjj"))</f>
        <v>MARDI</v>
      </c>
      <c r="D286" s="60">
        <f>$C$3+ROW()-ROW(Tableau1[[#Headers],[Date]])-1</f>
        <v>44474</v>
      </c>
      <c r="E286" s="24"/>
      <c r="F286" s="24"/>
      <c r="G286" s="58"/>
      <c r="H286" s="24"/>
      <c r="I286" s="24"/>
      <c r="J286" s="58"/>
      <c r="K286" s="64">
        <f>Tableau1[[#This Row],[Fin AM]]-Tableau1[[#This Row],[Début AM]]-Tableau1[[#This Row],[Pause AM]]+Tableau1[[#This Row],[Fin PM]]-Tableau1[[#This Row],[Début PM]]-Tableau1[[#This Row],[Pause PM]]</f>
        <v>0</v>
      </c>
      <c r="L286" s="45"/>
      <c r="M286" s="84"/>
      <c r="N286" s="171" t="str">
        <f ca="1">IF(COUNTIF('jours fériés'!C:C,Tableau1[[#This Row],[Date]]),"oui","")</f>
        <v/>
      </c>
      <c r="O286" s="176"/>
      <c r="P286" s="112">
        <f>IF(Tableau1[[#This Row],[Position]]="C.P.",1,0)</f>
        <v>0</v>
      </c>
      <c r="Q286" s="126">
        <f>IF(Tableau1[[#This Row],[Position]]="C.P.S.",1,0)</f>
        <v>0</v>
      </c>
      <c r="R286" s="132">
        <f>IF(Tableau1[[#This Row],[Position]]="P.M.",1,0)</f>
        <v>0</v>
      </c>
      <c r="S286" s="134">
        <f>IF(Tableau1[[#This Row],[Position]]="A.M.",1,0)</f>
        <v>0</v>
      </c>
      <c r="T286" s="137">
        <f>IF(Tableau1[[#This Row],[Position]]="ABS",1,0)</f>
        <v>0</v>
      </c>
      <c r="U286" s="86">
        <f>IF(Tableau1[[#This Row],[Position]]="R.T.T.",1,0)</f>
        <v>0</v>
      </c>
      <c r="V286" s="138">
        <f>IF(Tableau1[[#This Row],[Position]]="Autre",1,0)</f>
        <v>0</v>
      </c>
      <c r="W286" s="141">
        <f>IF(Tableau1[[#This Row],[Position]]="Ch.P. AM",Tableau1[[#This Row],[Fin AM]]-Tableau1[[#This Row],[Début AM]]-Tableau1[[#This Row],[Pause AM]],0)</f>
        <v>0</v>
      </c>
      <c r="X286" s="81">
        <f>IF(Tableau1[[#This Row],[Position]]="Ch.P. PM",Tableau1[[#This Row],[Fin PM]]-Tableau1[[#This Row],[Début PM]]-Tableau1[[#This Row],[Pause PM]],0)</f>
        <v>0</v>
      </c>
      <c r="Y286" s="96">
        <f>IF(Tableau1[[#This Row],[Position]]="Ch.P.",Tableau1[[#This Row],[Temps de travail]],0)+Tableau1[[#This Row],[Chômage Partiel AM]]+Tableau1[[#This Row],[Chômage Partiel PM]]</f>
        <v>0</v>
      </c>
      <c r="Z286" s="147">
        <f>(Tableau1[[#This Row],[Pont Mobile]]+Tableau1[[#This Row],[Congés ]]+Tableau1[[#This Row],[Autre]]+Tableau1[[#This Row],[Absence]]+Tableau1[[#This Row],[R.T.T.]]+Tableau1[[#This Row],[Arrêt Maladie]])*paramètres!B$14</f>
        <v>0</v>
      </c>
      <c r="AA286" s="93">
        <f ca="1">MAX(0,IF(WEEKDAY(Tableau1[[#This Row],[Date]],2)&lt;7,0,
SUM(OFFSET(Tableau1[[#This Row],[Temps de travail]],-6,,7))-
SUM(OFFSET(Tableau1[[#This Row],[Heures à récupérer]],-6,,7))+
SUM(OFFSET(Tableau1[[#This Row],[Récup avance]],-6,,7))
-paramètres!$B$15
)*24)</f>
        <v>0</v>
      </c>
      <c r="AB286" s="14"/>
      <c r="AC286" s="14"/>
      <c r="AE286" s="14"/>
    </row>
    <row r="287" spans="2:31" x14ac:dyDescent="0.3">
      <c r="B287" s="49" t="str">
        <f>IF(WEEKDAY(Tableau1[[#This Row],[Date]],2)=4,"semaine "&amp;_xlfn.ISOWEEKNUM(Tableau1[[#This Row],[Date]]),"")</f>
        <v/>
      </c>
      <c r="C287" s="44" t="str">
        <f>UPPER(TEXT(Tableau1[[#This Row],[Date]],"jjjj"))</f>
        <v>MERCREDI</v>
      </c>
      <c r="D287" s="60">
        <f>$C$3+ROW()-ROW(Tableau1[[#Headers],[Date]])-1</f>
        <v>44475</v>
      </c>
      <c r="E287" s="24"/>
      <c r="F287" s="24"/>
      <c r="G287" s="58"/>
      <c r="H287" s="24"/>
      <c r="I287" s="24"/>
      <c r="J287" s="58"/>
      <c r="K287" s="64">
        <f>Tableau1[[#This Row],[Fin AM]]-Tableau1[[#This Row],[Début AM]]-Tableau1[[#This Row],[Pause AM]]+Tableau1[[#This Row],[Fin PM]]-Tableau1[[#This Row],[Début PM]]-Tableau1[[#This Row],[Pause PM]]</f>
        <v>0</v>
      </c>
      <c r="L287" s="45"/>
      <c r="M287" s="84"/>
      <c r="N287" s="171" t="str">
        <f ca="1">IF(COUNTIF('jours fériés'!C:C,Tableau1[[#This Row],[Date]]),"oui","")</f>
        <v/>
      </c>
      <c r="O287" s="176"/>
      <c r="P287" s="112">
        <f>IF(Tableau1[[#This Row],[Position]]="C.P.",1,0)</f>
        <v>0</v>
      </c>
      <c r="Q287" s="126">
        <f>IF(Tableau1[[#This Row],[Position]]="C.P.S.",1,0)</f>
        <v>0</v>
      </c>
      <c r="R287" s="132">
        <f>IF(Tableau1[[#This Row],[Position]]="P.M.",1,0)</f>
        <v>0</v>
      </c>
      <c r="S287" s="134">
        <f>IF(Tableau1[[#This Row],[Position]]="A.M.",1,0)</f>
        <v>0</v>
      </c>
      <c r="T287" s="137">
        <f>IF(Tableau1[[#This Row],[Position]]="ABS",1,0)</f>
        <v>0</v>
      </c>
      <c r="U287" s="86">
        <f>IF(Tableau1[[#This Row],[Position]]="R.T.T.",1,0)</f>
        <v>0</v>
      </c>
      <c r="V287" s="138">
        <f>IF(Tableau1[[#This Row],[Position]]="Autre",1,0)</f>
        <v>0</v>
      </c>
      <c r="W287" s="141">
        <f>IF(Tableau1[[#This Row],[Position]]="Ch.P. AM",Tableau1[[#This Row],[Fin AM]]-Tableau1[[#This Row],[Début AM]]-Tableau1[[#This Row],[Pause AM]],0)</f>
        <v>0</v>
      </c>
      <c r="X287" s="81">
        <f>IF(Tableau1[[#This Row],[Position]]="Ch.P. PM",Tableau1[[#This Row],[Fin PM]]-Tableau1[[#This Row],[Début PM]]-Tableau1[[#This Row],[Pause PM]],0)</f>
        <v>0</v>
      </c>
      <c r="Y287" s="96">
        <f>IF(Tableau1[[#This Row],[Position]]="Ch.P.",Tableau1[[#This Row],[Temps de travail]],0)+Tableau1[[#This Row],[Chômage Partiel AM]]+Tableau1[[#This Row],[Chômage Partiel PM]]</f>
        <v>0</v>
      </c>
      <c r="Z287" s="147">
        <f>(Tableau1[[#This Row],[Pont Mobile]]+Tableau1[[#This Row],[Congés ]]+Tableau1[[#This Row],[Autre]]+Tableau1[[#This Row],[Absence]]+Tableau1[[#This Row],[R.T.T.]]+Tableau1[[#This Row],[Arrêt Maladie]])*paramètres!B$14</f>
        <v>0</v>
      </c>
      <c r="AA287" s="93">
        <f ca="1">MAX(0,IF(WEEKDAY(Tableau1[[#This Row],[Date]],2)&lt;7,0,
SUM(OFFSET(Tableau1[[#This Row],[Temps de travail]],-6,,7))-
SUM(OFFSET(Tableau1[[#This Row],[Heures à récupérer]],-6,,7))+
SUM(OFFSET(Tableau1[[#This Row],[Récup avance]],-6,,7))
-paramètres!$B$15
)*24)</f>
        <v>0</v>
      </c>
      <c r="AB287" s="14"/>
      <c r="AC287" s="14"/>
      <c r="AE287" s="14"/>
    </row>
    <row r="288" spans="2:31" x14ac:dyDescent="0.3">
      <c r="B288" s="49" t="str">
        <f>IF(WEEKDAY(Tableau1[[#This Row],[Date]],2)=4,"semaine "&amp;_xlfn.ISOWEEKNUM(Tableau1[[#This Row],[Date]]),"")</f>
        <v>semaine 40</v>
      </c>
      <c r="C288" s="44" t="str">
        <f>UPPER(TEXT(Tableau1[[#This Row],[Date]],"jjjj"))</f>
        <v>JEUDI</v>
      </c>
      <c r="D288" s="60">
        <f>$C$3+ROW()-ROW(Tableau1[[#Headers],[Date]])-1</f>
        <v>44476</v>
      </c>
      <c r="E288" s="24"/>
      <c r="F288" s="24"/>
      <c r="G288" s="58"/>
      <c r="H288" s="24"/>
      <c r="I288" s="24"/>
      <c r="J288" s="58"/>
      <c r="K288" s="64">
        <f>Tableau1[[#This Row],[Fin AM]]-Tableau1[[#This Row],[Début AM]]-Tableau1[[#This Row],[Pause AM]]+Tableau1[[#This Row],[Fin PM]]-Tableau1[[#This Row],[Début PM]]-Tableau1[[#This Row],[Pause PM]]</f>
        <v>0</v>
      </c>
      <c r="L288" s="45"/>
      <c r="M288" s="84"/>
      <c r="N288" s="171" t="str">
        <f ca="1">IF(COUNTIF('jours fériés'!C:C,Tableau1[[#This Row],[Date]]),"oui","")</f>
        <v/>
      </c>
      <c r="O288" s="176"/>
      <c r="P288" s="112">
        <f>IF(Tableau1[[#This Row],[Position]]="C.P.",1,0)</f>
        <v>0</v>
      </c>
      <c r="Q288" s="126">
        <f>IF(Tableau1[[#This Row],[Position]]="C.P.S.",1,0)</f>
        <v>0</v>
      </c>
      <c r="R288" s="132">
        <f>IF(Tableau1[[#This Row],[Position]]="P.M.",1,0)</f>
        <v>0</v>
      </c>
      <c r="S288" s="134">
        <f>IF(Tableau1[[#This Row],[Position]]="A.M.",1,0)</f>
        <v>0</v>
      </c>
      <c r="T288" s="137">
        <f>IF(Tableau1[[#This Row],[Position]]="ABS",1,0)</f>
        <v>0</v>
      </c>
      <c r="U288" s="86">
        <f>IF(Tableau1[[#This Row],[Position]]="R.T.T.",1,0)</f>
        <v>0</v>
      </c>
      <c r="V288" s="138">
        <f>IF(Tableau1[[#This Row],[Position]]="Autre",1,0)</f>
        <v>0</v>
      </c>
      <c r="W288" s="141">
        <f>IF(Tableau1[[#This Row],[Position]]="Ch.P. AM",Tableau1[[#This Row],[Fin AM]]-Tableau1[[#This Row],[Début AM]]-Tableau1[[#This Row],[Pause AM]],0)</f>
        <v>0</v>
      </c>
      <c r="X288" s="81">
        <f>IF(Tableau1[[#This Row],[Position]]="Ch.P. PM",Tableau1[[#This Row],[Fin PM]]-Tableau1[[#This Row],[Début PM]]-Tableau1[[#This Row],[Pause PM]],0)</f>
        <v>0</v>
      </c>
      <c r="Y288" s="96">
        <f>IF(Tableau1[[#This Row],[Position]]="Ch.P.",Tableau1[[#This Row],[Temps de travail]],0)+Tableau1[[#This Row],[Chômage Partiel AM]]+Tableau1[[#This Row],[Chômage Partiel PM]]</f>
        <v>0</v>
      </c>
      <c r="Z288" s="147">
        <f>(Tableau1[[#This Row],[Pont Mobile]]+Tableau1[[#This Row],[Congés ]]+Tableau1[[#This Row],[Autre]]+Tableau1[[#This Row],[Absence]]+Tableau1[[#This Row],[R.T.T.]]+Tableau1[[#This Row],[Arrêt Maladie]])*paramètres!B$14</f>
        <v>0</v>
      </c>
      <c r="AA288" s="93">
        <f ca="1">MAX(0,IF(WEEKDAY(Tableau1[[#This Row],[Date]],2)&lt;7,0,
SUM(OFFSET(Tableau1[[#This Row],[Temps de travail]],-6,,7))-
SUM(OFFSET(Tableau1[[#This Row],[Heures à récupérer]],-6,,7))+
SUM(OFFSET(Tableau1[[#This Row],[Récup avance]],-6,,7))
-paramètres!$B$15
)*24)</f>
        <v>0</v>
      </c>
      <c r="AB288" s="14"/>
      <c r="AC288" s="14"/>
      <c r="AE288" s="14"/>
    </row>
    <row r="289" spans="2:31" x14ac:dyDescent="0.3">
      <c r="B289" s="49" t="str">
        <f>IF(WEEKDAY(Tableau1[[#This Row],[Date]],2)=4,"semaine "&amp;_xlfn.ISOWEEKNUM(Tableau1[[#This Row],[Date]]),"")</f>
        <v/>
      </c>
      <c r="C289" s="44" t="str">
        <f>UPPER(TEXT(Tableau1[[#This Row],[Date]],"jjjj"))</f>
        <v>VENDREDI</v>
      </c>
      <c r="D289" s="60">
        <f>$C$3+ROW()-ROW(Tableau1[[#Headers],[Date]])-1</f>
        <v>44477</v>
      </c>
      <c r="E289" s="24"/>
      <c r="F289" s="24"/>
      <c r="G289" s="58"/>
      <c r="H289" s="24"/>
      <c r="I289" s="24"/>
      <c r="J289" s="58"/>
      <c r="K289" s="64">
        <f>Tableau1[[#This Row],[Fin AM]]-Tableau1[[#This Row],[Début AM]]-Tableau1[[#This Row],[Pause AM]]+Tableau1[[#This Row],[Fin PM]]-Tableau1[[#This Row],[Début PM]]-Tableau1[[#This Row],[Pause PM]]</f>
        <v>0</v>
      </c>
      <c r="L289" s="45"/>
      <c r="M289" s="84"/>
      <c r="N289" s="171" t="str">
        <f ca="1">IF(COUNTIF('jours fériés'!C:C,Tableau1[[#This Row],[Date]]),"oui","")</f>
        <v/>
      </c>
      <c r="O289" s="176"/>
      <c r="P289" s="112">
        <f>IF(Tableau1[[#This Row],[Position]]="C.P.",1,0)</f>
        <v>0</v>
      </c>
      <c r="Q289" s="126">
        <f>IF(Tableau1[[#This Row],[Position]]="C.P.S.",1,0)</f>
        <v>0</v>
      </c>
      <c r="R289" s="132">
        <f>IF(Tableau1[[#This Row],[Position]]="P.M.",1,0)</f>
        <v>0</v>
      </c>
      <c r="S289" s="134">
        <f>IF(Tableau1[[#This Row],[Position]]="A.M.",1,0)</f>
        <v>0</v>
      </c>
      <c r="T289" s="137">
        <f>IF(Tableau1[[#This Row],[Position]]="ABS",1,0)</f>
        <v>0</v>
      </c>
      <c r="U289" s="86">
        <f>IF(Tableau1[[#This Row],[Position]]="R.T.T.",1,0)</f>
        <v>0</v>
      </c>
      <c r="V289" s="138">
        <f>IF(Tableau1[[#This Row],[Position]]="Autre",1,0)</f>
        <v>0</v>
      </c>
      <c r="W289" s="141">
        <f>IF(Tableau1[[#This Row],[Position]]="Ch.P. AM",Tableau1[[#This Row],[Fin AM]]-Tableau1[[#This Row],[Début AM]]-Tableau1[[#This Row],[Pause AM]],0)</f>
        <v>0</v>
      </c>
      <c r="X289" s="81">
        <f>IF(Tableau1[[#This Row],[Position]]="Ch.P. PM",Tableau1[[#This Row],[Fin PM]]-Tableau1[[#This Row],[Début PM]]-Tableau1[[#This Row],[Pause PM]],0)</f>
        <v>0</v>
      </c>
      <c r="Y289" s="96">
        <f>IF(Tableau1[[#This Row],[Position]]="Ch.P.",Tableau1[[#This Row],[Temps de travail]],0)+Tableau1[[#This Row],[Chômage Partiel AM]]+Tableau1[[#This Row],[Chômage Partiel PM]]</f>
        <v>0</v>
      </c>
      <c r="Z289" s="147">
        <f>(Tableau1[[#This Row],[Pont Mobile]]+Tableau1[[#This Row],[Congés ]]+Tableau1[[#This Row],[Autre]]+Tableau1[[#This Row],[Absence]]+Tableau1[[#This Row],[R.T.T.]]+Tableau1[[#This Row],[Arrêt Maladie]])*paramètres!B$14</f>
        <v>0</v>
      </c>
      <c r="AA289" s="93">
        <f ca="1">MAX(0,IF(WEEKDAY(Tableau1[[#This Row],[Date]],2)&lt;7,0,
SUM(OFFSET(Tableau1[[#This Row],[Temps de travail]],-6,,7))-
SUM(OFFSET(Tableau1[[#This Row],[Heures à récupérer]],-6,,7))+
SUM(OFFSET(Tableau1[[#This Row],[Récup avance]],-6,,7))
-paramètres!$B$15
)*24)</f>
        <v>0</v>
      </c>
      <c r="AB289" s="14"/>
      <c r="AC289" s="14"/>
      <c r="AE289" s="14"/>
    </row>
    <row r="290" spans="2:31" x14ac:dyDescent="0.3">
      <c r="B290" s="49" t="str">
        <f>IF(WEEKDAY(Tableau1[[#This Row],[Date]],2)=4,"semaine "&amp;_xlfn.ISOWEEKNUM(Tableau1[[#This Row],[Date]]),"")</f>
        <v/>
      </c>
      <c r="C290" s="44" t="str">
        <f>UPPER(TEXT(Tableau1[[#This Row],[Date]],"jjjj"))</f>
        <v>SAMEDI</v>
      </c>
      <c r="D290" s="60">
        <f>$C$3+ROW()-ROW(Tableau1[[#Headers],[Date]])-1</f>
        <v>44478</v>
      </c>
      <c r="E290" s="24"/>
      <c r="F290" s="24"/>
      <c r="G290" s="58"/>
      <c r="H290" s="24"/>
      <c r="I290" s="24"/>
      <c r="J290" s="58"/>
      <c r="K290" s="64">
        <f>Tableau1[[#This Row],[Fin AM]]-Tableau1[[#This Row],[Début AM]]-Tableau1[[#This Row],[Pause AM]]+Tableau1[[#This Row],[Fin PM]]-Tableau1[[#This Row],[Début PM]]-Tableau1[[#This Row],[Pause PM]]</f>
        <v>0</v>
      </c>
      <c r="L290" s="45"/>
      <c r="M290" s="84"/>
      <c r="N290" s="171" t="str">
        <f ca="1">IF(COUNTIF('jours fériés'!C:C,Tableau1[[#This Row],[Date]]),"oui","")</f>
        <v/>
      </c>
      <c r="O290" s="176"/>
      <c r="P290" s="112">
        <f>IF(Tableau1[[#This Row],[Position]]="C.P.",1,0)</f>
        <v>0</v>
      </c>
      <c r="Q290" s="126">
        <f>IF(Tableau1[[#This Row],[Position]]="C.P.S.",1,0)</f>
        <v>0</v>
      </c>
      <c r="R290" s="132">
        <f>IF(Tableau1[[#This Row],[Position]]="P.M.",1,0)</f>
        <v>0</v>
      </c>
      <c r="S290" s="134">
        <f>IF(Tableau1[[#This Row],[Position]]="A.M.",1,0)</f>
        <v>0</v>
      </c>
      <c r="T290" s="137">
        <f>IF(Tableau1[[#This Row],[Position]]="ABS",1,0)</f>
        <v>0</v>
      </c>
      <c r="U290" s="86">
        <f>IF(Tableau1[[#This Row],[Position]]="R.T.T.",1,0)</f>
        <v>0</v>
      </c>
      <c r="V290" s="138">
        <f>IF(Tableau1[[#This Row],[Position]]="Autre",1,0)</f>
        <v>0</v>
      </c>
      <c r="W290" s="141">
        <f>IF(Tableau1[[#This Row],[Position]]="Ch.P. AM",Tableau1[[#This Row],[Fin AM]]-Tableau1[[#This Row],[Début AM]]-Tableau1[[#This Row],[Pause AM]],0)</f>
        <v>0</v>
      </c>
      <c r="X290" s="81">
        <f>IF(Tableau1[[#This Row],[Position]]="Ch.P. PM",Tableau1[[#This Row],[Fin PM]]-Tableau1[[#This Row],[Début PM]]-Tableau1[[#This Row],[Pause PM]],0)</f>
        <v>0</v>
      </c>
      <c r="Y290" s="96">
        <f>IF(Tableau1[[#This Row],[Position]]="Ch.P.",Tableau1[[#This Row],[Temps de travail]],0)+Tableau1[[#This Row],[Chômage Partiel AM]]+Tableau1[[#This Row],[Chômage Partiel PM]]</f>
        <v>0</v>
      </c>
      <c r="Z290" s="147">
        <f>(Tableau1[[#This Row],[Pont Mobile]]+Tableau1[[#This Row],[Congés ]]+Tableau1[[#This Row],[Autre]]+Tableau1[[#This Row],[Absence]]+Tableau1[[#This Row],[R.T.T.]]+Tableau1[[#This Row],[Arrêt Maladie]])*paramètres!B$14</f>
        <v>0</v>
      </c>
      <c r="AA290" s="93">
        <f ca="1">MAX(0,IF(WEEKDAY(Tableau1[[#This Row],[Date]],2)&lt;7,0,
SUM(OFFSET(Tableau1[[#This Row],[Temps de travail]],-6,,7))-
SUM(OFFSET(Tableau1[[#This Row],[Heures à récupérer]],-6,,7))+
SUM(OFFSET(Tableau1[[#This Row],[Récup avance]],-6,,7))
-paramètres!$B$15
)*24)</f>
        <v>0</v>
      </c>
      <c r="AB290" s="14"/>
      <c r="AC290" s="14"/>
      <c r="AE290" s="14"/>
    </row>
    <row r="291" spans="2:31" ht="15" thickBot="1" x14ac:dyDescent="0.35">
      <c r="B291" s="49" t="str">
        <f>IF(WEEKDAY(Tableau1[[#This Row],[Date]],2)=4,"semaine "&amp;_xlfn.ISOWEEKNUM(Tableau1[[#This Row],[Date]]),"")</f>
        <v/>
      </c>
      <c r="C291" s="44" t="str">
        <f>UPPER(TEXT(Tableau1[[#This Row],[Date]],"jjjj"))</f>
        <v>DIMANCHE</v>
      </c>
      <c r="D291" s="60">
        <f>$C$3+ROW()-ROW(Tableau1[[#Headers],[Date]])-1</f>
        <v>44479</v>
      </c>
      <c r="E291" s="24"/>
      <c r="F291" s="24"/>
      <c r="G291" s="58"/>
      <c r="H291" s="24"/>
      <c r="I291" s="24"/>
      <c r="J291" s="58"/>
      <c r="K291" s="64">
        <f>Tableau1[[#This Row],[Fin AM]]-Tableau1[[#This Row],[Début AM]]-Tableau1[[#This Row],[Pause AM]]+Tableau1[[#This Row],[Fin PM]]-Tableau1[[#This Row],[Début PM]]-Tableau1[[#This Row],[Pause PM]]</f>
        <v>0</v>
      </c>
      <c r="L291" s="52"/>
      <c r="M291" s="85"/>
      <c r="N291" s="174" t="str">
        <f ca="1">IF(COUNTIF('jours fériés'!C:C,Tableau1[[#This Row],[Date]]),"oui","")</f>
        <v/>
      </c>
      <c r="O291" s="176"/>
      <c r="P291" s="179">
        <f>IF(Tableau1[[#This Row],[Position]]="C.P.",1,0)</f>
        <v>0</v>
      </c>
      <c r="Q291" s="181">
        <f>IF(Tableau1[[#This Row],[Position]]="C.P.S.",1,0)</f>
        <v>0</v>
      </c>
      <c r="R291" s="183">
        <f>IF(Tableau1[[#This Row],[Position]]="P.M.",1,0)</f>
        <v>0</v>
      </c>
      <c r="S291" s="169">
        <f>IF(Tableau1[[#This Row],[Position]]="A.M.",1,0)</f>
        <v>0</v>
      </c>
      <c r="T291" s="187">
        <f>IF(Tableau1[[#This Row],[Position]]="ABS",1,0)</f>
        <v>0</v>
      </c>
      <c r="U291" s="189">
        <f>IF(Tableau1[[#This Row],[Position]]="R.T.T.",1,0)</f>
        <v>0</v>
      </c>
      <c r="V291" s="185">
        <f>IF(Tableau1[[#This Row],[Position]]="Autre",1,0)</f>
        <v>0</v>
      </c>
      <c r="W291" s="142">
        <f>IF(Tableau1[[#This Row],[Position]]="Ch.P. AM",Tableau1[[#This Row],[Fin AM]]-Tableau1[[#This Row],[Début AM]]-Tableau1[[#This Row],[Pause AM]],0)</f>
        <v>0</v>
      </c>
      <c r="X291" s="117">
        <f>IF(Tableau1[[#This Row],[Position]]="Ch.P. PM",Tableau1[[#This Row],[Fin PM]]-Tableau1[[#This Row],[Début PM]]-Tableau1[[#This Row],[Pause PM]],0)</f>
        <v>0</v>
      </c>
      <c r="Y291" s="143">
        <f>IF(Tableau1[[#This Row],[Position]]="Ch.P.",Tableau1[[#This Row],[Temps de travail]],0)+Tableau1[[#This Row],[Chômage Partiel AM]]+Tableau1[[#This Row],[Chômage Partiel PM]]</f>
        <v>0</v>
      </c>
      <c r="Z291" s="148">
        <f>(Tableau1[[#This Row],[Pont Mobile]]+Tableau1[[#This Row],[Congés ]]+Tableau1[[#This Row],[Autre]]+Tableau1[[#This Row],[Absence]]+Tableau1[[#This Row],[R.T.T.]]+Tableau1[[#This Row],[Arrêt Maladie]])*paramètres!B$14</f>
        <v>0</v>
      </c>
      <c r="AA291" s="94">
        <f ca="1">MAX(0,IF(WEEKDAY(Tableau1[[#This Row],[Date]],2)&lt;7,0,
SUM(OFFSET(Tableau1[[#This Row],[Temps de travail]],-6,,7))-
SUM(OFFSET(Tableau1[[#This Row],[Heures à récupérer]],-6,,7))+
SUM(OFFSET(Tableau1[[#This Row],[Récup avance]],-6,,7))
-paramètres!$B$15
)*24)</f>
        <v>0</v>
      </c>
      <c r="AB291" s="14"/>
      <c r="AC291" s="14"/>
      <c r="AE291" s="14"/>
    </row>
    <row r="292" spans="2:31" x14ac:dyDescent="0.3">
      <c r="B292" s="49" t="str">
        <f>IF(WEEKDAY(Tableau1[[#This Row],[Date]],2)=4,"semaine "&amp;_xlfn.ISOWEEKNUM(Tableau1[[#This Row],[Date]]),"")</f>
        <v/>
      </c>
      <c r="C292" s="44" t="str">
        <f>UPPER(TEXT(Tableau1[[#This Row],[Date]],"jjjj"))</f>
        <v>LUNDI</v>
      </c>
      <c r="D292" s="60">
        <f>$C$3+ROW()-ROW(Tableau1[[#Headers],[Date]])-1</f>
        <v>44480</v>
      </c>
      <c r="E292" s="24"/>
      <c r="F292" s="24"/>
      <c r="G292" s="58"/>
      <c r="H292" s="24"/>
      <c r="I292" s="24"/>
      <c r="J292" s="58"/>
      <c r="K292" s="64">
        <f>Tableau1[[#This Row],[Fin AM]]-Tableau1[[#This Row],[Début AM]]-Tableau1[[#This Row],[Pause AM]]+Tableau1[[#This Row],[Fin PM]]-Tableau1[[#This Row],[Début PM]]-Tableau1[[#This Row],[Pause PM]]</f>
        <v>0</v>
      </c>
      <c r="L292" s="48"/>
      <c r="M292" s="83"/>
      <c r="N292" s="171" t="str">
        <f ca="1">IF(COUNTIF('jours fériés'!C:C,Tableau1[[#This Row],[Date]]),"oui","")</f>
        <v/>
      </c>
      <c r="O292" s="176"/>
      <c r="P292" s="112">
        <f>IF(Tableau1[[#This Row],[Position]]="C.P.",1,0)</f>
        <v>0</v>
      </c>
      <c r="Q292" s="126">
        <f>IF(Tableau1[[#This Row],[Position]]="C.P.S.",1,0)</f>
        <v>0</v>
      </c>
      <c r="R292" s="132">
        <f>IF(Tableau1[[#This Row],[Position]]="P.M.",1,0)</f>
        <v>0</v>
      </c>
      <c r="S292" s="134">
        <f>IF(Tableau1[[#This Row],[Position]]="A.M.",1,0)</f>
        <v>0</v>
      </c>
      <c r="T292" s="137">
        <f>IF(Tableau1[[#This Row],[Position]]="ABS",1,0)</f>
        <v>0</v>
      </c>
      <c r="U292" s="86">
        <f>IF(Tableau1[[#This Row],[Position]]="R.T.T.",1,0)</f>
        <v>0</v>
      </c>
      <c r="V292" s="138">
        <f>IF(Tableau1[[#This Row],[Position]]="Autre",1,0)</f>
        <v>0</v>
      </c>
      <c r="W292" s="141">
        <f>IF(Tableau1[[#This Row],[Position]]="Ch.P. AM",Tableau1[[#This Row],[Fin AM]]-Tableau1[[#This Row],[Début AM]]-Tableau1[[#This Row],[Pause AM]],0)</f>
        <v>0</v>
      </c>
      <c r="X292" s="81">
        <f>IF(Tableau1[[#This Row],[Position]]="Ch.P. PM",Tableau1[[#This Row],[Fin PM]]-Tableau1[[#This Row],[Début PM]]-Tableau1[[#This Row],[Pause PM]],0)</f>
        <v>0</v>
      </c>
      <c r="Y292" s="96">
        <f>IF(Tableau1[[#This Row],[Position]]="Ch.P.",Tableau1[[#This Row],[Temps de travail]],0)+Tableau1[[#This Row],[Chômage Partiel AM]]+Tableau1[[#This Row],[Chômage Partiel PM]]</f>
        <v>0</v>
      </c>
      <c r="Z292" s="147">
        <f>(Tableau1[[#This Row],[Pont Mobile]]+Tableau1[[#This Row],[Congés ]]+Tableau1[[#This Row],[Autre]]+Tableau1[[#This Row],[Absence]]+Tableau1[[#This Row],[R.T.T.]]+Tableau1[[#This Row],[Arrêt Maladie]])*paramètres!B$14</f>
        <v>0</v>
      </c>
      <c r="AA292" s="93">
        <f ca="1">MAX(0,IF(WEEKDAY(Tableau1[[#This Row],[Date]],2)&lt;7,0,
SUM(OFFSET(Tableau1[[#This Row],[Temps de travail]],-6,,7))-
SUM(OFFSET(Tableau1[[#This Row],[Heures à récupérer]],-6,,7))+
SUM(OFFSET(Tableau1[[#This Row],[Récup avance]],-6,,7))
-paramètres!$B$15
)*24)</f>
        <v>0</v>
      </c>
      <c r="AB292" s="14"/>
      <c r="AC292" s="14"/>
      <c r="AE292" s="14"/>
    </row>
    <row r="293" spans="2:31" x14ac:dyDescent="0.3">
      <c r="B293" s="49" t="str">
        <f>IF(WEEKDAY(Tableau1[[#This Row],[Date]],2)=4,"semaine "&amp;_xlfn.ISOWEEKNUM(Tableau1[[#This Row],[Date]]),"")</f>
        <v/>
      </c>
      <c r="C293" s="44" t="str">
        <f>UPPER(TEXT(Tableau1[[#This Row],[Date]],"jjjj"))</f>
        <v>MARDI</v>
      </c>
      <c r="D293" s="60">
        <f>$C$3+ROW()-ROW(Tableau1[[#Headers],[Date]])-1</f>
        <v>44481</v>
      </c>
      <c r="E293" s="24"/>
      <c r="F293" s="24"/>
      <c r="G293" s="58"/>
      <c r="H293" s="24"/>
      <c r="I293" s="24"/>
      <c r="J293" s="58"/>
      <c r="K293" s="64">
        <f>Tableau1[[#This Row],[Fin AM]]-Tableau1[[#This Row],[Début AM]]-Tableau1[[#This Row],[Pause AM]]+Tableau1[[#This Row],[Fin PM]]-Tableau1[[#This Row],[Début PM]]-Tableau1[[#This Row],[Pause PM]]</f>
        <v>0</v>
      </c>
      <c r="L293" s="45"/>
      <c r="M293" s="84"/>
      <c r="N293" s="171" t="str">
        <f ca="1">IF(COUNTIF('jours fériés'!C:C,Tableau1[[#This Row],[Date]]),"oui","")</f>
        <v/>
      </c>
      <c r="O293" s="176"/>
      <c r="P293" s="112">
        <f>IF(Tableau1[[#This Row],[Position]]="C.P.",1,0)</f>
        <v>0</v>
      </c>
      <c r="Q293" s="126">
        <f>IF(Tableau1[[#This Row],[Position]]="C.P.S.",1,0)</f>
        <v>0</v>
      </c>
      <c r="R293" s="132">
        <f>IF(Tableau1[[#This Row],[Position]]="P.M.",1,0)</f>
        <v>0</v>
      </c>
      <c r="S293" s="134">
        <f>IF(Tableau1[[#This Row],[Position]]="A.M.",1,0)</f>
        <v>0</v>
      </c>
      <c r="T293" s="137">
        <f>IF(Tableau1[[#This Row],[Position]]="ABS",1,0)</f>
        <v>0</v>
      </c>
      <c r="U293" s="86">
        <f>IF(Tableau1[[#This Row],[Position]]="R.T.T.",1,0)</f>
        <v>0</v>
      </c>
      <c r="V293" s="138">
        <f>IF(Tableau1[[#This Row],[Position]]="Autre",1,0)</f>
        <v>0</v>
      </c>
      <c r="W293" s="141">
        <f>IF(Tableau1[[#This Row],[Position]]="Ch.P. AM",Tableau1[[#This Row],[Fin AM]]-Tableau1[[#This Row],[Début AM]]-Tableau1[[#This Row],[Pause AM]],0)</f>
        <v>0</v>
      </c>
      <c r="X293" s="81">
        <f>IF(Tableau1[[#This Row],[Position]]="Ch.P. PM",Tableau1[[#This Row],[Fin PM]]-Tableau1[[#This Row],[Début PM]]-Tableau1[[#This Row],[Pause PM]],0)</f>
        <v>0</v>
      </c>
      <c r="Y293" s="96">
        <f>IF(Tableau1[[#This Row],[Position]]="Ch.P.",Tableau1[[#This Row],[Temps de travail]],0)+Tableau1[[#This Row],[Chômage Partiel AM]]+Tableau1[[#This Row],[Chômage Partiel PM]]</f>
        <v>0</v>
      </c>
      <c r="Z293" s="147">
        <f>(Tableau1[[#This Row],[Pont Mobile]]+Tableau1[[#This Row],[Congés ]]+Tableau1[[#This Row],[Autre]]+Tableau1[[#This Row],[Absence]]+Tableau1[[#This Row],[R.T.T.]]+Tableau1[[#This Row],[Arrêt Maladie]])*paramètres!B$14</f>
        <v>0</v>
      </c>
      <c r="AA293" s="93">
        <f ca="1">MAX(0,IF(WEEKDAY(Tableau1[[#This Row],[Date]],2)&lt;7,0,
SUM(OFFSET(Tableau1[[#This Row],[Temps de travail]],-6,,7))-
SUM(OFFSET(Tableau1[[#This Row],[Heures à récupérer]],-6,,7))+
SUM(OFFSET(Tableau1[[#This Row],[Récup avance]],-6,,7))
-paramètres!$B$15
)*24)</f>
        <v>0</v>
      </c>
      <c r="AB293" s="14"/>
      <c r="AC293" s="14"/>
      <c r="AE293" s="14"/>
    </row>
    <row r="294" spans="2:31" x14ac:dyDescent="0.3">
      <c r="B294" s="49" t="str">
        <f>IF(WEEKDAY(Tableau1[[#This Row],[Date]],2)=4,"semaine "&amp;_xlfn.ISOWEEKNUM(Tableau1[[#This Row],[Date]]),"")</f>
        <v/>
      </c>
      <c r="C294" s="44" t="str">
        <f>UPPER(TEXT(Tableau1[[#This Row],[Date]],"jjjj"))</f>
        <v>MERCREDI</v>
      </c>
      <c r="D294" s="60">
        <f>$C$3+ROW()-ROW(Tableau1[[#Headers],[Date]])-1</f>
        <v>44482</v>
      </c>
      <c r="E294" s="24"/>
      <c r="F294" s="24"/>
      <c r="G294" s="58"/>
      <c r="H294" s="24"/>
      <c r="I294" s="24"/>
      <c r="J294" s="58"/>
      <c r="K294" s="64">
        <f>Tableau1[[#This Row],[Fin AM]]-Tableau1[[#This Row],[Début AM]]-Tableau1[[#This Row],[Pause AM]]+Tableau1[[#This Row],[Fin PM]]-Tableau1[[#This Row],[Début PM]]-Tableau1[[#This Row],[Pause PM]]</f>
        <v>0</v>
      </c>
      <c r="L294" s="45"/>
      <c r="M294" s="84"/>
      <c r="N294" s="171" t="str">
        <f ca="1">IF(COUNTIF('jours fériés'!C:C,Tableau1[[#This Row],[Date]]),"oui","")</f>
        <v/>
      </c>
      <c r="O294" s="176"/>
      <c r="P294" s="112">
        <f>IF(Tableau1[[#This Row],[Position]]="C.P.",1,0)</f>
        <v>0</v>
      </c>
      <c r="Q294" s="126">
        <f>IF(Tableau1[[#This Row],[Position]]="C.P.S.",1,0)</f>
        <v>0</v>
      </c>
      <c r="R294" s="132">
        <f>IF(Tableau1[[#This Row],[Position]]="P.M.",1,0)</f>
        <v>0</v>
      </c>
      <c r="S294" s="134">
        <f>IF(Tableau1[[#This Row],[Position]]="A.M.",1,0)</f>
        <v>0</v>
      </c>
      <c r="T294" s="137">
        <f>IF(Tableau1[[#This Row],[Position]]="ABS",1,0)</f>
        <v>0</v>
      </c>
      <c r="U294" s="86">
        <f>IF(Tableau1[[#This Row],[Position]]="R.T.T.",1,0)</f>
        <v>0</v>
      </c>
      <c r="V294" s="138">
        <f>IF(Tableau1[[#This Row],[Position]]="Autre",1,0)</f>
        <v>0</v>
      </c>
      <c r="W294" s="141">
        <f>IF(Tableau1[[#This Row],[Position]]="Ch.P. AM",Tableau1[[#This Row],[Fin AM]]-Tableau1[[#This Row],[Début AM]]-Tableau1[[#This Row],[Pause AM]],0)</f>
        <v>0</v>
      </c>
      <c r="X294" s="81">
        <f>IF(Tableau1[[#This Row],[Position]]="Ch.P. PM",Tableau1[[#This Row],[Fin PM]]-Tableau1[[#This Row],[Début PM]]-Tableau1[[#This Row],[Pause PM]],0)</f>
        <v>0</v>
      </c>
      <c r="Y294" s="96">
        <f>IF(Tableau1[[#This Row],[Position]]="Ch.P.",Tableau1[[#This Row],[Temps de travail]],0)+Tableau1[[#This Row],[Chômage Partiel AM]]+Tableau1[[#This Row],[Chômage Partiel PM]]</f>
        <v>0</v>
      </c>
      <c r="Z294" s="147">
        <f>(Tableau1[[#This Row],[Pont Mobile]]+Tableau1[[#This Row],[Congés ]]+Tableau1[[#This Row],[Autre]]+Tableau1[[#This Row],[Absence]]+Tableau1[[#This Row],[R.T.T.]]+Tableau1[[#This Row],[Arrêt Maladie]])*paramètres!B$14</f>
        <v>0</v>
      </c>
      <c r="AA294" s="93">
        <f ca="1">MAX(0,IF(WEEKDAY(Tableau1[[#This Row],[Date]],2)&lt;7,0,
SUM(OFFSET(Tableau1[[#This Row],[Temps de travail]],-6,,7))-
SUM(OFFSET(Tableau1[[#This Row],[Heures à récupérer]],-6,,7))+
SUM(OFFSET(Tableau1[[#This Row],[Récup avance]],-6,,7))
-paramètres!$B$15
)*24)</f>
        <v>0</v>
      </c>
      <c r="AB294" s="14"/>
      <c r="AC294" s="14"/>
      <c r="AE294" s="14"/>
    </row>
    <row r="295" spans="2:31" x14ac:dyDescent="0.3">
      <c r="B295" s="49" t="str">
        <f>IF(WEEKDAY(Tableau1[[#This Row],[Date]],2)=4,"semaine "&amp;_xlfn.ISOWEEKNUM(Tableau1[[#This Row],[Date]]),"")</f>
        <v>semaine 41</v>
      </c>
      <c r="C295" s="44" t="str">
        <f>UPPER(TEXT(Tableau1[[#This Row],[Date]],"jjjj"))</f>
        <v>JEUDI</v>
      </c>
      <c r="D295" s="60">
        <f>$C$3+ROW()-ROW(Tableau1[[#Headers],[Date]])-1</f>
        <v>44483</v>
      </c>
      <c r="E295" s="24"/>
      <c r="F295" s="24"/>
      <c r="G295" s="58"/>
      <c r="H295" s="24"/>
      <c r="I295" s="24"/>
      <c r="J295" s="58"/>
      <c r="K295" s="64">
        <f>Tableau1[[#This Row],[Fin AM]]-Tableau1[[#This Row],[Début AM]]-Tableau1[[#This Row],[Pause AM]]+Tableau1[[#This Row],[Fin PM]]-Tableau1[[#This Row],[Début PM]]-Tableau1[[#This Row],[Pause PM]]</f>
        <v>0</v>
      </c>
      <c r="L295" s="45"/>
      <c r="M295" s="84"/>
      <c r="N295" s="171" t="str">
        <f ca="1">IF(COUNTIF('jours fériés'!C:C,Tableau1[[#This Row],[Date]]),"oui","")</f>
        <v/>
      </c>
      <c r="O295" s="176"/>
      <c r="P295" s="112">
        <f>IF(Tableau1[[#This Row],[Position]]="C.P.",1,0)</f>
        <v>0</v>
      </c>
      <c r="Q295" s="126">
        <f>IF(Tableau1[[#This Row],[Position]]="C.P.S.",1,0)</f>
        <v>0</v>
      </c>
      <c r="R295" s="132">
        <f>IF(Tableau1[[#This Row],[Position]]="P.M.",1,0)</f>
        <v>0</v>
      </c>
      <c r="S295" s="134">
        <f>IF(Tableau1[[#This Row],[Position]]="A.M.",1,0)</f>
        <v>0</v>
      </c>
      <c r="T295" s="137">
        <f>IF(Tableau1[[#This Row],[Position]]="ABS",1,0)</f>
        <v>0</v>
      </c>
      <c r="U295" s="86">
        <f>IF(Tableau1[[#This Row],[Position]]="R.T.T.",1,0)</f>
        <v>0</v>
      </c>
      <c r="V295" s="138">
        <f>IF(Tableau1[[#This Row],[Position]]="Autre",1,0)</f>
        <v>0</v>
      </c>
      <c r="W295" s="141">
        <f>IF(Tableau1[[#This Row],[Position]]="Ch.P. AM",Tableau1[[#This Row],[Fin AM]]-Tableau1[[#This Row],[Début AM]]-Tableau1[[#This Row],[Pause AM]],0)</f>
        <v>0</v>
      </c>
      <c r="X295" s="81">
        <f>IF(Tableau1[[#This Row],[Position]]="Ch.P. PM",Tableau1[[#This Row],[Fin PM]]-Tableau1[[#This Row],[Début PM]]-Tableau1[[#This Row],[Pause PM]],0)</f>
        <v>0</v>
      </c>
      <c r="Y295" s="96">
        <f>IF(Tableau1[[#This Row],[Position]]="Ch.P.",Tableau1[[#This Row],[Temps de travail]],0)+Tableau1[[#This Row],[Chômage Partiel AM]]+Tableau1[[#This Row],[Chômage Partiel PM]]</f>
        <v>0</v>
      </c>
      <c r="Z295" s="147">
        <f>(Tableau1[[#This Row],[Pont Mobile]]+Tableau1[[#This Row],[Congés ]]+Tableau1[[#This Row],[Autre]]+Tableau1[[#This Row],[Absence]]+Tableau1[[#This Row],[R.T.T.]]+Tableau1[[#This Row],[Arrêt Maladie]])*paramètres!B$14</f>
        <v>0</v>
      </c>
      <c r="AA295" s="93">
        <f ca="1">MAX(0,IF(WEEKDAY(Tableau1[[#This Row],[Date]],2)&lt;7,0,
SUM(OFFSET(Tableau1[[#This Row],[Temps de travail]],-6,,7))-
SUM(OFFSET(Tableau1[[#This Row],[Heures à récupérer]],-6,,7))+
SUM(OFFSET(Tableau1[[#This Row],[Récup avance]],-6,,7))
-paramètres!$B$15
)*24)</f>
        <v>0</v>
      </c>
      <c r="AB295" s="14"/>
      <c r="AC295" s="14"/>
      <c r="AE295" s="14"/>
    </row>
    <row r="296" spans="2:31" x14ac:dyDescent="0.3">
      <c r="B296" s="49" t="str">
        <f>IF(WEEKDAY(Tableau1[[#This Row],[Date]],2)=4,"semaine "&amp;_xlfn.ISOWEEKNUM(Tableau1[[#This Row],[Date]]),"")</f>
        <v/>
      </c>
      <c r="C296" s="44" t="str">
        <f>UPPER(TEXT(Tableau1[[#This Row],[Date]],"jjjj"))</f>
        <v>VENDREDI</v>
      </c>
      <c r="D296" s="60">
        <f>$C$3+ROW()-ROW(Tableau1[[#Headers],[Date]])-1</f>
        <v>44484</v>
      </c>
      <c r="E296" s="24"/>
      <c r="F296" s="24"/>
      <c r="G296" s="58"/>
      <c r="H296" s="24"/>
      <c r="I296" s="24"/>
      <c r="J296" s="58"/>
      <c r="K296" s="64">
        <f>Tableau1[[#This Row],[Fin AM]]-Tableau1[[#This Row],[Début AM]]-Tableau1[[#This Row],[Pause AM]]+Tableau1[[#This Row],[Fin PM]]-Tableau1[[#This Row],[Début PM]]-Tableau1[[#This Row],[Pause PM]]</f>
        <v>0</v>
      </c>
      <c r="L296" s="45"/>
      <c r="M296" s="84"/>
      <c r="N296" s="171" t="str">
        <f ca="1">IF(COUNTIF('jours fériés'!C:C,Tableau1[[#This Row],[Date]]),"oui","")</f>
        <v/>
      </c>
      <c r="O296" s="176"/>
      <c r="P296" s="112">
        <f>IF(Tableau1[[#This Row],[Position]]="C.P.",1,0)</f>
        <v>0</v>
      </c>
      <c r="Q296" s="126">
        <f>IF(Tableau1[[#This Row],[Position]]="C.P.S.",1,0)</f>
        <v>0</v>
      </c>
      <c r="R296" s="132">
        <f>IF(Tableau1[[#This Row],[Position]]="P.M.",1,0)</f>
        <v>0</v>
      </c>
      <c r="S296" s="134">
        <f>IF(Tableau1[[#This Row],[Position]]="A.M.",1,0)</f>
        <v>0</v>
      </c>
      <c r="T296" s="137">
        <f>IF(Tableau1[[#This Row],[Position]]="ABS",1,0)</f>
        <v>0</v>
      </c>
      <c r="U296" s="86">
        <f>IF(Tableau1[[#This Row],[Position]]="R.T.T.",1,0)</f>
        <v>0</v>
      </c>
      <c r="V296" s="138">
        <f>IF(Tableau1[[#This Row],[Position]]="Autre",1,0)</f>
        <v>0</v>
      </c>
      <c r="W296" s="141">
        <f>IF(Tableau1[[#This Row],[Position]]="Ch.P. AM",Tableau1[[#This Row],[Fin AM]]-Tableau1[[#This Row],[Début AM]]-Tableau1[[#This Row],[Pause AM]],0)</f>
        <v>0</v>
      </c>
      <c r="X296" s="81">
        <f>IF(Tableau1[[#This Row],[Position]]="Ch.P. PM",Tableau1[[#This Row],[Fin PM]]-Tableau1[[#This Row],[Début PM]]-Tableau1[[#This Row],[Pause PM]],0)</f>
        <v>0</v>
      </c>
      <c r="Y296" s="96">
        <f>IF(Tableau1[[#This Row],[Position]]="Ch.P.",Tableau1[[#This Row],[Temps de travail]],0)+Tableau1[[#This Row],[Chômage Partiel AM]]+Tableau1[[#This Row],[Chômage Partiel PM]]</f>
        <v>0</v>
      </c>
      <c r="Z296" s="147">
        <f>(Tableau1[[#This Row],[Pont Mobile]]+Tableau1[[#This Row],[Congés ]]+Tableau1[[#This Row],[Autre]]+Tableau1[[#This Row],[Absence]]+Tableau1[[#This Row],[R.T.T.]]+Tableau1[[#This Row],[Arrêt Maladie]])*paramètres!B$14</f>
        <v>0</v>
      </c>
      <c r="AA296" s="93">
        <f ca="1">MAX(0,IF(WEEKDAY(Tableau1[[#This Row],[Date]],2)&lt;7,0,
SUM(OFFSET(Tableau1[[#This Row],[Temps de travail]],-6,,7))-
SUM(OFFSET(Tableau1[[#This Row],[Heures à récupérer]],-6,,7))+
SUM(OFFSET(Tableau1[[#This Row],[Récup avance]],-6,,7))
-paramètres!$B$15
)*24)</f>
        <v>0</v>
      </c>
      <c r="AB296" s="14"/>
      <c r="AC296" s="14"/>
      <c r="AE296" s="14"/>
    </row>
    <row r="297" spans="2:31" x14ac:dyDescent="0.3">
      <c r="B297" s="49" t="str">
        <f>IF(WEEKDAY(Tableau1[[#This Row],[Date]],2)=4,"semaine "&amp;_xlfn.ISOWEEKNUM(Tableau1[[#This Row],[Date]]),"")</f>
        <v/>
      </c>
      <c r="C297" s="44" t="str">
        <f>UPPER(TEXT(Tableau1[[#This Row],[Date]],"jjjj"))</f>
        <v>SAMEDI</v>
      </c>
      <c r="D297" s="60">
        <f>$C$3+ROW()-ROW(Tableau1[[#Headers],[Date]])-1</f>
        <v>44485</v>
      </c>
      <c r="E297" s="24"/>
      <c r="F297" s="24"/>
      <c r="G297" s="58"/>
      <c r="H297" s="24"/>
      <c r="I297" s="24"/>
      <c r="J297" s="58"/>
      <c r="K297" s="64">
        <f>Tableau1[[#This Row],[Fin AM]]-Tableau1[[#This Row],[Début AM]]-Tableau1[[#This Row],[Pause AM]]+Tableau1[[#This Row],[Fin PM]]-Tableau1[[#This Row],[Début PM]]-Tableau1[[#This Row],[Pause PM]]</f>
        <v>0</v>
      </c>
      <c r="L297" s="45"/>
      <c r="M297" s="84"/>
      <c r="N297" s="171" t="str">
        <f ca="1">IF(COUNTIF('jours fériés'!C:C,Tableau1[[#This Row],[Date]]),"oui","")</f>
        <v/>
      </c>
      <c r="O297" s="176"/>
      <c r="P297" s="112">
        <f>IF(Tableau1[[#This Row],[Position]]="C.P.",1,0)</f>
        <v>0</v>
      </c>
      <c r="Q297" s="126">
        <f>IF(Tableau1[[#This Row],[Position]]="C.P.S.",1,0)</f>
        <v>0</v>
      </c>
      <c r="R297" s="132">
        <f>IF(Tableau1[[#This Row],[Position]]="P.M.",1,0)</f>
        <v>0</v>
      </c>
      <c r="S297" s="134">
        <f>IF(Tableau1[[#This Row],[Position]]="A.M.",1,0)</f>
        <v>0</v>
      </c>
      <c r="T297" s="137">
        <f>IF(Tableau1[[#This Row],[Position]]="ABS",1,0)</f>
        <v>0</v>
      </c>
      <c r="U297" s="86">
        <f>IF(Tableau1[[#This Row],[Position]]="R.T.T.",1,0)</f>
        <v>0</v>
      </c>
      <c r="V297" s="138">
        <f>IF(Tableau1[[#This Row],[Position]]="Autre",1,0)</f>
        <v>0</v>
      </c>
      <c r="W297" s="141">
        <f>IF(Tableau1[[#This Row],[Position]]="Ch.P. AM",Tableau1[[#This Row],[Fin AM]]-Tableau1[[#This Row],[Début AM]]-Tableau1[[#This Row],[Pause AM]],0)</f>
        <v>0</v>
      </c>
      <c r="X297" s="81">
        <f>IF(Tableau1[[#This Row],[Position]]="Ch.P. PM",Tableau1[[#This Row],[Fin PM]]-Tableau1[[#This Row],[Début PM]]-Tableau1[[#This Row],[Pause PM]],0)</f>
        <v>0</v>
      </c>
      <c r="Y297" s="96">
        <f>IF(Tableau1[[#This Row],[Position]]="Ch.P.",Tableau1[[#This Row],[Temps de travail]],0)+Tableau1[[#This Row],[Chômage Partiel AM]]+Tableau1[[#This Row],[Chômage Partiel PM]]</f>
        <v>0</v>
      </c>
      <c r="Z297" s="147">
        <f>(Tableau1[[#This Row],[Pont Mobile]]+Tableau1[[#This Row],[Congés ]]+Tableau1[[#This Row],[Autre]]+Tableau1[[#This Row],[Absence]]+Tableau1[[#This Row],[R.T.T.]]+Tableau1[[#This Row],[Arrêt Maladie]])*paramètres!B$14</f>
        <v>0</v>
      </c>
      <c r="AA297" s="93">
        <f ca="1">MAX(0,IF(WEEKDAY(Tableau1[[#This Row],[Date]],2)&lt;7,0,
SUM(OFFSET(Tableau1[[#This Row],[Temps de travail]],-6,,7))-
SUM(OFFSET(Tableau1[[#This Row],[Heures à récupérer]],-6,,7))+
SUM(OFFSET(Tableau1[[#This Row],[Récup avance]],-6,,7))
-paramètres!$B$15
)*24)</f>
        <v>0</v>
      </c>
      <c r="AB297" s="14"/>
      <c r="AC297" s="14"/>
      <c r="AE297" s="14"/>
    </row>
    <row r="298" spans="2:31" ht="15" thickBot="1" x14ac:dyDescent="0.35">
      <c r="B298" s="49" t="str">
        <f>IF(WEEKDAY(Tableau1[[#This Row],[Date]],2)=4,"semaine "&amp;_xlfn.ISOWEEKNUM(Tableau1[[#This Row],[Date]]),"")</f>
        <v/>
      </c>
      <c r="C298" s="44" t="str">
        <f>UPPER(TEXT(Tableau1[[#This Row],[Date]],"jjjj"))</f>
        <v>DIMANCHE</v>
      </c>
      <c r="D298" s="60">
        <f>$C$3+ROW()-ROW(Tableau1[[#Headers],[Date]])-1</f>
        <v>44486</v>
      </c>
      <c r="E298" s="24"/>
      <c r="F298" s="24"/>
      <c r="G298" s="58"/>
      <c r="H298" s="24"/>
      <c r="I298" s="24"/>
      <c r="J298" s="58"/>
      <c r="K298" s="64">
        <f>Tableau1[[#This Row],[Fin AM]]-Tableau1[[#This Row],[Début AM]]-Tableau1[[#This Row],[Pause AM]]+Tableau1[[#This Row],[Fin PM]]-Tableau1[[#This Row],[Début PM]]-Tableau1[[#This Row],[Pause PM]]</f>
        <v>0</v>
      </c>
      <c r="L298" s="52"/>
      <c r="M298" s="85"/>
      <c r="N298" s="174" t="str">
        <f ca="1">IF(COUNTIF('jours fériés'!C:C,Tableau1[[#This Row],[Date]]),"oui","")</f>
        <v/>
      </c>
      <c r="O298" s="176"/>
      <c r="P298" s="179">
        <f>IF(Tableau1[[#This Row],[Position]]="C.P.",1,0)</f>
        <v>0</v>
      </c>
      <c r="Q298" s="181">
        <f>IF(Tableau1[[#This Row],[Position]]="C.P.S.",1,0)</f>
        <v>0</v>
      </c>
      <c r="R298" s="183">
        <f>IF(Tableau1[[#This Row],[Position]]="P.M.",1,0)</f>
        <v>0</v>
      </c>
      <c r="S298" s="169">
        <f>IF(Tableau1[[#This Row],[Position]]="A.M.",1,0)</f>
        <v>0</v>
      </c>
      <c r="T298" s="187">
        <f>IF(Tableau1[[#This Row],[Position]]="ABS",1,0)</f>
        <v>0</v>
      </c>
      <c r="U298" s="189">
        <f>IF(Tableau1[[#This Row],[Position]]="R.T.T.",1,0)</f>
        <v>0</v>
      </c>
      <c r="V298" s="185">
        <f>IF(Tableau1[[#This Row],[Position]]="Autre",1,0)</f>
        <v>0</v>
      </c>
      <c r="W298" s="142">
        <f>IF(Tableau1[[#This Row],[Position]]="Ch.P. AM",Tableau1[[#This Row],[Fin AM]]-Tableau1[[#This Row],[Début AM]]-Tableau1[[#This Row],[Pause AM]],0)</f>
        <v>0</v>
      </c>
      <c r="X298" s="117">
        <f>IF(Tableau1[[#This Row],[Position]]="Ch.P. PM",Tableau1[[#This Row],[Fin PM]]-Tableau1[[#This Row],[Début PM]]-Tableau1[[#This Row],[Pause PM]],0)</f>
        <v>0</v>
      </c>
      <c r="Y298" s="143">
        <f>IF(Tableau1[[#This Row],[Position]]="Ch.P.",Tableau1[[#This Row],[Temps de travail]],0)+Tableau1[[#This Row],[Chômage Partiel AM]]+Tableau1[[#This Row],[Chômage Partiel PM]]</f>
        <v>0</v>
      </c>
      <c r="Z298" s="148">
        <f>(Tableau1[[#This Row],[Pont Mobile]]+Tableau1[[#This Row],[Congés ]]+Tableau1[[#This Row],[Autre]]+Tableau1[[#This Row],[Absence]]+Tableau1[[#This Row],[R.T.T.]]+Tableau1[[#This Row],[Arrêt Maladie]])*paramètres!B$14</f>
        <v>0</v>
      </c>
      <c r="AA298" s="94">
        <f ca="1">MAX(0,IF(WEEKDAY(Tableau1[[#This Row],[Date]],2)&lt;7,0,
SUM(OFFSET(Tableau1[[#This Row],[Temps de travail]],-6,,7))-
SUM(OFFSET(Tableau1[[#This Row],[Heures à récupérer]],-6,,7))+
SUM(OFFSET(Tableau1[[#This Row],[Récup avance]],-6,,7))
-paramètres!$B$15
)*24)</f>
        <v>0</v>
      </c>
      <c r="AB298" s="14"/>
      <c r="AC298" s="14"/>
      <c r="AE298" s="14"/>
    </row>
    <row r="299" spans="2:31" x14ac:dyDescent="0.3">
      <c r="B299" s="49" t="str">
        <f>IF(WEEKDAY(Tableau1[[#This Row],[Date]],2)=4,"semaine "&amp;_xlfn.ISOWEEKNUM(Tableau1[[#This Row],[Date]]),"")</f>
        <v/>
      </c>
      <c r="C299" s="44" t="str">
        <f>UPPER(TEXT(Tableau1[[#This Row],[Date]],"jjjj"))</f>
        <v>LUNDI</v>
      </c>
      <c r="D299" s="60">
        <f>$C$3+ROW()-ROW(Tableau1[[#Headers],[Date]])-1</f>
        <v>44487</v>
      </c>
      <c r="E299" s="24"/>
      <c r="F299" s="24"/>
      <c r="G299" s="58"/>
      <c r="H299" s="24"/>
      <c r="I299" s="24"/>
      <c r="J299" s="58"/>
      <c r="K299" s="64">
        <f>Tableau1[[#This Row],[Fin AM]]-Tableau1[[#This Row],[Début AM]]-Tableau1[[#This Row],[Pause AM]]+Tableau1[[#This Row],[Fin PM]]-Tableau1[[#This Row],[Début PM]]-Tableau1[[#This Row],[Pause PM]]</f>
        <v>0</v>
      </c>
      <c r="L299" s="48"/>
      <c r="M299" s="83"/>
      <c r="N299" s="171" t="str">
        <f ca="1">IF(COUNTIF('jours fériés'!C:C,Tableau1[[#This Row],[Date]]),"oui","")</f>
        <v/>
      </c>
      <c r="O299" s="176"/>
      <c r="P299" s="112">
        <f>IF(Tableau1[[#This Row],[Position]]="C.P.",1,0)</f>
        <v>0</v>
      </c>
      <c r="Q299" s="126">
        <f>IF(Tableau1[[#This Row],[Position]]="C.P.S.",1,0)</f>
        <v>0</v>
      </c>
      <c r="R299" s="132">
        <f>IF(Tableau1[[#This Row],[Position]]="P.M.",1,0)</f>
        <v>0</v>
      </c>
      <c r="S299" s="134">
        <f>IF(Tableau1[[#This Row],[Position]]="A.M.",1,0)</f>
        <v>0</v>
      </c>
      <c r="T299" s="137">
        <f>IF(Tableau1[[#This Row],[Position]]="ABS",1,0)</f>
        <v>0</v>
      </c>
      <c r="U299" s="86">
        <f>IF(Tableau1[[#This Row],[Position]]="R.T.T.",1,0)</f>
        <v>0</v>
      </c>
      <c r="V299" s="138">
        <f>IF(Tableau1[[#This Row],[Position]]="Autre",1,0)</f>
        <v>0</v>
      </c>
      <c r="W299" s="141">
        <f>IF(Tableau1[[#This Row],[Position]]="Ch.P. AM",Tableau1[[#This Row],[Fin AM]]-Tableau1[[#This Row],[Début AM]]-Tableau1[[#This Row],[Pause AM]],0)</f>
        <v>0</v>
      </c>
      <c r="X299" s="81">
        <f>IF(Tableau1[[#This Row],[Position]]="Ch.P. PM",Tableau1[[#This Row],[Fin PM]]-Tableau1[[#This Row],[Début PM]]-Tableau1[[#This Row],[Pause PM]],0)</f>
        <v>0</v>
      </c>
      <c r="Y299" s="96">
        <f>IF(Tableau1[[#This Row],[Position]]="Ch.P.",Tableau1[[#This Row],[Temps de travail]],0)+Tableau1[[#This Row],[Chômage Partiel AM]]+Tableau1[[#This Row],[Chômage Partiel PM]]</f>
        <v>0</v>
      </c>
      <c r="Z299" s="147">
        <f>(Tableau1[[#This Row],[Pont Mobile]]+Tableau1[[#This Row],[Congés ]]+Tableau1[[#This Row],[Autre]]+Tableau1[[#This Row],[Absence]]+Tableau1[[#This Row],[R.T.T.]]+Tableau1[[#This Row],[Arrêt Maladie]])*paramètres!B$14</f>
        <v>0</v>
      </c>
      <c r="AA299" s="93">
        <f ca="1">MAX(0,IF(WEEKDAY(Tableau1[[#This Row],[Date]],2)&lt;7,0,
SUM(OFFSET(Tableau1[[#This Row],[Temps de travail]],-6,,7))-
SUM(OFFSET(Tableau1[[#This Row],[Heures à récupérer]],-6,,7))+
SUM(OFFSET(Tableau1[[#This Row],[Récup avance]],-6,,7))
-paramètres!$B$15
)*24)</f>
        <v>0</v>
      </c>
      <c r="AB299" s="14"/>
      <c r="AC299" s="14"/>
      <c r="AE299" s="14"/>
    </row>
    <row r="300" spans="2:31" x14ac:dyDescent="0.3">
      <c r="B300" s="49" t="str">
        <f>IF(WEEKDAY(Tableau1[[#This Row],[Date]],2)=4,"semaine "&amp;_xlfn.ISOWEEKNUM(Tableau1[[#This Row],[Date]]),"")</f>
        <v/>
      </c>
      <c r="C300" s="44" t="str">
        <f>UPPER(TEXT(Tableau1[[#This Row],[Date]],"jjjj"))</f>
        <v>MARDI</v>
      </c>
      <c r="D300" s="60">
        <f>$C$3+ROW()-ROW(Tableau1[[#Headers],[Date]])-1</f>
        <v>44488</v>
      </c>
      <c r="E300" s="24"/>
      <c r="F300" s="24"/>
      <c r="G300" s="58"/>
      <c r="H300" s="24"/>
      <c r="I300" s="24"/>
      <c r="J300" s="58"/>
      <c r="K300" s="64">
        <f>Tableau1[[#This Row],[Fin AM]]-Tableau1[[#This Row],[Début AM]]-Tableau1[[#This Row],[Pause AM]]+Tableau1[[#This Row],[Fin PM]]-Tableau1[[#This Row],[Début PM]]-Tableau1[[#This Row],[Pause PM]]</f>
        <v>0</v>
      </c>
      <c r="L300" s="45"/>
      <c r="M300" s="84"/>
      <c r="N300" s="171" t="str">
        <f ca="1">IF(COUNTIF('jours fériés'!C:C,Tableau1[[#This Row],[Date]]),"oui","")</f>
        <v/>
      </c>
      <c r="O300" s="176"/>
      <c r="P300" s="112">
        <f>IF(Tableau1[[#This Row],[Position]]="C.P.",1,0)</f>
        <v>0</v>
      </c>
      <c r="Q300" s="126">
        <f>IF(Tableau1[[#This Row],[Position]]="C.P.S.",1,0)</f>
        <v>0</v>
      </c>
      <c r="R300" s="132">
        <f>IF(Tableau1[[#This Row],[Position]]="P.M.",1,0)</f>
        <v>0</v>
      </c>
      <c r="S300" s="134">
        <f>IF(Tableau1[[#This Row],[Position]]="A.M.",1,0)</f>
        <v>0</v>
      </c>
      <c r="T300" s="137">
        <f>IF(Tableau1[[#This Row],[Position]]="ABS",1,0)</f>
        <v>0</v>
      </c>
      <c r="U300" s="86">
        <f>IF(Tableau1[[#This Row],[Position]]="R.T.T.",1,0)</f>
        <v>0</v>
      </c>
      <c r="V300" s="138">
        <f>IF(Tableau1[[#This Row],[Position]]="Autre",1,0)</f>
        <v>0</v>
      </c>
      <c r="W300" s="141">
        <f>IF(Tableau1[[#This Row],[Position]]="Ch.P. AM",Tableau1[[#This Row],[Fin AM]]-Tableau1[[#This Row],[Début AM]]-Tableau1[[#This Row],[Pause AM]],0)</f>
        <v>0</v>
      </c>
      <c r="X300" s="81">
        <f>IF(Tableau1[[#This Row],[Position]]="Ch.P. PM",Tableau1[[#This Row],[Fin PM]]-Tableau1[[#This Row],[Début PM]]-Tableau1[[#This Row],[Pause PM]],0)</f>
        <v>0</v>
      </c>
      <c r="Y300" s="96">
        <f>IF(Tableau1[[#This Row],[Position]]="Ch.P.",Tableau1[[#This Row],[Temps de travail]],0)+Tableau1[[#This Row],[Chômage Partiel AM]]+Tableau1[[#This Row],[Chômage Partiel PM]]</f>
        <v>0</v>
      </c>
      <c r="Z300" s="147">
        <f>(Tableau1[[#This Row],[Pont Mobile]]+Tableau1[[#This Row],[Congés ]]+Tableau1[[#This Row],[Autre]]+Tableau1[[#This Row],[Absence]]+Tableau1[[#This Row],[R.T.T.]]+Tableau1[[#This Row],[Arrêt Maladie]])*paramètres!B$14</f>
        <v>0</v>
      </c>
      <c r="AA300" s="93">
        <f ca="1">MAX(0,IF(WEEKDAY(Tableau1[[#This Row],[Date]],2)&lt;7,0,
SUM(OFFSET(Tableau1[[#This Row],[Temps de travail]],-6,,7))-
SUM(OFFSET(Tableau1[[#This Row],[Heures à récupérer]],-6,,7))+
SUM(OFFSET(Tableau1[[#This Row],[Récup avance]],-6,,7))
-paramètres!$B$15
)*24)</f>
        <v>0</v>
      </c>
      <c r="AB300" s="14"/>
      <c r="AC300" s="14"/>
      <c r="AE300" s="14"/>
    </row>
    <row r="301" spans="2:31" x14ac:dyDescent="0.3">
      <c r="B301" s="49" t="str">
        <f>IF(WEEKDAY(Tableau1[[#This Row],[Date]],2)=4,"semaine "&amp;_xlfn.ISOWEEKNUM(Tableau1[[#This Row],[Date]]),"")</f>
        <v/>
      </c>
      <c r="C301" s="44" t="str">
        <f>UPPER(TEXT(Tableau1[[#This Row],[Date]],"jjjj"))</f>
        <v>MERCREDI</v>
      </c>
      <c r="D301" s="60">
        <f>$C$3+ROW()-ROW(Tableau1[[#Headers],[Date]])-1</f>
        <v>44489</v>
      </c>
      <c r="E301" s="24"/>
      <c r="F301" s="24"/>
      <c r="G301" s="58"/>
      <c r="H301" s="24"/>
      <c r="I301" s="24"/>
      <c r="J301" s="58"/>
      <c r="K301" s="64">
        <f>Tableau1[[#This Row],[Fin AM]]-Tableau1[[#This Row],[Début AM]]-Tableau1[[#This Row],[Pause AM]]+Tableau1[[#This Row],[Fin PM]]-Tableau1[[#This Row],[Début PM]]-Tableau1[[#This Row],[Pause PM]]</f>
        <v>0</v>
      </c>
      <c r="L301" s="45"/>
      <c r="M301" s="84"/>
      <c r="N301" s="171" t="str">
        <f ca="1">IF(COUNTIF('jours fériés'!C:C,Tableau1[[#This Row],[Date]]),"oui","")</f>
        <v/>
      </c>
      <c r="O301" s="176"/>
      <c r="P301" s="112">
        <f>IF(Tableau1[[#This Row],[Position]]="C.P.",1,0)</f>
        <v>0</v>
      </c>
      <c r="Q301" s="126">
        <f>IF(Tableau1[[#This Row],[Position]]="C.P.S.",1,0)</f>
        <v>0</v>
      </c>
      <c r="R301" s="132">
        <f>IF(Tableau1[[#This Row],[Position]]="P.M.",1,0)</f>
        <v>0</v>
      </c>
      <c r="S301" s="134">
        <f>IF(Tableau1[[#This Row],[Position]]="A.M.",1,0)</f>
        <v>0</v>
      </c>
      <c r="T301" s="137">
        <f>IF(Tableau1[[#This Row],[Position]]="ABS",1,0)</f>
        <v>0</v>
      </c>
      <c r="U301" s="86">
        <f>IF(Tableau1[[#This Row],[Position]]="R.T.T.",1,0)</f>
        <v>0</v>
      </c>
      <c r="V301" s="138">
        <f>IF(Tableau1[[#This Row],[Position]]="Autre",1,0)</f>
        <v>0</v>
      </c>
      <c r="W301" s="141">
        <f>IF(Tableau1[[#This Row],[Position]]="Ch.P. AM",Tableau1[[#This Row],[Fin AM]]-Tableau1[[#This Row],[Début AM]]-Tableau1[[#This Row],[Pause AM]],0)</f>
        <v>0</v>
      </c>
      <c r="X301" s="81">
        <f>IF(Tableau1[[#This Row],[Position]]="Ch.P. PM",Tableau1[[#This Row],[Fin PM]]-Tableau1[[#This Row],[Début PM]]-Tableau1[[#This Row],[Pause PM]],0)</f>
        <v>0</v>
      </c>
      <c r="Y301" s="96">
        <f>IF(Tableau1[[#This Row],[Position]]="Ch.P.",Tableau1[[#This Row],[Temps de travail]],0)+Tableau1[[#This Row],[Chômage Partiel AM]]+Tableau1[[#This Row],[Chômage Partiel PM]]</f>
        <v>0</v>
      </c>
      <c r="Z301" s="147">
        <f>(Tableau1[[#This Row],[Pont Mobile]]+Tableau1[[#This Row],[Congés ]]+Tableau1[[#This Row],[Autre]]+Tableau1[[#This Row],[Absence]]+Tableau1[[#This Row],[R.T.T.]]+Tableau1[[#This Row],[Arrêt Maladie]])*paramètres!B$14</f>
        <v>0</v>
      </c>
      <c r="AA301" s="93">
        <f ca="1">MAX(0,IF(WEEKDAY(Tableau1[[#This Row],[Date]],2)&lt;7,0,
SUM(OFFSET(Tableau1[[#This Row],[Temps de travail]],-6,,7))-
SUM(OFFSET(Tableau1[[#This Row],[Heures à récupérer]],-6,,7))+
SUM(OFFSET(Tableau1[[#This Row],[Récup avance]],-6,,7))
-paramètres!$B$15
)*24)</f>
        <v>0</v>
      </c>
      <c r="AB301" s="14"/>
      <c r="AC301" s="14"/>
      <c r="AE301" s="14"/>
    </row>
    <row r="302" spans="2:31" x14ac:dyDescent="0.3">
      <c r="B302" s="49" t="str">
        <f>IF(WEEKDAY(Tableau1[[#This Row],[Date]],2)=4,"semaine "&amp;_xlfn.ISOWEEKNUM(Tableau1[[#This Row],[Date]]),"")</f>
        <v>semaine 42</v>
      </c>
      <c r="C302" s="44" t="str">
        <f>UPPER(TEXT(Tableau1[[#This Row],[Date]],"jjjj"))</f>
        <v>JEUDI</v>
      </c>
      <c r="D302" s="60">
        <f>$C$3+ROW()-ROW(Tableau1[[#Headers],[Date]])-1</f>
        <v>44490</v>
      </c>
      <c r="E302" s="24"/>
      <c r="F302" s="24"/>
      <c r="G302" s="58"/>
      <c r="H302" s="24"/>
      <c r="I302" s="24"/>
      <c r="J302" s="58"/>
      <c r="K302" s="64">
        <f>Tableau1[[#This Row],[Fin AM]]-Tableau1[[#This Row],[Début AM]]-Tableau1[[#This Row],[Pause AM]]+Tableau1[[#This Row],[Fin PM]]-Tableau1[[#This Row],[Début PM]]-Tableau1[[#This Row],[Pause PM]]</f>
        <v>0</v>
      </c>
      <c r="L302" s="45"/>
      <c r="M302" s="84"/>
      <c r="N302" s="171" t="str">
        <f ca="1">IF(COUNTIF('jours fériés'!C:C,Tableau1[[#This Row],[Date]]),"oui","")</f>
        <v/>
      </c>
      <c r="O302" s="176"/>
      <c r="P302" s="112">
        <f>IF(Tableau1[[#This Row],[Position]]="C.P.",1,0)</f>
        <v>0</v>
      </c>
      <c r="Q302" s="126">
        <f>IF(Tableau1[[#This Row],[Position]]="C.P.S.",1,0)</f>
        <v>0</v>
      </c>
      <c r="R302" s="132">
        <f>IF(Tableau1[[#This Row],[Position]]="P.M.",1,0)</f>
        <v>0</v>
      </c>
      <c r="S302" s="134">
        <f>IF(Tableau1[[#This Row],[Position]]="A.M.",1,0)</f>
        <v>0</v>
      </c>
      <c r="T302" s="137">
        <f>IF(Tableau1[[#This Row],[Position]]="ABS",1,0)</f>
        <v>0</v>
      </c>
      <c r="U302" s="86">
        <f>IF(Tableau1[[#This Row],[Position]]="R.T.T.",1,0)</f>
        <v>0</v>
      </c>
      <c r="V302" s="138">
        <f>IF(Tableau1[[#This Row],[Position]]="Autre",1,0)</f>
        <v>0</v>
      </c>
      <c r="W302" s="141">
        <f>IF(Tableau1[[#This Row],[Position]]="Ch.P. AM",Tableau1[[#This Row],[Fin AM]]-Tableau1[[#This Row],[Début AM]]-Tableau1[[#This Row],[Pause AM]],0)</f>
        <v>0</v>
      </c>
      <c r="X302" s="81">
        <f>IF(Tableau1[[#This Row],[Position]]="Ch.P. PM",Tableau1[[#This Row],[Fin PM]]-Tableau1[[#This Row],[Début PM]]-Tableau1[[#This Row],[Pause PM]],0)</f>
        <v>0</v>
      </c>
      <c r="Y302" s="96">
        <f>IF(Tableau1[[#This Row],[Position]]="Ch.P.",Tableau1[[#This Row],[Temps de travail]],0)+Tableau1[[#This Row],[Chômage Partiel AM]]+Tableau1[[#This Row],[Chômage Partiel PM]]</f>
        <v>0</v>
      </c>
      <c r="Z302" s="147">
        <f>(Tableau1[[#This Row],[Pont Mobile]]+Tableau1[[#This Row],[Congés ]]+Tableau1[[#This Row],[Autre]]+Tableau1[[#This Row],[Absence]]+Tableau1[[#This Row],[R.T.T.]]+Tableau1[[#This Row],[Arrêt Maladie]])*paramètres!B$14</f>
        <v>0</v>
      </c>
      <c r="AA302" s="93">
        <f ca="1">MAX(0,IF(WEEKDAY(Tableau1[[#This Row],[Date]],2)&lt;7,0,
SUM(OFFSET(Tableau1[[#This Row],[Temps de travail]],-6,,7))-
SUM(OFFSET(Tableau1[[#This Row],[Heures à récupérer]],-6,,7))+
SUM(OFFSET(Tableau1[[#This Row],[Récup avance]],-6,,7))
-paramètres!$B$15
)*24)</f>
        <v>0</v>
      </c>
      <c r="AB302" s="14"/>
      <c r="AC302" s="14"/>
      <c r="AE302" s="14"/>
    </row>
    <row r="303" spans="2:31" x14ac:dyDescent="0.3">
      <c r="B303" s="49" t="str">
        <f>IF(WEEKDAY(Tableau1[[#This Row],[Date]],2)=4,"semaine "&amp;_xlfn.ISOWEEKNUM(Tableau1[[#This Row],[Date]]),"")</f>
        <v/>
      </c>
      <c r="C303" s="44" t="str">
        <f>UPPER(TEXT(Tableau1[[#This Row],[Date]],"jjjj"))</f>
        <v>VENDREDI</v>
      </c>
      <c r="D303" s="60">
        <f>$C$3+ROW()-ROW(Tableau1[[#Headers],[Date]])-1</f>
        <v>44491</v>
      </c>
      <c r="E303" s="24"/>
      <c r="F303" s="24"/>
      <c r="G303" s="58"/>
      <c r="H303" s="24"/>
      <c r="I303" s="24"/>
      <c r="J303" s="58"/>
      <c r="K303" s="64">
        <f>Tableau1[[#This Row],[Fin AM]]-Tableau1[[#This Row],[Début AM]]-Tableau1[[#This Row],[Pause AM]]+Tableau1[[#This Row],[Fin PM]]-Tableau1[[#This Row],[Début PM]]-Tableau1[[#This Row],[Pause PM]]</f>
        <v>0</v>
      </c>
      <c r="L303" s="45"/>
      <c r="M303" s="84"/>
      <c r="N303" s="171" t="str">
        <f ca="1">IF(COUNTIF('jours fériés'!C:C,Tableau1[[#This Row],[Date]]),"oui","")</f>
        <v/>
      </c>
      <c r="O303" s="176"/>
      <c r="P303" s="112">
        <f>IF(Tableau1[[#This Row],[Position]]="C.P.",1,0)</f>
        <v>0</v>
      </c>
      <c r="Q303" s="126">
        <f>IF(Tableau1[[#This Row],[Position]]="C.P.S.",1,0)</f>
        <v>0</v>
      </c>
      <c r="R303" s="132">
        <f>IF(Tableau1[[#This Row],[Position]]="P.M.",1,0)</f>
        <v>0</v>
      </c>
      <c r="S303" s="134">
        <f>IF(Tableau1[[#This Row],[Position]]="A.M.",1,0)</f>
        <v>0</v>
      </c>
      <c r="T303" s="137">
        <f>IF(Tableau1[[#This Row],[Position]]="ABS",1,0)</f>
        <v>0</v>
      </c>
      <c r="U303" s="86">
        <f>IF(Tableau1[[#This Row],[Position]]="R.T.T.",1,0)</f>
        <v>0</v>
      </c>
      <c r="V303" s="138">
        <f>IF(Tableau1[[#This Row],[Position]]="Autre",1,0)</f>
        <v>0</v>
      </c>
      <c r="W303" s="141">
        <f>IF(Tableau1[[#This Row],[Position]]="Ch.P. AM",Tableau1[[#This Row],[Fin AM]]-Tableau1[[#This Row],[Début AM]]-Tableau1[[#This Row],[Pause AM]],0)</f>
        <v>0</v>
      </c>
      <c r="X303" s="81">
        <f>IF(Tableau1[[#This Row],[Position]]="Ch.P. PM",Tableau1[[#This Row],[Fin PM]]-Tableau1[[#This Row],[Début PM]]-Tableau1[[#This Row],[Pause PM]],0)</f>
        <v>0</v>
      </c>
      <c r="Y303" s="96">
        <f>IF(Tableau1[[#This Row],[Position]]="Ch.P.",Tableau1[[#This Row],[Temps de travail]],0)+Tableau1[[#This Row],[Chômage Partiel AM]]+Tableau1[[#This Row],[Chômage Partiel PM]]</f>
        <v>0</v>
      </c>
      <c r="Z303" s="147">
        <f>(Tableau1[[#This Row],[Pont Mobile]]+Tableau1[[#This Row],[Congés ]]+Tableau1[[#This Row],[Autre]]+Tableau1[[#This Row],[Absence]]+Tableau1[[#This Row],[R.T.T.]]+Tableau1[[#This Row],[Arrêt Maladie]])*paramètres!B$14</f>
        <v>0</v>
      </c>
      <c r="AA303" s="93">
        <f ca="1">MAX(0,IF(WEEKDAY(Tableau1[[#This Row],[Date]],2)&lt;7,0,
SUM(OFFSET(Tableau1[[#This Row],[Temps de travail]],-6,,7))-
SUM(OFFSET(Tableau1[[#This Row],[Heures à récupérer]],-6,,7))+
SUM(OFFSET(Tableau1[[#This Row],[Récup avance]],-6,,7))
-paramètres!$B$15
)*24)</f>
        <v>0</v>
      </c>
      <c r="AB303" s="14"/>
      <c r="AC303" s="14"/>
      <c r="AE303" s="14"/>
    </row>
    <row r="304" spans="2:31" x14ac:dyDescent="0.3">
      <c r="B304" s="49" t="str">
        <f>IF(WEEKDAY(Tableau1[[#This Row],[Date]],2)=4,"semaine "&amp;_xlfn.ISOWEEKNUM(Tableau1[[#This Row],[Date]]),"")</f>
        <v/>
      </c>
      <c r="C304" s="44" t="str">
        <f>UPPER(TEXT(Tableau1[[#This Row],[Date]],"jjjj"))</f>
        <v>SAMEDI</v>
      </c>
      <c r="D304" s="60">
        <f>$C$3+ROW()-ROW(Tableau1[[#Headers],[Date]])-1</f>
        <v>44492</v>
      </c>
      <c r="E304" s="24"/>
      <c r="F304" s="24"/>
      <c r="G304" s="58"/>
      <c r="H304" s="24"/>
      <c r="I304" s="24"/>
      <c r="J304" s="58"/>
      <c r="K304" s="64">
        <f>Tableau1[[#This Row],[Fin AM]]-Tableau1[[#This Row],[Début AM]]-Tableau1[[#This Row],[Pause AM]]+Tableau1[[#This Row],[Fin PM]]-Tableau1[[#This Row],[Début PM]]-Tableau1[[#This Row],[Pause PM]]</f>
        <v>0</v>
      </c>
      <c r="L304" s="45"/>
      <c r="M304" s="84"/>
      <c r="N304" s="171" t="str">
        <f ca="1">IF(COUNTIF('jours fériés'!C:C,Tableau1[[#This Row],[Date]]),"oui","")</f>
        <v/>
      </c>
      <c r="O304" s="176"/>
      <c r="P304" s="112">
        <f>IF(Tableau1[[#This Row],[Position]]="C.P.",1,0)</f>
        <v>0</v>
      </c>
      <c r="Q304" s="126">
        <f>IF(Tableau1[[#This Row],[Position]]="C.P.S.",1,0)</f>
        <v>0</v>
      </c>
      <c r="R304" s="132">
        <f>IF(Tableau1[[#This Row],[Position]]="P.M.",1,0)</f>
        <v>0</v>
      </c>
      <c r="S304" s="134">
        <f>IF(Tableau1[[#This Row],[Position]]="A.M.",1,0)</f>
        <v>0</v>
      </c>
      <c r="T304" s="137">
        <f>IF(Tableau1[[#This Row],[Position]]="ABS",1,0)</f>
        <v>0</v>
      </c>
      <c r="U304" s="86">
        <f>IF(Tableau1[[#This Row],[Position]]="R.T.T.",1,0)</f>
        <v>0</v>
      </c>
      <c r="V304" s="138">
        <f>IF(Tableau1[[#This Row],[Position]]="Autre",1,0)</f>
        <v>0</v>
      </c>
      <c r="W304" s="141">
        <f>IF(Tableau1[[#This Row],[Position]]="Ch.P. AM",Tableau1[[#This Row],[Fin AM]]-Tableau1[[#This Row],[Début AM]]-Tableau1[[#This Row],[Pause AM]],0)</f>
        <v>0</v>
      </c>
      <c r="X304" s="81">
        <f>IF(Tableau1[[#This Row],[Position]]="Ch.P. PM",Tableau1[[#This Row],[Fin PM]]-Tableau1[[#This Row],[Début PM]]-Tableau1[[#This Row],[Pause PM]],0)</f>
        <v>0</v>
      </c>
      <c r="Y304" s="96">
        <f>IF(Tableau1[[#This Row],[Position]]="Ch.P.",Tableau1[[#This Row],[Temps de travail]],0)+Tableau1[[#This Row],[Chômage Partiel AM]]+Tableau1[[#This Row],[Chômage Partiel PM]]</f>
        <v>0</v>
      </c>
      <c r="Z304" s="147">
        <f>(Tableau1[[#This Row],[Pont Mobile]]+Tableau1[[#This Row],[Congés ]]+Tableau1[[#This Row],[Autre]]+Tableau1[[#This Row],[Absence]]+Tableau1[[#This Row],[R.T.T.]]+Tableau1[[#This Row],[Arrêt Maladie]])*paramètres!B$14</f>
        <v>0</v>
      </c>
      <c r="AA304" s="93">
        <f ca="1">MAX(0,IF(WEEKDAY(Tableau1[[#This Row],[Date]],2)&lt;7,0,
SUM(OFFSET(Tableau1[[#This Row],[Temps de travail]],-6,,7))-
SUM(OFFSET(Tableau1[[#This Row],[Heures à récupérer]],-6,,7))+
SUM(OFFSET(Tableau1[[#This Row],[Récup avance]],-6,,7))
-paramètres!$B$15
)*24)</f>
        <v>0</v>
      </c>
      <c r="AB304" s="14"/>
      <c r="AC304" s="14"/>
      <c r="AE304" s="14"/>
    </row>
    <row r="305" spans="2:31" ht="15" thickBot="1" x14ac:dyDescent="0.35">
      <c r="B305" s="49" t="str">
        <f>IF(WEEKDAY(Tableau1[[#This Row],[Date]],2)=4,"semaine "&amp;_xlfn.ISOWEEKNUM(Tableau1[[#This Row],[Date]]),"")</f>
        <v/>
      </c>
      <c r="C305" s="44" t="str">
        <f>UPPER(TEXT(Tableau1[[#This Row],[Date]],"jjjj"))</f>
        <v>DIMANCHE</v>
      </c>
      <c r="D305" s="60">
        <f>$C$3+ROW()-ROW(Tableau1[[#Headers],[Date]])-1</f>
        <v>44493</v>
      </c>
      <c r="E305" s="24"/>
      <c r="F305" s="24"/>
      <c r="G305" s="58"/>
      <c r="H305" s="24"/>
      <c r="I305" s="24"/>
      <c r="J305" s="58"/>
      <c r="K305" s="64">
        <f>Tableau1[[#This Row],[Fin AM]]-Tableau1[[#This Row],[Début AM]]-Tableau1[[#This Row],[Pause AM]]+Tableau1[[#This Row],[Fin PM]]-Tableau1[[#This Row],[Début PM]]-Tableau1[[#This Row],[Pause PM]]</f>
        <v>0</v>
      </c>
      <c r="L305" s="52"/>
      <c r="M305" s="85"/>
      <c r="N305" s="174" t="str">
        <f ca="1">IF(COUNTIF('jours fériés'!C:C,Tableau1[[#This Row],[Date]]),"oui","")</f>
        <v/>
      </c>
      <c r="O305" s="176"/>
      <c r="P305" s="179">
        <f>IF(Tableau1[[#This Row],[Position]]="C.P.",1,0)</f>
        <v>0</v>
      </c>
      <c r="Q305" s="181">
        <f>IF(Tableau1[[#This Row],[Position]]="C.P.S.",1,0)</f>
        <v>0</v>
      </c>
      <c r="R305" s="183">
        <f>IF(Tableau1[[#This Row],[Position]]="P.M.",1,0)</f>
        <v>0</v>
      </c>
      <c r="S305" s="169">
        <f>IF(Tableau1[[#This Row],[Position]]="A.M.",1,0)</f>
        <v>0</v>
      </c>
      <c r="T305" s="187">
        <f>IF(Tableau1[[#This Row],[Position]]="ABS",1,0)</f>
        <v>0</v>
      </c>
      <c r="U305" s="189">
        <f>IF(Tableau1[[#This Row],[Position]]="R.T.T.",1,0)</f>
        <v>0</v>
      </c>
      <c r="V305" s="185">
        <f>IF(Tableau1[[#This Row],[Position]]="Autre",1,0)</f>
        <v>0</v>
      </c>
      <c r="W305" s="142">
        <f>IF(Tableau1[[#This Row],[Position]]="Ch.P. AM",Tableau1[[#This Row],[Fin AM]]-Tableau1[[#This Row],[Début AM]]-Tableau1[[#This Row],[Pause AM]],0)</f>
        <v>0</v>
      </c>
      <c r="X305" s="117">
        <f>IF(Tableau1[[#This Row],[Position]]="Ch.P. PM",Tableau1[[#This Row],[Fin PM]]-Tableau1[[#This Row],[Début PM]]-Tableau1[[#This Row],[Pause PM]],0)</f>
        <v>0</v>
      </c>
      <c r="Y305" s="143">
        <f>IF(Tableau1[[#This Row],[Position]]="Ch.P.",Tableau1[[#This Row],[Temps de travail]],0)+Tableau1[[#This Row],[Chômage Partiel AM]]+Tableau1[[#This Row],[Chômage Partiel PM]]</f>
        <v>0</v>
      </c>
      <c r="Z305" s="148">
        <f>(Tableau1[[#This Row],[Pont Mobile]]+Tableau1[[#This Row],[Congés ]]+Tableau1[[#This Row],[Autre]]+Tableau1[[#This Row],[Absence]]+Tableau1[[#This Row],[R.T.T.]]+Tableau1[[#This Row],[Arrêt Maladie]])*paramètres!B$14</f>
        <v>0</v>
      </c>
      <c r="AA305" s="94">
        <f ca="1">MAX(0,IF(WEEKDAY(Tableau1[[#This Row],[Date]],2)&lt;7,0,
SUM(OFFSET(Tableau1[[#This Row],[Temps de travail]],-6,,7))-
SUM(OFFSET(Tableau1[[#This Row],[Heures à récupérer]],-6,,7))+
SUM(OFFSET(Tableau1[[#This Row],[Récup avance]],-6,,7))
-paramètres!$B$15
)*24)</f>
        <v>0</v>
      </c>
      <c r="AB305" s="14"/>
      <c r="AC305" s="14"/>
      <c r="AE305" s="14"/>
    </row>
    <row r="306" spans="2:31" x14ac:dyDescent="0.3">
      <c r="B306" s="49" t="str">
        <f>IF(WEEKDAY(Tableau1[[#This Row],[Date]],2)=4,"semaine "&amp;_xlfn.ISOWEEKNUM(Tableau1[[#This Row],[Date]]),"")</f>
        <v/>
      </c>
      <c r="C306" s="44" t="str">
        <f>UPPER(TEXT(Tableau1[[#This Row],[Date]],"jjjj"))</f>
        <v>LUNDI</v>
      </c>
      <c r="D306" s="60">
        <f>$C$3+ROW()-ROW(Tableau1[[#Headers],[Date]])-1</f>
        <v>44494</v>
      </c>
      <c r="E306" s="24"/>
      <c r="F306" s="24"/>
      <c r="G306" s="58"/>
      <c r="H306" s="24"/>
      <c r="I306" s="24"/>
      <c r="J306" s="58"/>
      <c r="K306" s="64">
        <f>Tableau1[[#This Row],[Fin AM]]-Tableau1[[#This Row],[Début AM]]-Tableau1[[#This Row],[Pause AM]]+Tableau1[[#This Row],[Fin PM]]-Tableau1[[#This Row],[Début PM]]-Tableau1[[#This Row],[Pause PM]]</f>
        <v>0</v>
      </c>
      <c r="L306" s="48"/>
      <c r="M306" s="83"/>
      <c r="N306" s="171" t="str">
        <f ca="1">IF(COUNTIF('jours fériés'!C:C,Tableau1[[#This Row],[Date]]),"oui","")</f>
        <v/>
      </c>
      <c r="O306" s="176"/>
      <c r="P306" s="112">
        <f>IF(Tableau1[[#This Row],[Position]]="C.P.",1,0)</f>
        <v>0</v>
      </c>
      <c r="Q306" s="126">
        <f>IF(Tableau1[[#This Row],[Position]]="C.P.S.",1,0)</f>
        <v>0</v>
      </c>
      <c r="R306" s="132">
        <f>IF(Tableau1[[#This Row],[Position]]="P.M.",1,0)</f>
        <v>0</v>
      </c>
      <c r="S306" s="134">
        <f>IF(Tableau1[[#This Row],[Position]]="A.M.",1,0)</f>
        <v>0</v>
      </c>
      <c r="T306" s="137">
        <f>IF(Tableau1[[#This Row],[Position]]="ABS",1,0)</f>
        <v>0</v>
      </c>
      <c r="U306" s="86">
        <f>IF(Tableau1[[#This Row],[Position]]="R.T.T.",1,0)</f>
        <v>0</v>
      </c>
      <c r="V306" s="138">
        <f>IF(Tableau1[[#This Row],[Position]]="Autre",1,0)</f>
        <v>0</v>
      </c>
      <c r="W306" s="141">
        <f>IF(Tableau1[[#This Row],[Position]]="Ch.P. AM",Tableau1[[#This Row],[Fin AM]]-Tableau1[[#This Row],[Début AM]]-Tableau1[[#This Row],[Pause AM]],0)</f>
        <v>0</v>
      </c>
      <c r="X306" s="81">
        <f>IF(Tableau1[[#This Row],[Position]]="Ch.P. PM",Tableau1[[#This Row],[Fin PM]]-Tableau1[[#This Row],[Début PM]]-Tableau1[[#This Row],[Pause PM]],0)</f>
        <v>0</v>
      </c>
      <c r="Y306" s="96">
        <f>IF(Tableau1[[#This Row],[Position]]="Ch.P.",Tableau1[[#This Row],[Temps de travail]],0)+Tableau1[[#This Row],[Chômage Partiel AM]]+Tableau1[[#This Row],[Chômage Partiel PM]]</f>
        <v>0</v>
      </c>
      <c r="Z306" s="147">
        <f>(Tableau1[[#This Row],[Pont Mobile]]+Tableau1[[#This Row],[Congés ]]+Tableau1[[#This Row],[Autre]]+Tableau1[[#This Row],[Absence]]+Tableau1[[#This Row],[R.T.T.]]+Tableau1[[#This Row],[Arrêt Maladie]])*paramètres!B$14</f>
        <v>0</v>
      </c>
      <c r="AA306" s="93">
        <f ca="1">MAX(0,IF(WEEKDAY(Tableau1[[#This Row],[Date]],2)&lt;7,0,
SUM(OFFSET(Tableau1[[#This Row],[Temps de travail]],-6,,7))-
SUM(OFFSET(Tableau1[[#This Row],[Heures à récupérer]],-6,,7))+
SUM(OFFSET(Tableau1[[#This Row],[Récup avance]],-6,,7))
-paramètres!$B$15
)*24)</f>
        <v>0</v>
      </c>
      <c r="AB306" s="14"/>
      <c r="AC306" s="14"/>
      <c r="AE306" s="14"/>
    </row>
    <row r="307" spans="2:31" x14ac:dyDescent="0.3">
      <c r="B307" s="49" t="str">
        <f>IF(WEEKDAY(Tableau1[[#This Row],[Date]],2)=4,"semaine "&amp;_xlfn.ISOWEEKNUM(Tableau1[[#This Row],[Date]]),"")</f>
        <v/>
      </c>
      <c r="C307" s="44" t="str">
        <f>UPPER(TEXT(Tableau1[[#This Row],[Date]],"jjjj"))</f>
        <v>MARDI</v>
      </c>
      <c r="D307" s="60">
        <f>$C$3+ROW()-ROW(Tableau1[[#Headers],[Date]])-1</f>
        <v>44495</v>
      </c>
      <c r="E307" s="24"/>
      <c r="F307" s="24"/>
      <c r="G307" s="58"/>
      <c r="H307" s="24"/>
      <c r="I307" s="24"/>
      <c r="J307" s="58"/>
      <c r="K307" s="64">
        <f>Tableau1[[#This Row],[Fin AM]]-Tableau1[[#This Row],[Début AM]]-Tableau1[[#This Row],[Pause AM]]+Tableau1[[#This Row],[Fin PM]]-Tableau1[[#This Row],[Début PM]]-Tableau1[[#This Row],[Pause PM]]</f>
        <v>0</v>
      </c>
      <c r="L307" s="45"/>
      <c r="M307" s="84"/>
      <c r="N307" s="171" t="str">
        <f ca="1">IF(COUNTIF('jours fériés'!C:C,Tableau1[[#This Row],[Date]]),"oui","")</f>
        <v/>
      </c>
      <c r="O307" s="176"/>
      <c r="P307" s="112">
        <f>IF(Tableau1[[#This Row],[Position]]="C.P.",1,0)</f>
        <v>0</v>
      </c>
      <c r="Q307" s="126">
        <f>IF(Tableau1[[#This Row],[Position]]="C.P.S.",1,0)</f>
        <v>0</v>
      </c>
      <c r="R307" s="132">
        <f>IF(Tableau1[[#This Row],[Position]]="P.M.",1,0)</f>
        <v>0</v>
      </c>
      <c r="S307" s="134">
        <f>IF(Tableau1[[#This Row],[Position]]="A.M.",1,0)</f>
        <v>0</v>
      </c>
      <c r="T307" s="137">
        <f>IF(Tableau1[[#This Row],[Position]]="ABS",1,0)</f>
        <v>0</v>
      </c>
      <c r="U307" s="86">
        <f>IF(Tableau1[[#This Row],[Position]]="R.T.T.",1,0)</f>
        <v>0</v>
      </c>
      <c r="V307" s="138">
        <f>IF(Tableau1[[#This Row],[Position]]="Autre",1,0)</f>
        <v>0</v>
      </c>
      <c r="W307" s="141">
        <f>IF(Tableau1[[#This Row],[Position]]="Ch.P. AM",Tableau1[[#This Row],[Fin AM]]-Tableau1[[#This Row],[Début AM]]-Tableau1[[#This Row],[Pause AM]],0)</f>
        <v>0</v>
      </c>
      <c r="X307" s="81">
        <f>IF(Tableau1[[#This Row],[Position]]="Ch.P. PM",Tableau1[[#This Row],[Fin PM]]-Tableau1[[#This Row],[Début PM]]-Tableau1[[#This Row],[Pause PM]],0)</f>
        <v>0</v>
      </c>
      <c r="Y307" s="96">
        <f>IF(Tableau1[[#This Row],[Position]]="Ch.P.",Tableau1[[#This Row],[Temps de travail]],0)+Tableau1[[#This Row],[Chômage Partiel AM]]+Tableau1[[#This Row],[Chômage Partiel PM]]</f>
        <v>0</v>
      </c>
      <c r="Z307" s="147">
        <f>(Tableau1[[#This Row],[Pont Mobile]]+Tableau1[[#This Row],[Congés ]]+Tableau1[[#This Row],[Autre]]+Tableau1[[#This Row],[Absence]]+Tableau1[[#This Row],[R.T.T.]]+Tableau1[[#This Row],[Arrêt Maladie]])*paramètres!B$14</f>
        <v>0</v>
      </c>
      <c r="AA307" s="93">
        <f ca="1">MAX(0,IF(WEEKDAY(Tableau1[[#This Row],[Date]],2)&lt;7,0,
SUM(OFFSET(Tableau1[[#This Row],[Temps de travail]],-6,,7))-
SUM(OFFSET(Tableau1[[#This Row],[Heures à récupérer]],-6,,7))+
SUM(OFFSET(Tableau1[[#This Row],[Récup avance]],-6,,7))
-paramètres!$B$15
)*24)</f>
        <v>0</v>
      </c>
      <c r="AB307" s="14"/>
      <c r="AC307" s="14"/>
      <c r="AE307" s="14"/>
    </row>
    <row r="308" spans="2:31" x14ac:dyDescent="0.3">
      <c r="B308" s="49" t="str">
        <f>IF(WEEKDAY(Tableau1[[#This Row],[Date]],2)=4,"semaine "&amp;_xlfn.ISOWEEKNUM(Tableau1[[#This Row],[Date]]),"")</f>
        <v/>
      </c>
      <c r="C308" s="44" t="str">
        <f>UPPER(TEXT(Tableau1[[#This Row],[Date]],"jjjj"))</f>
        <v>MERCREDI</v>
      </c>
      <c r="D308" s="60">
        <f>$C$3+ROW()-ROW(Tableau1[[#Headers],[Date]])-1</f>
        <v>44496</v>
      </c>
      <c r="E308" s="24"/>
      <c r="F308" s="24"/>
      <c r="G308" s="58"/>
      <c r="H308" s="24"/>
      <c r="I308" s="24"/>
      <c r="J308" s="58"/>
      <c r="K308" s="64">
        <f>Tableau1[[#This Row],[Fin AM]]-Tableau1[[#This Row],[Début AM]]-Tableau1[[#This Row],[Pause AM]]+Tableau1[[#This Row],[Fin PM]]-Tableau1[[#This Row],[Début PM]]-Tableau1[[#This Row],[Pause PM]]</f>
        <v>0</v>
      </c>
      <c r="L308" s="45"/>
      <c r="M308" s="84"/>
      <c r="N308" s="171" t="str">
        <f ca="1">IF(COUNTIF('jours fériés'!C:C,Tableau1[[#This Row],[Date]]),"oui","")</f>
        <v/>
      </c>
      <c r="O308" s="176"/>
      <c r="P308" s="112">
        <f>IF(Tableau1[[#This Row],[Position]]="C.P.",1,0)</f>
        <v>0</v>
      </c>
      <c r="Q308" s="126">
        <f>IF(Tableau1[[#This Row],[Position]]="C.P.S.",1,0)</f>
        <v>0</v>
      </c>
      <c r="R308" s="132">
        <f>IF(Tableau1[[#This Row],[Position]]="P.M.",1,0)</f>
        <v>0</v>
      </c>
      <c r="S308" s="134">
        <f>IF(Tableau1[[#This Row],[Position]]="A.M.",1,0)</f>
        <v>0</v>
      </c>
      <c r="T308" s="137">
        <f>IF(Tableau1[[#This Row],[Position]]="ABS",1,0)</f>
        <v>0</v>
      </c>
      <c r="U308" s="86">
        <f>IF(Tableau1[[#This Row],[Position]]="R.T.T.",1,0)</f>
        <v>0</v>
      </c>
      <c r="V308" s="138">
        <f>IF(Tableau1[[#This Row],[Position]]="Autre",1,0)</f>
        <v>0</v>
      </c>
      <c r="W308" s="141">
        <f>IF(Tableau1[[#This Row],[Position]]="Ch.P. AM",Tableau1[[#This Row],[Fin AM]]-Tableau1[[#This Row],[Début AM]]-Tableau1[[#This Row],[Pause AM]],0)</f>
        <v>0</v>
      </c>
      <c r="X308" s="81">
        <f>IF(Tableau1[[#This Row],[Position]]="Ch.P. PM",Tableau1[[#This Row],[Fin PM]]-Tableau1[[#This Row],[Début PM]]-Tableau1[[#This Row],[Pause PM]],0)</f>
        <v>0</v>
      </c>
      <c r="Y308" s="96">
        <f>IF(Tableau1[[#This Row],[Position]]="Ch.P.",Tableau1[[#This Row],[Temps de travail]],0)+Tableau1[[#This Row],[Chômage Partiel AM]]+Tableau1[[#This Row],[Chômage Partiel PM]]</f>
        <v>0</v>
      </c>
      <c r="Z308" s="147">
        <f>(Tableau1[[#This Row],[Pont Mobile]]+Tableau1[[#This Row],[Congés ]]+Tableau1[[#This Row],[Autre]]+Tableau1[[#This Row],[Absence]]+Tableau1[[#This Row],[R.T.T.]]+Tableau1[[#This Row],[Arrêt Maladie]])*paramètres!B$14</f>
        <v>0</v>
      </c>
      <c r="AA308" s="93">
        <f ca="1">MAX(0,IF(WEEKDAY(Tableau1[[#This Row],[Date]],2)&lt;7,0,
SUM(OFFSET(Tableau1[[#This Row],[Temps de travail]],-6,,7))-
SUM(OFFSET(Tableau1[[#This Row],[Heures à récupérer]],-6,,7))+
SUM(OFFSET(Tableau1[[#This Row],[Récup avance]],-6,,7))
-paramètres!$B$15
)*24)</f>
        <v>0</v>
      </c>
      <c r="AB308" s="14"/>
      <c r="AC308" s="14"/>
      <c r="AE308" s="14"/>
    </row>
    <row r="309" spans="2:31" x14ac:dyDescent="0.3">
      <c r="B309" s="49" t="str">
        <f>IF(WEEKDAY(Tableau1[[#This Row],[Date]],2)=4,"semaine "&amp;_xlfn.ISOWEEKNUM(Tableau1[[#This Row],[Date]]),"")</f>
        <v>semaine 43</v>
      </c>
      <c r="C309" s="44" t="str">
        <f>UPPER(TEXT(Tableau1[[#This Row],[Date]],"jjjj"))</f>
        <v>JEUDI</v>
      </c>
      <c r="D309" s="60">
        <f>$C$3+ROW()-ROW(Tableau1[[#Headers],[Date]])-1</f>
        <v>44497</v>
      </c>
      <c r="E309" s="24"/>
      <c r="F309" s="24"/>
      <c r="G309" s="58"/>
      <c r="H309" s="24"/>
      <c r="I309" s="24"/>
      <c r="J309" s="58"/>
      <c r="K309" s="64">
        <f>Tableau1[[#This Row],[Fin AM]]-Tableau1[[#This Row],[Début AM]]-Tableau1[[#This Row],[Pause AM]]+Tableau1[[#This Row],[Fin PM]]-Tableau1[[#This Row],[Début PM]]-Tableau1[[#This Row],[Pause PM]]</f>
        <v>0</v>
      </c>
      <c r="L309" s="45"/>
      <c r="M309" s="84"/>
      <c r="N309" s="171" t="str">
        <f ca="1">IF(COUNTIF('jours fériés'!C:C,Tableau1[[#This Row],[Date]]),"oui","")</f>
        <v/>
      </c>
      <c r="O309" s="176"/>
      <c r="P309" s="112">
        <f>IF(Tableau1[[#This Row],[Position]]="C.P.",1,0)</f>
        <v>0</v>
      </c>
      <c r="Q309" s="126">
        <f>IF(Tableau1[[#This Row],[Position]]="C.P.S.",1,0)</f>
        <v>0</v>
      </c>
      <c r="R309" s="132">
        <f>IF(Tableau1[[#This Row],[Position]]="P.M.",1,0)</f>
        <v>0</v>
      </c>
      <c r="S309" s="134">
        <f>IF(Tableau1[[#This Row],[Position]]="A.M.",1,0)</f>
        <v>0</v>
      </c>
      <c r="T309" s="137">
        <f>IF(Tableau1[[#This Row],[Position]]="ABS",1,0)</f>
        <v>0</v>
      </c>
      <c r="U309" s="86">
        <f>IF(Tableau1[[#This Row],[Position]]="R.T.T.",1,0)</f>
        <v>0</v>
      </c>
      <c r="V309" s="138">
        <f>IF(Tableau1[[#This Row],[Position]]="Autre",1,0)</f>
        <v>0</v>
      </c>
      <c r="W309" s="141">
        <f>IF(Tableau1[[#This Row],[Position]]="Ch.P. AM",Tableau1[[#This Row],[Fin AM]]-Tableau1[[#This Row],[Début AM]]-Tableau1[[#This Row],[Pause AM]],0)</f>
        <v>0</v>
      </c>
      <c r="X309" s="81">
        <f>IF(Tableau1[[#This Row],[Position]]="Ch.P. PM",Tableau1[[#This Row],[Fin PM]]-Tableau1[[#This Row],[Début PM]]-Tableau1[[#This Row],[Pause PM]],0)</f>
        <v>0</v>
      </c>
      <c r="Y309" s="96">
        <f>IF(Tableau1[[#This Row],[Position]]="Ch.P.",Tableau1[[#This Row],[Temps de travail]],0)+Tableau1[[#This Row],[Chômage Partiel AM]]+Tableau1[[#This Row],[Chômage Partiel PM]]</f>
        <v>0</v>
      </c>
      <c r="Z309" s="147">
        <f>(Tableau1[[#This Row],[Pont Mobile]]+Tableau1[[#This Row],[Congés ]]+Tableau1[[#This Row],[Autre]]+Tableau1[[#This Row],[Absence]]+Tableau1[[#This Row],[R.T.T.]]+Tableau1[[#This Row],[Arrêt Maladie]])*paramètres!B$14</f>
        <v>0</v>
      </c>
      <c r="AA309" s="93">
        <f ca="1">MAX(0,IF(WEEKDAY(Tableau1[[#This Row],[Date]],2)&lt;7,0,
SUM(OFFSET(Tableau1[[#This Row],[Temps de travail]],-6,,7))-
SUM(OFFSET(Tableau1[[#This Row],[Heures à récupérer]],-6,,7))+
SUM(OFFSET(Tableau1[[#This Row],[Récup avance]],-6,,7))
-paramètres!$B$15
)*24)</f>
        <v>0</v>
      </c>
      <c r="AB309" s="14"/>
      <c r="AC309" s="14"/>
      <c r="AE309" s="14"/>
    </row>
    <row r="310" spans="2:31" x14ac:dyDescent="0.3">
      <c r="B310" s="49" t="str">
        <f>IF(WEEKDAY(Tableau1[[#This Row],[Date]],2)=4,"semaine "&amp;_xlfn.ISOWEEKNUM(Tableau1[[#This Row],[Date]]),"")</f>
        <v/>
      </c>
      <c r="C310" s="44" t="str">
        <f>UPPER(TEXT(Tableau1[[#This Row],[Date]],"jjjj"))</f>
        <v>VENDREDI</v>
      </c>
      <c r="D310" s="60">
        <f>$C$3+ROW()-ROW(Tableau1[[#Headers],[Date]])-1</f>
        <v>44498</v>
      </c>
      <c r="E310" s="24"/>
      <c r="F310" s="24"/>
      <c r="G310" s="58"/>
      <c r="H310" s="24"/>
      <c r="I310" s="24"/>
      <c r="J310" s="58"/>
      <c r="K310" s="64">
        <f>Tableau1[[#This Row],[Fin AM]]-Tableau1[[#This Row],[Début AM]]-Tableau1[[#This Row],[Pause AM]]+Tableau1[[#This Row],[Fin PM]]-Tableau1[[#This Row],[Début PM]]-Tableau1[[#This Row],[Pause PM]]</f>
        <v>0</v>
      </c>
      <c r="L310" s="45"/>
      <c r="M310" s="84"/>
      <c r="N310" s="171" t="str">
        <f ca="1">IF(COUNTIF('jours fériés'!C:C,Tableau1[[#This Row],[Date]]),"oui","")</f>
        <v/>
      </c>
      <c r="O310" s="176"/>
      <c r="P310" s="112">
        <f>IF(Tableau1[[#This Row],[Position]]="C.P.",1,0)</f>
        <v>0</v>
      </c>
      <c r="Q310" s="126">
        <f>IF(Tableau1[[#This Row],[Position]]="C.P.S.",1,0)</f>
        <v>0</v>
      </c>
      <c r="R310" s="132">
        <f>IF(Tableau1[[#This Row],[Position]]="P.M.",1,0)</f>
        <v>0</v>
      </c>
      <c r="S310" s="134">
        <f>IF(Tableau1[[#This Row],[Position]]="A.M.",1,0)</f>
        <v>0</v>
      </c>
      <c r="T310" s="137">
        <f>IF(Tableau1[[#This Row],[Position]]="ABS",1,0)</f>
        <v>0</v>
      </c>
      <c r="U310" s="86">
        <f>IF(Tableau1[[#This Row],[Position]]="R.T.T.",1,0)</f>
        <v>0</v>
      </c>
      <c r="V310" s="138">
        <f>IF(Tableau1[[#This Row],[Position]]="Autre",1,0)</f>
        <v>0</v>
      </c>
      <c r="W310" s="141">
        <f>IF(Tableau1[[#This Row],[Position]]="Ch.P. AM",Tableau1[[#This Row],[Fin AM]]-Tableau1[[#This Row],[Début AM]]-Tableau1[[#This Row],[Pause AM]],0)</f>
        <v>0</v>
      </c>
      <c r="X310" s="81">
        <f>IF(Tableau1[[#This Row],[Position]]="Ch.P. PM",Tableau1[[#This Row],[Fin PM]]-Tableau1[[#This Row],[Début PM]]-Tableau1[[#This Row],[Pause PM]],0)</f>
        <v>0</v>
      </c>
      <c r="Y310" s="96">
        <f>IF(Tableau1[[#This Row],[Position]]="Ch.P.",Tableau1[[#This Row],[Temps de travail]],0)+Tableau1[[#This Row],[Chômage Partiel AM]]+Tableau1[[#This Row],[Chômage Partiel PM]]</f>
        <v>0</v>
      </c>
      <c r="Z310" s="147">
        <f>(Tableau1[[#This Row],[Pont Mobile]]+Tableau1[[#This Row],[Congés ]]+Tableau1[[#This Row],[Autre]]+Tableau1[[#This Row],[Absence]]+Tableau1[[#This Row],[R.T.T.]]+Tableau1[[#This Row],[Arrêt Maladie]])*paramètres!B$14</f>
        <v>0</v>
      </c>
      <c r="AA310" s="93">
        <f ca="1">MAX(0,IF(WEEKDAY(Tableau1[[#This Row],[Date]],2)&lt;7,0,
SUM(OFFSET(Tableau1[[#This Row],[Temps de travail]],-6,,7))-
SUM(OFFSET(Tableau1[[#This Row],[Heures à récupérer]],-6,,7))+
SUM(OFFSET(Tableau1[[#This Row],[Récup avance]],-6,,7))
-paramètres!$B$15
)*24)</f>
        <v>0</v>
      </c>
      <c r="AB310" s="14"/>
      <c r="AC310" s="14"/>
      <c r="AE310" s="14"/>
    </row>
    <row r="311" spans="2:31" x14ac:dyDescent="0.3">
      <c r="B311" s="49" t="str">
        <f>IF(WEEKDAY(Tableau1[[#This Row],[Date]],2)=4,"semaine "&amp;_xlfn.ISOWEEKNUM(Tableau1[[#This Row],[Date]]),"")</f>
        <v/>
      </c>
      <c r="C311" s="44" t="str">
        <f>UPPER(TEXT(Tableau1[[#This Row],[Date]],"jjjj"))</f>
        <v>SAMEDI</v>
      </c>
      <c r="D311" s="60">
        <f>$C$3+ROW()-ROW(Tableau1[[#Headers],[Date]])-1</f>
        <v>44499</v>
      </c>
      <c r="E311" s="24"/>
      <c r="F311" s="24"/>
      <c r="G311" s="58"/>
      <c r="H311" s="24"/>
      <c r="I311" s="24"/>
      <c r="J311" s="58"/>
      <c r="K311" s="64">
        <f>Tableau1[[#This Row],[Fin AM]]-Tableau1[[#This Row],[Début AM]]-Tableau1[[#This Row],[Pause AM]]+Tableau1[[#This Row],[Fin PM]]-Tableau1[[#This Row],[Début PM]]-Tableau1[[#This Row],[Pause PM]]</f>
        <v>0</v>
      </c>
      <c r="L311" s="45"/>
      <c r="M311" s="84"/>
      <c r="N311" s="171" t="str">
        <f ca="1">IF(COUNTIF('jours fériés'!C:C,Tableau1[[#This Row],[Date]]),"oui","")</f>
        <v/>
      </c>
      <c r="O311" s="176"/>
      <c r="P311" s="112">
        <f>IF(Tableau1[[#This Row],[Position]]="C.P.",1,0)</f>
        <v>0</v>
      </c>
      <c r="Q311" s="126">
        <f>IF(Tableau1[[#This Row],[Position]]="C.P.S.",1,0)</f>
        <v>0</v>
      </c>
      <c r="R311" s="132">
        <f>IF(Tableau1[[#This Row],[Position]]="P.M.",1,0)</f>
        <v>0</v>
      </c>
      <c r="S311" s="134">
        <f>IF(Tableau1[[#This Row],[Position]]="A.M.",1,0)</f>
        <v>0</v>
      </c>
      <c r="T311" s="137">
        <f>IF(Tableau1[[#This Row],[Position]]="ABS",1,0)</f>
        <v>0</v>
      </c>
      <c r="U311" s="86">
        <f>IF(Tableau1[[#This Row],[Position]]="R.T.T.",1,0)</f>
        <v>0</v>
      </c>
      <c r="V311" s="138">
        <f>IF(Tableau1[[#This Row],[Position]]="Autre",1,0)</f>
        <v>0</v>
      </c>
      <c r="W311" s="141">
        <f>IF(Tableau1[[#This Row],[Position]]="Ch.P. AM",Tableau1[[#This Row],[Fin AM]]-Tableau1[[#This Row],[Début AM]]-Tableau1[[#This Row],[Pause AM]],0)</f>
        <v>0</v>
      </c>
      <c r="X311" s="81">
        <f>IF(Tableau1[[#This Row],[Position]]="Ch.P. PM",Tableau1[[#This Row],[Fin PM]]-Tableau1[[#This Row],[Début PM]]-Tableau1[[#This Row],[Pause PM]],0)</f>
        <v>0</v>
      </c>
      <c r="Y311" s="96">
        <f>IF(Tableau1[[#This Row],[Position]]="Ch.P.",Tableau1[[#This Row],[Temps de travail]],0)+Tableau1[[#This Row],[Chômage Partiel AM]]+Tableau1[[#This Row],[Chômage Partiel PM]]</f>
        <v>0</v>
      </c>
      <c r="Z311" s="147">
        <f>(Tableau1[[#This Row],[Pont Mobile]]+Tableau1[[#This Row],[Congés ]]+Tableau1[[#This Row],[Autre]]+Tableau1[[#This Row],[Absence]]+Tableau1[[#This Row],[R.T.T.]]+Tableau1[[#This Row],[Arrêt Maladie]])*paramètres!B$14</f>
        <v>0</v>
      </c>
      <c r="AA311" s="93">
        <f ca="1">MAX(0,IF(WEEKDAY(Tableau1[[#This Row],[Date]],2)&lt;7,0,
SUM(OFFSET(Tableau1[[#This Row],[Temps de travail]],-6,,7))-
SUM(OFFSET(Tableau1[[#This Row],[Heures à récupérer]],-6,,7))+
SUM(OFFSET(Tableau1[[#This Row],[Récup avance]],-6,,7))
-paramètres!$B$15
)*24)</f>
        <v>0</v>
      </c>
      <c r="AB311" s="14"/>
      <c r="AC311" s="14"/>
      <c r="AE311" s="14"/>
    </row>
    <row r="312" spans="2:31" ht="15" thickBot="1" x14ac:dyDescent="0.35">
      <c r="B312" s="49" t="str">
        <f>IF(WEEKDAY(Tableau1[[#This Row],[Date]],2)=4,"semaine "&amp;_xlfn.ISOWEEKNUM(Tableau1[[#This Row],[Date]]),"")</f>
        <v/>
      </c>
      <c r="C312" s="44" t="str">
        <f>UPPER(TEXT(Tableau1[[#This Row],[Date]],"jjjj"))</f>
        <v>DIMANCHE</v>
      </c>
      <c r="D312" s="60">
        <f>$C$3+ROW()-ROW(Tableau1[[#Headers],[Date]])-1</f>
        <v>44500</v>
      </c>
      <c r="E312" s="24"/>
      <c r="F312" s="24"/>
      <c r="G312" s="58"/>
      <c r="H312" s="24"/>
      <c r="I312" s="24"/>
      <c r="J312" s="58"/>
      <c r="K312" s="64">
        <f>Tableau1[[#This Row],[Fin AM]]-Tableau1[[#This Row],[Début AM]]-Tableau1[[#This Row],[Pause AM]]+Tableau1[[#This Row],[Fin PM]]-Tableau1[[#This Row],[Début PM]]-Tableau1[[#This Row],[Pause PM]]</f>
        <v>0</v>
      </c>
      <c r="L312" s="52"/>
      <c r="M312" s="85"/>
      <c r="N312" s="174" t="str">
        <f ca="1">IF(COUNTIF('jours fériés'!C:C,Tableau1[[#This Row],[Date]]),"oui","")</f>
        <v/>
      </c>
      <c r="O312" s="176"/>
      <c r="P312" s="179">
        <f>IF(Tableau1[[#This Row],[Position]]="C.P.",1,0)</f>
        <v>0</v>
      </c>
      <c r="Q312" s="181">
        <f>IF(Tableau1[[#This Row],[Position]]="C.P.S.",1,0)</f>
        <v>0</v>
      </c>
      <c r="R312" s="183">
        <f>IF(Tableau1[[#This Row],[Position]]="P.M.",1,0)</f>
        <v>0</v>
      </c>
      <c r="S312" s="169">
        <f>IF(Tableau1[[#This Row],[Position]]="A.M.",1,0)</f>
        <v>0</v>
      </c>
      <c r="T312" s="187">
        <f>IF(Tableau1[[#This Row],[Position]]="ABS",1,0)</f>
        <v>0</v>
      </c>
      <c r="U312" s="189">
        <f>IF(Tableau1[[#This Row],[Position]]="R.T.T.",1,0)</f>
        <v>0</v>
      </c>
      <c r="V312" s="185">
        <f>IF(Tableau1[[#This Row],[Position]]="Autre",1,0)</f>
        <v>0</v>
      </c>
      <c r="W312" s="142">
        <f>IF(Tableau1[[#This Row],[Position]]="Ch.P. AM",Tableau1[[#This Row],[Fin AM]]-Tableau1[[#This Row],[Début AM]]-Tableau1[[#This Row],[Pause AM]],0)</f>
        <v>0</v>
      </c>
      <c r="X312" s="117">
        <f>IF(Tableau1[[#This Row],[Position]]="Ch.P. PM",Tableau1[[#This Row],[Fin PM]]-Tableau1[[#This Row],[Début PM]]-Tableau1[[#This Row],[Pause PM]],0)</f>
        <v>0</v>
      </c>
      <c r="Y312" s="143">
        <f>IF(Tableau1[[#This Row],[Position]]="Ch.P.",Tableau1[[#This Row],[Temps de travail]],0)+Tableau1[[#This Row],[Chômage Partiel AM]]+Tableau1[[#This Row],[Chômage Partiel PM]]</f>
        <v>0</v>
      </c>
      <c r="Z312" s="148">
        <f>(Tableau1[[#This Row],[Pont Mobile]]+Tableau1[[#This Row],[Congés ]]+Tableau1[[#This Row],[Autre]]+Tableau1[[#This Row],[Absence]]+Tableau1[[#This Row],[R.T.T.]]+Tableau1[[#This Row],[Arrêt Maladie]])*paramètres!B$14</f>
        <v>0</v>
      </c>
      <c r="AA312" s="94">
        <f ca="1">MAX(0,IF(WEEKDAY(Tableau1[[#This Row],[Date]],2)&lt;7,0,
SUM(OFFSET(Tableau1[[#This Row],[Temps de travail]],-6,,7))-
SUM(OFFSET(Tableau1[[#This Row],[Heures à récupérer]],-6,,7))+
SUM(OFFSET(Tableau1[[#This Row],[Récup avance]],-6,,7))
-paramètres!$B$15
)*24)</f>
        <v>0</v>
      </c>
      <c r="AB312" s="14"/>
      <c r="AC312" s="14"/>
      <c r="AE312" s="14"/>
    </row>
    <row r="313" spans="2:31" x14ac:dyDescent="0.3">
      <c r="B313" s="49" t="str">
        <f>IF(WEEKDAY(Tableau1[[#This Row],[Date]],2)=4,"semaine "&amp;_xlfn.ISOWEEKNUM(Tableau1[[#This Row],[Date]]),"")</f>
        <v/>
      </c>
      <c r="C313" s="44" t="str">
        <f>UPPER(TEXT(Tableau1[[#This Row],[Date]],"jjjj"))</f>
        <v>LUNDI</v>
      </c>
      <c r="D313" s="60">
        <f>$C$3+ROW()-ROW(Tableau1[[#Headers],[Date]])-1</f>
        <v>44501</v>
      </c>
      <c r="E313" s="24"/>
      <c r="F313" s="24"/>
      <c r="G313" s="58"/>
      <c r="H313" s="24"/>
      <c r="I313" s="24"/>
      <c r="J313" s="58"/>
      <c r="K313" s="64">
        <f>Tableau1[[#This Row],[Fin AM]]-Tableau1[[#This Row],[Début AM]]-Tableau1[[#This Row],[Pause AM]]+Tableau1[[#This Row],[Fin PM]]-Tableau1[[#This Row],[Début PM]]-Tableau1[[#This Row],[Pause PM]]</f>
        <v>0</v>
      </c>
      <c r="L313" s="48"/>
      <c r="M313" s="83"/>
      <c r="N313" s="171" t="str">
        <f ca="1">IF(COUNTIF('jours fériés'!C:C,Tableau1[[#This Row],[Date]]),"oui","")</f>
        <v>oui</v>
      </c>
      <c r="O313" s="176"/>
      <c r="P313" s="112">
        <f>IF(Tableau1[[#This Row],[Position]]="C.P.",1,0)</f>
        <v>0</v>
      </c>
      <c r="Q313" s="126">
        <f>IF(Tableau1[[#This Row],[Position]]="C.P.S.",1,0)</f>
        <v>0</v>
      </c>
      <c r="R313" s="132">
        <f>IF(Tableau1[[#This Row],[Position]]="P.M.",1,0)</f>
        <v>0</v>
      </c>
      <c r="S313" s="134">
        <f>IF(Tableau1[[#This Row],[Position]]="A.M.",1,0)</f>
        <v>0</v>
      </c>
      <c r="T313" s="137">
        <f>IF(Tableau1[[#This Row],[Position]]="ABS",1,0)</f>
        <v>0</v>
      </c>
      <c r="U313" s="86">
        <f>IF(Tableau1[[#This Row],[Position]]="R.T.T.",1,0)</f>
        <v>0</v>
      </c>
      <c r="V313" s="138">
        <f>IF(Tableau1[[#This Row],[Position]]="Autre",1,0)</f>
        <v>0</v>
      </c>
      <c r="W313" s="141">
        <f>IF(Tableau1[[#This Row],[Position]]="Ch.P. AM",Tableau1[[#This Row],[Fin AM]]-Tableau1[[#This Row],[Début AM]]-Tableau1[[#This Row],[Pause AM]],0)</f>
        <v>0</v>
      </c>
      <c r="X313" s="81">
        <f>IF(Tableau1[[#This Row],[Position]]="Ch.P. PM",Tableau1[[#This Row],[Fin PM]]-Tableau1[[#This Row],[Début PM]]-Tableau1[[#This Row],[Pause PM]],0)</f>
        <v>0</v>
      </c>
      <c r="Y313" s="96">
        <f>IF(Tableau1[[#This Row],[Position]]="Ch.P.",Tableau1[[#This Row],[Temps de travail]],0)+Tableau1[[#This Row],[Chômage Partiel AM]]+Tableau1[[#This Row],[Chômage Partiel PM]]</f>
        <v>0</v>
      </c>
      <c r="Z313" s="147">
        <f>(Tableau1[[#This Row],[Pont Mobile]]+Tableau1[[#This Row],[Congés ]]+Tableau1[[#This Row],[Autre]]+Tableau1[[#This Row],[Absence]]+Tableau1[[#This Row],[R.T.T.]]+Tableau1[[#This Row],[Arrêt Maladie]])*paramètres!B$14</f>
        <v>0</v>
      </c>
      <c r="AA313" s="93">
        <f ca="1">MAX(0,IF(WEEKDAY(Tableau1[[#This Row],[Date]],2)&lt;7,0,
SUM(OFFSET(Tableau1[[#This Row],[Temps de travail]],-6,,7))-
SUM(OFFSET(Tableau1[[#This Row],[Heures à récupérer]],-6,,7))+
SUM(OFFSET(Tableau1[[#This Row],[Récup avance]],-6,,7))
-paramètres!$B$15
)*24)</f>
        <v>0</v>
      </c>
      <c r="AB313" s="14"/>
      <c r="AC313" s="14"/>
      <c r="AE313" s="14"/>
    </row>
    <row r="314" spans="2:31" x14ac:dyDescent="0.3">
      <c r="B314" s="49" t="str">
        <f>IF(WEEKDAY(Tableau1[[#This Row],[Date]],2)=4,"semaine "&amp;_xlfn.ISOWEEKNUM(Tableau1[[#This Row],[Date]]),"")</f>
        <v/>
      </c>
      <c r="C314" s="44" t="str">
        <f>UPPER(TEXT(Tableau1[[#This Row],[Date]],"jjjj"))</f>
        <v>MARDI</v>
      </c>
      <c r="D314" s="60">
        <f>$C$3+ROW()-ROW(Tableau1[[#Headers],[Date]])-1</f>
        <v>44502</v>
      </c>
      <c r="E314" s="24"/>
      <c r="F314" s="24"/>
      <c r="G314" s="58"/>
      <c r="H314" s="24"/>
      <c r="I314" s="24"/>
      <c r="J314" s="58"/>
      <c r="K314" s="64">
        <f>Tableau1[[#This Row],[Fin AM]]-Tableau1[[#This Row],[Début AM]]-Tableau1[[#This Row],[Pause AM]]+Tableau1[[#This Row],[Fin PM]]-Tableau1[[#This Row],[Début PM]]-Tableau1[[#This Row],[Pause PM]]</f>
        <v>0</v>
      </c>
      <c r="L314" s="45"/>
      <c r="M314" s="84"/>
      <c r="N314" s="171" t="str">
        <f ca="1">IF(COUNTIF('jours fériés'!C:C,Tableau1[[#This Row],[Date]]),"oui","")</f>
        <v/>
      </c>
      <c r="O314" s="176"/>
      <c r="P314" s="112">
        <f>IF(Tableau1[[#This Row],[Position]]="C.P.",1,0)</f>
        <v>0</v>
      </c>
      <c r="Q314" s="126">
        <f>IF(Tableau1[[#This Row],[Position]]="C.P.S.",1,0)</f>
        <v>0</v>
      </c>
      <c r="R314" s="132">
        <f>IF(Tableau1[[#This Row],[Position]]="P.M.",1,0)</f>
        <v>0</v>
      </c>
      <c r="S314" s="134">
        <f>IF(Tableau1[[#This Row],[Position]]="A.M.",1,0)</f>
        <v>0</v>
      </c>
      <c r="T314" s="137">
        <f>IF(Tableau1[[#This Row],[Position]]="ABS",1,0)</f>
        <v>0</v>
      </c>
      <c r="U314" s="86">
        <f>IF(Tableau1[[#This Row],[Position]]="R.T.T.",1,0)</f>
        <v>0</v>
      </c>
      <c r="V314" s="138">
        <f>IF(Tableau1[[#This Row],[Position]]="Autre",1,0)</f>
        <v>0</v>
      </c>
      <c r="W314" s="141">
        <f>IF(Tableau1[[#This Row],[Position]]="Ch.P. AM",Tableau1[[#This Row],[Fin AM]]-Tableau1[[#This Row],[Début AM]]-Tableau1[[#This Row],[Pause AM]],0)</f>
        <v>0</v>
      </c>
      <c r="X314" s="81">
        <f>IF(Tableau1[[#This Row],[Position]]="Ch.P. PM",Tableau1[[#This Row],[Fin PM]]-Tableau1[[#This Row],[Début PM]]-Tableau1[[#This Row],[Pause PM]],0)</f>
        <v>0</v>
      </c>
      <c r="Y314" s="96">
        <f>IF(Tableau1[[#This Row],[Position]]="Ch.P.",Tableau1[[#This Row],[Temps de travail]],0)+Tableau1[[#This Row],[Chômage Partiel AM]]+Tableau1[[#This Row],[Chômage Partiel PM]]</f>
        <v>0</v>
      </c>
      <c r="Z314" s="147">
        <f>(Tableau1[[#This Row],[Pont Mobile]]+Tableau1[[#This Row],[Congés ]]+Tableau1[[#This Row],[Autre]]+Tableau1[[#This Row],[Absence]]+Tableau1[[#This Row],[R.T.T.]]+Tableau1[[#This Row],[Arrêt Maladie]])*paramètres!B$14</f>
        <v>0</v>
      </c>
      <c r="AA314" s="93">
        <f ca="1">MAX(0,IF(WEEKDAY(Tableau1[[#This Row],[Date]],2)&lt;7,0,
SUM(OFFSET(Tableau1[[#This Row],[Temps de travail]],-6,,7))-
SUM(OFFSET(Tableau1[[#This Row],[Heures à récupérer]],-6,,7))+
SUM(OFFSET(Tableau1[[#This Row],[Récup avance]],-6,,7))
-paramètres!$B$15
)*24)</f>
        <v>0</v>
      </c>
      <c r="AB314" s="14"/>
      <c r="AC314" s="14"/>
      <c r="AE314" s="14"/>
    </row>
    <row r="315" spans="2:31" x14ac:dyDescent="0.3">
      <c r="B315" s="49" t="str">
        <f>IF(WEEKDAY(Tableau1[[#This Row],[Date]],2)=4,"semaine "&amp;_xlfn.ISOWEEKNUM(Tableau1[[#This Row],[Date]]),"")</f>
        <v/>
      </c>
      <c r="C315" s="44" t="str">
        <f>UPPER(TEXT(Tableau1[[#This Row],[Date]],"jjjj"))</f>
        <v>MERCREDI</v>
      </c>
      <c r="D315" s="60">
        <f>$C$3+ROW()-ROW(Tableau1[[#Headers],[Date]])-1</f>
        <v>44503</v>
      </c>
      <c r="E315" s="24"/>
      <c r="F315" s="24"/>
      <c r="G315" s="58"/>
      <c r="H315" s="24"/>
      <c r="I315" s="24"/>
      <c r="J315" s="58"/>
      <c r="K315" s="64">
        <f>Tableau1[[#This Row],[Fin AM]]-Tableau1[[#This Row],[Début AM]]-Tableau1[[#This Row],[Pause AM]]+Tableau1[[#This Row],[Fin PM]]-Tableau1[[#This Row],[Début PM]]-Tableau1[[#This Row],[Pause PM]]</f>
        <v>0</v>
      </c>
      <c r="L315" s="45"/>
      <c r="M315" s="84"/>
      <c r="N315" s="171" t="str">
        <f ca="1">IF(COUNTIF('jours fériés'!C:C,Tableau1[[#This Row],[Date]]),"oui","")</f>
        <v/>
      </c>
      <c r="O315" s="176"/>
      <c r="P315" s="112">
        <f>IF(Tableau1[[#This Row],[Position]]="C.P.",1,0)</f>
        <v>0</v>
      </c>
      <c r="Q315" s="126">
        <f>IF(Tableau1[[#This Row],[Position]]="C.P.S.",1,0)</f>
        <v>0</v>
      </c>
      <c r="R315" s="132">
        <f>IF(Tableau1[[#This Row],[Position]]="P.M.",1,0)</f>
        <v>0</v>
      </c>
      <c r="S315" s="134">
        <f>IF(Tableau1[[#This Row],[Position]]="A.M.",1,0)</f>
        <v>0</v>
      </c>
      <c r="T315" s="137">
        <f>IF(Tableau1[[#This Row],[Position]]="ABS",1,0)</f>
        <v>0</v>
      </c>
      <c r="U315" s="86">
        <f>IF(Tableau1[[#This Row],[Position]]="R.T.T.",1,0)</f>
        <v>0</v>
      </c>
      <c r="V315" s="138">
        <f>IF(Tableau1[[#This Row],[Position]]="Autre",1,0)</f>
        <v>0</v>
      </c>
      <c r="W315" s="141">
        <f>IF(Tableau1[[#This Row],[Position]]="Ch.P. AM",Tableau1[[#This Row],[Fin AM]]-Tableau1[[#This Row],[Début AM]]-Tableau1[[#This Row],[Pause AM]],0)</f>
        <v>0</v>
      </c>
      <c r="X315" s="81">
        <f>IF(Tableau1[[#This Row],[Position]]="Ch.P. PM",Tableau1[[#This Row],[Fin PM]]-Tableau1[[#This Row],[Début PM]]-Tableau1[[#This Row],[Pause PM]],0)</f>
        <v>0</v>
      </c>
      <c r="Y315" s="96">
        <f>IF(Tableau1[[#This Row],[Position]]="Ch.P.",Tableau1[[#This Row],[Temps de travail]],0)+Tableau1[[#This Row],[Chômage Partiel AM]]+Tableau1[[#This Row],[Chômage Partiel PM]]</f>
        <v>0</v>
      </c>
      <c r="Z315" s="147">
        <f>(Tableau1[[#This Row],[Pont Mobile]]+Tableau1[[#This Row],[Congés ]]+Tableau1[[#This Row],[Autre]]+Tableau1[[#This Row],[Absence]]+Tableau1[[#This Row],[R.T.T.]]+Tableau1[[#This Row],[Arrêt Maladie]])*paramètres!B$14</f>
        <v>0</v>
      </c>
      <c r="AA315" s="93">
        <f ca="1">MAX(0,IF(WEEKDAY(Tableau1[[#This Row],[Date]],2)&lt;7,0,
SUM(OFFSET(Tableau1[[#This Row],[Temps de travail]],-6,,7))-
SUM(OFFSET(Tableau1[[#This Row],[Heures à récupérer]],-6,,7))+
SUM(OFFSET(Tableau1[[#This Row],[Récup avance]],-6,,7))
-paramètres!$B$15
)*24)</f>
        <v>0</v>
      </c>
      <c r="AB315" s="14"/>
      <c r="AC315" s="14"/>
      <c r="AE315" s="14"/>
    </row>
    <row r="316" spans="2:31" x14ac:dyDescent="0.3">
      <c r="B316" s="49" t="str">
        <f>IF(WEEKDAY(Tableau1[[#This Row],[Date]],2)=4,"semaine "&amp;_xlfn.ISOWEEKNUM(Tableau1[[#This Row],[Date]]),"")</f>
        <v>semaine 44</v>
      </c>
      <c r="C316" s="44" t="str">
        <f>UPPER(TEXT(Tableau1[[#This Row],[Date]],"jjjj"))</f>
        <v>JEUDI</v>
      </c>
      <c r="D316" s="60">
        <f>$C$3+ROW()-ROW(Tableau1[[#Headers],[Date]])-1</f>
        <v>44504</v>
      </c>
      <c r="E316" s="24"/>
      <c r="F316" s="24"/>
      <c r="G316" s="58"/>
      <c r="H316" s="24"/>
      <c r="I316" s="24"/>
      <c r="J316" s="58"/>
      <c r="K316" s="64">
        <f>Tableau1[[#This Row],[Fin AM]]-Tableau1[[#This Row],[Début AM]]-Tableau1[[#This Row],[Pause AM]]+Tableau1[[#This Row],[Fin PM]]-Tableau1[[#This Row],[Début PM]]-Tableau1[[#This Row],[Pause PM]]</f>
        <v>0</v>
      </c>
      <c r="L316" s="45"/>
      <c r="M316" s="84"/>
      <c r="N316" s="171" t="str">
        <f ca="1">IF(COUNTIF('jours fériés'!C:C,Tableau1[[#This Row],[Date]]),"oui","")</f>
        <v/>
      </c>
      <c r="O316" s="176"/>
      <c r="P316" s="112">
        <f>IF(Tableau1[[#This Row],[Position]]="C.P.",1,0)</f>
        <v>0</v>
      </c>
      <c r="Q316" s="126">
        <f>IF(Tableau1[[#This Row],[Position]]="C.P.S.",1,0)</f>
        <v>0</v>
      </c>
      <c r="R316" s="132">
        <f>IF(Tableau1[[#This Row],[Position]]="P.M.",1,0)</f>
        <v>0</v>
      </c>
      <c r="S316" s="134">
        <f>IF(Tableau1[[#This Row],[Position]]="A.M.",1,0)</f>
        <v>0</v>
      </c>
      <c r="T316" s="137">
        <f>IF(Tableau1[[#This Row],[Position]]="ABS",1,0)</f>
        <v>0</v>
      </c>
      <c r="U316" s="86">
        <f>IF(Tableau1[[#This Row],[Position]]="R.T.T.",1,0)</f>
        <v>0</v>
      </c>
      <c r="V316" s="138">
        <f>IF(Tableau1[[#This Row],[Position]]="Autre",1,0)</f>
        <v>0</v>
      </c>
      <c r="W316" s="141">
        <f>IF(Tableau1[[#This Row],[Position]]="Ch.P. AM",Tableau1[[#This Row],[Fin AM]]-Tableau1[[#This Row],[Début AM]]-Tableau1[[#This Row],[Pause AM]],0)</f>
        <v>0</v>
      </c>
      <c r="X316" s="81">
        <f>IF(Tableau1[[#This Row],[Position]]="Ch.P. PM",Tableau1[[#This Row],[Fin PM]]-Tableau1[[#This Row],[Début PM]]-Tableau1[[#This Row],[Pause PM]],0)</f>
        <v>0</v>
      </c>
      <c r="Y316" s="96">
        <f>IF(Tableau1[[#This Row],[Position]]="Ch.P.",Tableau1[[#This Row],[Temps de travail]],0)+Tableau1[[#This Row],[Chômage Partiel AM]]+Tableau1[[#This Row],[Chômage Partiel PM]]</f>
        <v>0</v>
      </c>
      <c r="Z316" s="147">
        <f>(Tableau1[[#This Row],[Pont Mobile]]+Tableau1[[#This Row],[Congés ]]+Tableau1[[#This Row],[Autre]]+Tableau1[[#This Row],[Absence]]+Tableau1[[#This Row],[R.T.T.]]+Tableau1[[#This Row],[Arrêt Maladie]])*paramètres!B$14</f>
        <v>0</v>
      </c>
      <c r="AA316" s="93">
        <f ca="1">MAX(0,IF(WEEKDAY(Tableau1[[#This Row],[Date]],2)&lt;7,0,
SUM(OFFSET(Tableau1[[#This Row],[Temps de travail]],-6,,7))-
SUM(OFFSET(Tableau1[[#This Row],[Heures à récupérer]],-6,,7))+
SUM(OFFSET(Tableau1[[#This Row],[Récup avance]],-6,,7))
-paramètres!$B$15
)*24)</f>
        <v>0</v>
      </c>
      <c r="AB316" s="14"/>
      <c r="AC316" s="14"/>
      <c r="AE316" s="14"/>
    </row>
    <row r="317" spans="2:31" x14ac:dyDescent="0.3">
      <c r="B317" s="49" t="str">
        <f>IF(WEEKDAY(Tableau1[[#This Row],[Date]],2)=4,"semaine "&amp;_xlfn.ISOWEEKNUM(Tableau1[[#This Row],[Date]]),"")</f>
        <v/>
      </c>
      <c r="C317" s="44" t="str">
        <f>UPPER(TEXT(Tableau1[[#This Row],[Date]],"jjjj"))</f>
        <v>VENDREDI</v>
      </c>
      <c r="D317" s="60">
        <f>$C$3+ROW()-ROW(Tableau1[[#Headers],[Date]])-1</f>
        <v>44505</v>
      </c>
      <c r="E317" s="24"/>
      <c r="F317" s="24"/>
      <c r="G317" s="58"/>
      <c r="H317" s="24"/>
      <c r="I317" s="24"/>
      <c r="J317" s="58"/>
      <c r="K317" s="64">
        <f>Tableau1[[#This Row],[Fin AM]]-Tableau1[[#This Row],[Début AM]]-Tableau1[[#This Row],[Pause AM]]+Tableau1[[#This Row],[Fin PM]]-Tableau1[[#This Row],[Début PM]]-Tableau1[[#This Row],[Pause PM]]</f>
        <v>0</v>
      </c>
      <c r="L317" s="45"/>
      <c r="M317" s="84"/>
      <c r="N317" s="171" t="str">
        <f ca="1">IF(COUNTIF('jours fériés'!C:C,Tableau1[[#This Row],[Date]]),"oui","")</f>
        <v/>
      </c>
      <c r="O317" s="176"/>
      <c r="P317" s="112">
        <f>IF(Tableau1[[#This Row],[Position]]="C.P.",1,0)</f>
        <v>0</v>
      </c>
      <c r="Q317" s="126">
        <f>IF(Tableau1[[#This Row],[Position]]="C.P.S.",1,0)</f>
        <v>0</v>
      </c>
      <c r="R317" s="132">
        <f>IF(Tableau1[[#This Row],[Position]]="P.M.",1,0)</f>
        <v>0</v>
      </c>
      <c r="S317" s="134">
        <f>IF(Tableau1[[#This Row],[Position]]="A.M.",1,0)</f>
        <v>0</v>
      </c>
      <c r="T317" s="137">
        <f>IF(Tableau1[[#This Row],[Position]]="ABS",1,0)</f>
        <v>0</v>
      </c>
      <c r="U317" s="86">
        <f>IF(Tableau1[[#This Row],[Position]]="R.T.T.",1,0)</f>
        <v>0</v>
      </c>
      <c r="V317" s="138">
        <f>IF(Tableau1[[#This Row],[Position]]="Autre",1,0)</f>
        <v>0</v>
      </c>
      <c r="W317" s="141">
        <f>IF(Tableau1[[#This Row],[Position]]="Ch.P. AM",Tableau1[[#This Row],[Fin AM]]-Tableau1[[#This Row],[Début AM]]-Tableau1[[#This Row],[Pause AM]],0)</f>
        <v>0</v>
      </c>
      <c r="X317" s="81">
        <f>IF(Tableau1[[#This Row],[Position]]="Ch.P. PM",Tableau1[[#This Row],[Fin PM]]-Tableau1[[#This Row],[Début PM]]-Tableau1[[#This Row],[Pause PM]],0)</f>
        <v>0</v>
      </c>
      <c r="Y317" s="96">
        <f>IF(Tableau1[[#This Row],[Position]]="Ch.P.",Tableau1[[#This Row],[Temps de travail]],0)+Tableau1[[#This Row],[Chômage Partiel AM]]+Tableau1[[#This Row],[Chômage Partiel PM]]</f>
        <v>0</v>
      </c>
      <c r="Z317" s="147">
        <f>(Tableau1[[#This Row],[Pont Mobile]]+Tableau1[[#This Row],[Congés ]]+Tableau1[[#This Row],[Autre]]+Tableau1[[#This Row],[Absence]]+Tableau1[[#This Row],[R.T.T.]]+Tableau1[[#This Row],[Arrêt Maladie]])*paramètres!B$14</f>
        <v>0</v>
      </c>
      <c r="AA317" s="93">
        <f ca="1">MAX(0,IF(WEEKDAY(Tableau1[[#This Row],[Date]],2)&lt;7,0,
SUM(OFFSET(Tableau1[[#This Row],[Temps de travail]],-6,,7))-
SUM(OFFSET(Tableau1[[#This Row],[Heures à récupérer]],-6,,7))+
SUM(OFFSET(Tableau1[[#This Row],[Récup avance]],-6,,7))
-paramètres!$B$15
)*24)</f>
        <v>0</v>
      </c>
      <c r="AB317" s="14"/>
      <c r="AC317" s="14"/>
      <c r="AE317" s="14"/>
    </row>
    <row r="318" spans="2:31" x14ac:dyDescent="0.3">
      <c r="B318" s="49" t="str">
        <f>IF(WEEKDAY(Tableau1[[#This Row],[Date]],2)=4,"semaine "&amp;_xlfn.ISOWEEKNUM(Tableau1[[#This Row],[Date]]),"")</f>
        <v/>
      </c>
      <c r="C318" s="44" t="str">
        <f>UPPER(TEXT(Tableau1[[#This Row],[Date]],"jjjj"))</f>
        <v>SAMEDI</v>
      </c>
      <c r="D318" s="60">
        <f>$C$3+ROW()-ROW(Tableau1[[#Headers],[Date]])-1</f>
        <v>44506</v>
      </c>
      <c r="E318" s="24"/>
      <c r="F318" s="24"/>
      <c r="G318" s="58"/>
      <c r="H318" s="24"/>
      <c r="I318" s="24"/>
      <c r="J318" s="58"/>
      <c r="K318" s="64">
        <f>Tableau1[[#This Row],[Fin AM]]-Tableau1[[#This Row],[Début AM]]-Tableau1[[#This Row],[Pause AM]]+Tableau1[[#This Row],[Fin PM]]-Tableau1[[#This Row],[Début PM]]-Tableau1[[#This Row],[Pause PM]]</f>
        <v>0</v>
      </c>
      <c r="L318" s="45"/>
      <c r="M318" s="84"/>
      <c r="N318" s="171" t="str">
        <f ca="1">IF(COUNTIF('jours fériés'!C:C,Tableau1[[#This Row],[Date]]),"oui","")</f>
        <v/>
      </c>
      <c r="O318" s="176"/>
      <c r="P318" s="112">
        <f>IF(Tableau1[[#This Row],[Position]]="C.P.",1,0)</f>
        <v>0</v>
      </c>
      <c r="Q318" s="126">
        <f>IF(Tableau1[[#This Row],[Position]]="C.P.S.",1,0)</f>
        <v>0</v>
      </c>
      <c r="R318" s="132">
        <f>IF(Tableau1[[#This Row],[Position]]="P.M.",1,0)</f>
        <v>0</v>
      </c>
      <c r="S318" s="134">
        <f>IF(Tableau1[[#This Row],[Position]]="A.M.",1,0)</f>
        <v>0</v>
      </c>
      <c r="T318" s="137">
        <f>IF(Tableau1[[#This Row],[Position]]="ABS",1,0)</f>
        <v>0</v>
      </c>
      <c r="U318" s="86">
        <f>IF(Tableau1[[#This Row],[Position]]="R.T.T.",1,0)</f>
        <v>0</v>
      </c>
      <c r="V318" s="138">
        <f>IF(Tableau1[[#This Row],[Position]]="Autre",1,0)</f>
        <v>0</v>
      </c>
      <c r="W318" s="141">
        <f>IF(Tableau1[[#This Row],[Position]]="Ch.P. AM",Tableau1[[#This Row],[Fin AM]]-Tableau1[[#This Row],[Début AM]]-Tableau1[[#This Row],[Pause AM]],0)</f>
        <v>0</v>
      </c>
      <c r="X318" s="81">
        <f>IF(Tableau1[[#This Row],[Position]]="Ch.P. PM",Tableau1[[#This Row],[Fin PM]]-Tableau1[[#This Row],[Début PM]]-Tableau1[[#This Row],[Pause PM]],0)</f>
        <v>0</v>
      </c>
      <c r="Y318" s="96">
        <f>IF(Tableau1[[#This Row],[Position]]="Ch.P.",Tableau1[[#This Row],[Temps de travail]],0)+Tableau1[[#This Row],[Chômage Partiel AM]]+Tableau1[[#This Row],[Chômage Partiel PM]]</f>
        <v>0</v>
      </c>
      <c r="Z318" s="147">
        <f>(Tableau1[[#This Row],[Pont Mobile]]+Tableau1[[#This Row],[Congés ]]+Tableau1[[#This Row],[Autre]]+Tableau1[[#This Row],[Absence]]+Tableau1[[#This Row],[R.T.T.]]+Tableau1[[#This Row],[Arrêt Maladie]])*paramètres!B$14</f>
        <v>0</v>
      </c>
      <c r="AA318" s="93">
        <f ca="1">MAX(0,IF(WEEKDAY(Tableau1[[#This Row],[Date]],2)&lt;7,0,
SUM(OFFSET(Tableau1[[#This Row],[Temps de travail]],-6,,7))-
SUM(OFFSET(Tableau1[[#This Row],[Heures à récupérer]],-6,,7))+
SUM(OFFSET(Tableau1[[#This Row],[Récup avance]],-6,,7))
-paramètres!$B$15
)*24)</f>
        <v>0</v>
      </c>
      <c r="AB318" s="14"/>
      <c r="AC318" s="14"/>
      <c r="AE318" s="14"/>
    </row>
    <row r="319" spans="2:31" ht="15" thickBot="1" x14ac:dyDescent="0.35">
      <c r="B319" s="49" t="str">
        <f>IF(WEEKDAY(Tableau1[[#This Row],[Date]],2)=4,"semaine "&amp;_xlfn.ISOWEEKNUM(Tableau1[[#This Row],[Date]]),"")</f>
        <v/>
      </c>
      <c r="C319" s="44" t="str">
        <f>UPPER(TEXT(Tableau1[[#This Row],[Date]],"jjjj"))</f>
        <v>DIMANCHE</v>
      </c>
      <c r="D319" s="60">
        <f>$C$3+ROW()-ROW(Tableau1[[#Headers],[Date]])-1</f>
        <v>44507</v>
      </c>
      <c r="E319" s="24"/>
      <c r="F319" s="24"/>
      <c r="G319" s="58"/>
      <c r="H319" s="24"/>
      <c r="I319" s="24"/>
      <c r="J319" s="58"/>
      <c r="K319" s="64">
        <f>Tableau1[[#This Row],[Fin AM]]-Tableau1[[#This Row],[Début AM]]-Tableau1[[#This Row],[Pause AM]]+Tableau1[[#This Row],[Fin PM]]-Tableau1[[#This Row],[Début PM]]-Tableau1[[#This Row],[Pause PM]]</f>
        <v>0</v>
      </c>
      <c r="L319" s="52"/>
      <c r="M319" s="85"/>
      <c r="N319" s="174" t="str">
        <f ca="1">IF(COUNTIF('jours fériés'!C:C,Tableau1[[#This Row],[Date]]),"oui","")</f>
        <v/>
      </c>
      <c r="O319" s="176"/>
      <c r="P319" s="179">
        <f>IF(Tableau1[[#This Row],[Position]]="C.P.",1,0)</f>
        <v>0</v>
      </c>
      <c r="Q319" s="181">
        <f>IF(Tableau1[[#This Row],[Position]]="C.P.S.",1,0)</f>
        <v>0</v>
      </c>
      <c r="R319" s="183">
        <f>IF(Tableau1[[#This Row],[Position]]="P.M.",1,0)</f>
        <v>0</v>
      </c>
      <c r="S319" s="169">
        <f>IF(Tableau1[[#This Row],[Position]]="A.M.",1,0)</f>
        <v>0</v>
      </c>
      <c r="T319" s="187">
        <f>IF(Tableau1[[#This Row],[Position]]="ABS",1,0)</f>
        <v>0</v>
      </c>
      <c r="U319" s="189">
        <f>IF(Tableau1[[#This Row],[Position]]="R.T.T.",1,0)</f>
        <v>0</v>
      </c>
      <c r="V319" s="185">
        <f>IF(Tableau1[[#This Row],[Position]]="Autre",1,0)</f>
        <v>0</v>
      </c>
      <c r="W319" s="142">
        <f>IF(Tableau1[[#This Row],[Position]]="Ch.P. AM",Tableau1[[#This Row],[Fin AM]]-Tableau1[[#This Row],[Début AM]]-Tableau1[[#This Row],[Pause AM]],0)</f>
        <v>0</v>
      </c>
      <c r="X319" s="117">
        <f>IF(Tableau1[[#This Row],[Position]]="Ch.P. PM",Tableau1[[#This Row],[Fin PM]]-Tableau1[[#This Row],[Début PM]]-Tableau1[[#This Row],[Pause PM]],0)</f>
        <v>0</v>
      </c>
      <c r="Y319" s="143">
        <f>IF(Tableau1[[#This Row],[Position]]="Ch.P.",Tableau1[[#This Row],[Temps de travail]],0)+Tableau1[[#This Row],[Chômage Partiel AM]]+Tableau1[[#This Row],[Chômage Partiel PM]]</f>
        <v>0</v>
      </c>
      <c r="Z319" s="148">
        <f>(Tableau1[[#This Row],[Pont Mobile]]+Tableau1[[#This Row],[Congés ]]+Tableau1[[#This Row],[Autre]]+Tableau1[[#This Row],[Absence]]+Tableau1[[#This Row],[R.T.T.]]+Tableau1[[#This Row],[Arrêt Maladie]])*paramètres!B$14</f>
        <v>0</v>
      </c>
      <c r="AA319" s="94">
        <f ca="1">MAX(0,IF(WEEKDAY(Tableau1[[#This Row],[Date]],2)&lt;7,0,
SUM(OFFSET(Tableau1[[#This Row],[Temps de travail]],-6,,7))-
SUM(OFFSET(Tableau1[[#This Row],[Heures à récupérer]],-6,,7))+
SUM(OFFSET(Tableau1[[#This Row],[Récup avance]],-6,,7))
-paramètres!$B$15
)*24)</f>
        <v>0</v>
      </c>
      <c r="AB319" s="14"/>
      <c r="AC319" s="14"/>
      <c r="AE319" s="14"/>
    </row>
    <row r="320" spans="2:31" x14ac:dyDescent="0.3">
      <c r="B320" s="49" t="str">
        <f>IF(WEEKDAY(Tableau1[[#This Row],[Date]],2)=4,"semaine "&amp;_xlfn.ISOWEEKNUM(Tableau1[[#This Row],[Date]]),"")</f>
        <v/>
      </c>
      <c r="C320" s="44" t="str">
        <f>UPPER(TEXT(Tableau1[[#This Row],[Date]],"jjjj"))</f>
        <v>LUNDI</v>
      </c>
      <c r="D320" s="60">
        <f>$C$3+ROW()-ROW(Tableau1[[#Headers],[Date]])-1</f>
        <v>44508</v>
      </c>
      <c r="E320" s="24"/>
      <c r="F320" s="24"/>
      <c r="G320" s="58"/>
      <c r="H320" s="24"/>
      <c r="I320" s="24"/>
      <c r="J320" s="58"/>
      <c r="K320" s="64">
        <f>Tableau1[[#This Row],[Fin AM]]-Tableau1[[#This Row],[Début AM]]-Tableau1[[#This Row],[Pause AM]]+Tableau1[[#This Row],[Fin PM]]-Tableau1[[#This Row],[Début PM]]-Tableau1[[#This Row],[Pause PM]]</f>
        <v>0</v>
      </c>
      <c r="L320" s="48"/>
      <c r="M320" s="83"/>
      <c r="N320" s="171" t="str">
        <f ca="1">IF(COUNTIF('jours fériés'!C:C,Tableau1[[#This Row],[Date]]),"oui","")</f>
        <v/>
      </c>
      <c r="O320" s="176"/>
      <c r="P320" s="112">
        <f>IF(Tableau1[[#This Row],[Position]]="C.P.",1,0)</f>
        <v>0</v>
      </c>
      <c r="Q320" s="126">
        <f>IF(Tableau1[[#This Row],[Position]]="C.P.S.",1,0)</f>
        <v>0</v>
      </c>
      <c r="R320" s="132">
        <f>IF(Tableau1[[#This Row],[Position]]="P.M.",1,0)</f>
        <v>0</v>
      </c>
      <c r="S320" s="134">
        <f>IF(Tableau1[[#This Row],[Position]]="A.M.",1,0)</f>
        <v>0</v>
      </c>
      <c r="T320" s="137">
        <f>IF(Tableau1[[#This Row],[Position]]="ABS",1,0)</f>
        <v>0</v>
      </c>
      <c r="U320" s="86">
        <f>IF(Tableau1[[#This Row],[Position]]="R.T.T.",1,0)</f>
        <v>0</v>
      </c>
      <c r="V320" s="138">
        <f>IF(Tableau1[[#This Row],[Position]]="Autre",1,0)</f>
        <v>0</v>
      </c>
      <c r="W320" s="141">
        <f>IF(Tableau1[[#This Row],[Position]]="Ch.P. AM",Tableau1[[#This Row],[Fin AM]]-Tableau1[[#This Row],[Début AM]]-Tableau1[[#This Row],[Pause AM]],0)</f>
        <v>0</v>
      </c>
      <c r="X320" s="81">
        <f>IF(Tableau1[[#This Row],[Position]]="Ch.P. PM",Tableau1[[#This Row],[Fin PM]]-Tableau1[[#This Row],[Début PM]]-Tableau1[[#This Row],[Pause PM]],0)</f>
        <v>0</v>
      </c>
      <c r="Y320" s="96">
        <f>IF(Tableau1[[#This Row],[Position]]="Ch.P.",Tableau1[[#This Row],[Temps de travail]],0)+Tableau1[[#This Row],[Chômage Partiel AM]]+Tableau1[[#This Row],[Chômage Partiel PM]]</f>
        <v>0</v>
      </c>
      <c r="Z320" s="147">
        <f>(Tableau1[[#This Row],[Pont Mobile]]+Tableau1[[#This Row],[Congés ]]+Tableau1[[#This Row],[Autre]]+Tableau1[[#This Row],[Absence]]+Tableau1[[#This Row],[R.T.T.]]+Tableau1[[#This Row],[Arrêt Maladie]])*paramètres!B$14</f>
        <v>0</v>
      </c>
      <c r="AA320" s="93">
        <f ca="1">MAX(0,IF(WEEKDAY(Tableau1[[#This Row],[Date]],2)&lt;7,0,
SUM(OFFSET(Tableau1[[#This Row],[Temps de travail]],-6,,7))-
SUM(OFFSET(Tableau1[[#This Row],[Heures à récupérer]],-6,,7))+
SUM(OFFSET(Tableau1[[#This Row],[Récup avance]],-6,,7))
-paramètres!$B$15
)*24)</f>
        <v>0</v>
      </c>
      <c r="AB320" s="14"/>
      <c r="AC320" s="14"/>
      <c r="AE320" s="14"/>
    </row>
    <row r="321" spans="2:31" x14ac:dyDescent="0.3">
      <c r="B321" s="49" t="str">
        <f>IF(WEEKDAY(Tableau1[[#This Row],[Date]],2)=4,"semaine "&amp;_xlfn.ISOWEEKNUM(Tableau1[[#This Row],[Date]]),"")</f>
        <v/>
      </c>
      <c r="C321" s="44" t="str">
        <f>UPPER(TEXT(Tableau1[[#This Row],[Date]],"jjjj"))</f>
        <v>MARDI</v>
      </c>
      <c r="D321" s="60">
        <f>$C$3+ROW()-ROW(Tableau1[[#Headers],[Date]])-1</f>
        <v>44509</v>
      </c>
      <c r="E321" s="24"/>
      <c r="F321" s="24"/>
      <c r="G321" s="58"/>
      <c r="H321" s="24"/>
      <c r="I321" s="24"/>
      <c r="J321" s="58"/>
      <c r="K321" s="64">
        <f>Tableau1[[#This Row],[Fin AM]]-Tableau1[[#This Row],[Début AM]]-Tableau1[[#This Row],[Pause AM]]+Tableau1[[#This Row],[Fin PM]]-Tableau1[[#This Row],[Début PM]]-Tableau1[[#This Row],[Pause PM]]</f>
        <v>0</v>
      </c>
      <c r="L321" s="45"/>
      <c r="M321" s="84"/>
      <c r="N321" s="171" t="str">
        <f ca="1">IF(COUNTIF('jours fériés'!C:C,Tableau1[[#This Row],[Date]]),"oui","")</f>
        <v/>
      </c>
      <c r="O321" s="176"/>
      <c r="P321" s="112">
        <f>IF(Tableau1[[#This Row],[Position]]="C.P.",1,0)</f>
        <v>0</v>
      </c>
      <c r="Q321" s="126">
        <f>IF(Tableau1[[#This Row],[Position]]="C.P.S.",1,0)</f>
        <v>0</v>
      </c>
      <c r="R321" s="132">
        <f>IF(Tableau1[[#This Row],[Position]]="P.M.",1,0)</f>
        <v>0</v>
      </c>
      <c r="S321" s="134">
        <f>IF(Tableau1[[#This Row],[Position]]="A.M.",1,0)</f>
        <v>0</v>
      </c>
      <c r="T321" s="137">
        <f>IF(Tableau1[[#This Row],[Position]]="ABS",1,0)</f>
        <v>0</v>
      </c>
      <c r="U321" s="86">
        <f>IF(Tableau1[[#This Row],[Position]]="R.T.T.",1,0)</f>
        <v>0</v>
      </c>
      <c r="V321" s="138">
        <f>IF(Tableau1[[#This Row],[Position]]="Autre",1,0)</f>
        <v>0</v>
      </c>
      <c r="W321" s="141">
        <f>IF(Tableau1[[#This Row],[Position]]="Ch.P. AM",Tableau1[[#This Row],[Fin AM]]-Tableau1[[#This Row],[Début AM]]-Tableau1[[#This Row],[Pause AM]],0)</f>
        <v>0</v>
      </c>
      <c r="X321" s="81">
        <f>IF(Tableau1[[#This Row],[Position]]="Ch.P. PM",Tableau1[[#This Row],[Fin PM]]-Tableau1[[#This Row],[Début PM]]-Tableau1[[#This Row],[Pause PM]],0)</f>
        <v>0</v>
      </c>
      <c r="Y321" s="96">
        <f>IF(Tableau1[[#This Row],[Position]]="Ch.P.",Tableau1[[#This Row],[Temps de travail]],0)+Tableau1[[#This Row],[Chômage Partiel AM]]+Tableau1[[#This Row],[Chômage Partiel PM]]</f>
        <v>0</v>
      </c>
      <c r="Z321" s="147">
        <f>(Tableau1[[#This Row],[Pont Mobile]]+Tableau1[[#This Row],[Congés ]]+Tableau1[[#This Row],[Autre]]+Tableau1[[#This Row],[Absence]]+Tableau1[[#This Row],[R.T.T.]]+Tableau1[[#This Row],[Arrêt Maladie]])*paramètres!B$14</f>
        <v>0</v>
      </c>
      <c r="AA321" s="93">
        <f ca="1">MAX(0,IF(WEEKDAY(Tableau1[[#This Row],[Date]],2)&lt;7,0,
SUM(OFFSET(Tableau1[[#This Row],[Temps de travail]],-6,,7))-
SUM(OFFSET(Tableau1[[#This Row],[Heures à récupérer]],-6,,7))+
SUM(OFFSET(Tableau1[[#This Row],[Récup avance]],-6,,7))
-paramètres!$B$15
)*24)</f>
        <v>0</v>
      </c>
      <c r="AB321" s="14"/>
      <c r="AC321" s="14"/>
      <c r="AE321" s="14"/>
    </row>
    <row r="322" spans="2:31" x14ac:dyDescent="0.3">
      <c r="B322" s="49" t="str">
        <f>IF(WEEKDAY(Tableau1[[#This Row],[Date]],2)=4,"semaine "&amp;_xlfn.ISOWEEKNUM(Tableau1[[#This Row],[Date]]),"")</f>
        <v/>
      </c>
      <c r="C322" s="44" t="str">
        <f>UPPER(TEXT(Tableau1[[#This Row],[Date]],"jjjj"))</f>
        <v>MERCREDI</v>
      </c>
      <c r="D322" s="60">
        <f>$C$3+ROW()-ROW(Tableau1[[#Headers],[Date]])-1</f>
        <v>44510</v>
      </c>
      <c r="E322" s="24"/>
      <c r="F322" s="24"/>
      <c r="G322" s="58"/>
      <c r="H322" s="24"/>
      <c r="I322" s="24"/>
      <c r="J322" s="58"/>
      <c r="K322" s="64">
        <f>Tableau1[[#This Row],[Fin AM]]-Tableau1[[#This Row],[Début AM]]-Tableau1[[#This Row],[Pause AM]]+Tableau1[[#This Row],[Fin PM]]-Tableau1[[#This Row],[Début PM]]-Tableau1[[#This Row],[Pause PM]]</f>
        <v>0</v>
      </c>
      <c r="L322" s="45"/>
      <c r="M322" s="84"/>
      <c r="N322" s="171" t="str">
        <f ca="1">IF(COUNTIF('jours fériés'!C:C,Tableau1[[#This Row],[Date]]),"oui","")</f>
        <v/>
      </c>
      <c r="O322" s="176"/>
      <c r="P322" s="112">
        <f>IF(Tableau1[[#This Row],[Position]]="C.P.",1,0)</f>
        <v>0</v>
      </c>
      <c r="Q322" s="126">
        <f>IF(Tableau1[[#This Row],[Position]]="C.P.S.",1,0)</f>
        <v>0</v>
      </c>
      <c r="R322" s="132">
        <f>IF(Tableau1[[#This Row],[Position]]="P.M.",1,0)</f>
        <v>0</v>
      </c>
      <c r="S322" s="134">
        <f>IF(Tableau1[[#This Row],[Position]]="A.M.",1,0)</f>
        <v>0</v>
      </c>
      <c r="T322" s="137">
        <f>IF(Tableau1[[#This Row],[Position]]="ABS",1,0)</f>
        <v>0</v>
      </c>
      <c r="U322" s="86">
        <f>IF(Tableau1[[#This Row],[Position]]="R.T.T.",1,0)</f>
        <v>0</v>
      </c>
      <c r="V322" s="138">
        <f>IF(Tableau1[[#This Row],[Position]]="Autre",1,0)</f>
        <v>0</v>
      </c>
      <c r="W322" s="141">
        <f>IF(Tableau1[[#This Row],[Position]]="Ch.P. AM",Tableau1[[#This Row],[Fin AM]]-Tableau1[[#This Row],[Début AM]]-Tableau1[[#This Row],[Pause AM]],0)</f>
        <v>0</v>
      </c>
      <c r="X322" s="81">
        <f>IF(Tableau1[[#This Row],[Position]]="Ch.P. PM",Tableau1[[#This Row],[Fin PM]]-Tableau1[[#This Row],[Début PM]]-Tableau1[[#This Row],[Pause PM]],0)</f>
        <v>0</v>
      </c>
      <c r="Y322" s="96">
        <f>IF(Tableau1[[#This Row],[Position]]="Ch.P.",Tableau1[[#This Row],[Temps de travail]],0)+Tableau1[[#This Row],[Chômage Partiel AM]]+Tableau1[[#This Row],[Chômage Partiel PM]]</f>
        <v>0</v>
      </c>
      <c r="Z322" s="147">
        <f>(Tableau1[[#This Row],[Pont Mobile]]+Tableau1[[#This Row],[Congés ]]+Tableau1[[#This Row],[Autre]]+Tableau1[[#This Row],[Absence]]+Tableau1[[#This Row],[R.T.T.]]+Tableau1[[#This Row],[Arrêt Maladie]])*paramètres!B$14</f>
        <v>0</v>
      </c>
      <c r="AA322" s="93">
        <f ca="1">MAX(0,IF(WEEKDAY(Tableau1[[#This Row],[Date]],2)&lt;7,0,
SUM(OFFSET(Tableau1[[#This Row],[Temps de travail]],-6,,7))-
SUM(OFFSET(Tableau1[[#This Row],[Heures à récupérer]],-6,,7))+
SUM(OFFSET(Tableau1[[#This Row],[Récup avance]],-6,,7))
-paramètres!$B$15
)*24)</f>
        <v>0</v>
      </c>
      <c r="AB322" s="14"/>
      <c r="AC322" s="14"/>
      <c r="AE322" s="14"/>
    </row>
    <row r="323" spans="2:31" x14ac:dyDescent="0.3">
      <c r="B323" s="49" t="str">
        <f>IF(WEEKDAY(Tableau1[[#This Row],[Date]],2)=4,"semaine "&amp;_xlfn.ISOWEEKNUM(Tableau1[[#This Row],[Date]]),"")</f>
        <v>semaine 45</v>
      </c>
      <c r="C323" s="44" t="str">
        <f>UPPER(TEXT(Tableau1[[#This Row],[Date]],"jjjj"))</f>
        <v>JEUDI</v>
      </c>
      <c r="D323" s="60">
        <f>$C$3+ROW()-ROW(Tableau1[[#Headers],[Date]])-1</f>
        <v>44511</v>
      </c>
      <c r="E323" s="24"/>
      <c r="F323" s="24"/>
      <c r="G323" s="58"/>
      <c r="H323" s="24"/>
      <c r="I323" s="24"/>
      <c r="J323" s="58"/>
      <c r="K323" s="64">
        <f>Tableau1[[#This Row],[Fin AM]]-Tableau1[[#This Row],[Début AM]]-Tableau1[[#This Row],[Pause AM]]+Tableau1[[#This Row],[Fin PM]]-Tableau1[[#This Row],[Début PM]]-Tableau1[[#This Row],[Pause PM]]</f>
        <v>0</v>
      </c>
      <c r="L323" s="45"/>
      <c r="M323" s="84"/>
      <c r="N323" s="171" t="str">
        <f ca="1">IF(COUNTIF('jours fériés'!C:C,Tableau1[[#This Row],[Date]]),"oui","")</f>
        <v>oui</v>
      </c>
      <c r="O323" s="176"/>
      <c r="P323" s="112">
        <f>IF(Tableau1[[#This Row],[Position]]="C.P.",1,0)</f>
        <v>0</v>
      </c>
      <c r="Q323" s="126">
        <f>IF(Tableau1[[#This Row],[Position]]="C.P.S.",1,0)</f>
        <v>0</v>
      </c>
      <c r="R323" s="132">
        <f>IF(Tableau1[[#This Row],[Position]]="P.M.",1,0)</f>
        <v>0</v>
      </c>
      <c r="S323" s="134">
        <f>IF(Tableau1[[#This Row],[Position]]="A.M.",1,0)</f>
        <v>0</v>
      </c>
      <c r="T323" s="137">
        <f>IF(Tableau1[[#This Row],[Position]]="ABS",1,0)</f>
        <v>0</v>
      </c>
      <c r="U323" s="86">
        <f>IF(Tableau1[[#This Row],[Position]]="R.T.T.",1,0)</f>
        <v>0</v>
      </c>
      <c r="V323" s="138">
        <f>IF(Tableau1[[#This Row],[Position]]="Autre",1,0)</f>
        <v>0</v>
      </c>
      <c r="W323" s="141">
        <f>IF(Tableau1[[#This Row],[Position]]="Ch.P. AM",Tableau1[[#This Row],[Fin AM]]-Tableau1[[#This Row],[Début AM]]-Tableau1[[#This Row],[Pause AM]],0)</f>
        <v>0</v>
      </c>
      <c r="X323" s="81">
        <f>IF(Tableau1[[#This Row],[Position]]="Ch.P. PM",Tableau1[[#This Row],[Fin PM]]-Tableau1[[#This Row],[Début PM]]-Tableau1[[#This Row],[Pause PM]],0)</f>
        <v>0</v>
      </c>
      <c r="Y323" s="96">
        <f>IF(Tableau1[[#This Row],[Position]]="Ch.P.",Tableau1[[#This Row],[Temps de travail]],0)+Tableau1[[#This Row],[Chômage Partiel AM]]+Tableau1[[#This Row],[Chômage Partiel PM]]</f>
        <v>0</v>
      </c>
      <c r="Z323" s="147">
        <f>(Tableau1[[#This Row],[Pont Mobile]]+Tableau1[[#This Row],[Congés ]]+Tableau1[[#This Row],[Autre]]+Tableau1[[#This Row],[Absence]]+Tableau1[[#This Row],[R.T.T.]]+Tableau1[[#This Row],[Arrêt Maladie]])*paramètres!B$14</f>
        <v>0</v>
      </c>
      <c r="AA323" s="93">
        <f ca="1">MAX(0,IF(WEEKDAY(Tableau1[[#This Row],[Date]],2)&lt;7,0,
SUM(OFFSET(Tableau1[[#This Row],[Temps de travail]],-6,,7))-
SUM(OFFSET(Tableau1[[#This Row],[Heures à récupérer]],-6,,7))+
SUM(OFFSET(Tableau1[[#This Row],[Récup avance]],-6,,7))
-paramètres!$B$15
)*24)</f>
        <v>0</v>
      </c>
      <c r="AB323" s="14"/>
      <c r="AC323" s="14"/>
      <c r="AE323" s="14"/>
    </row>
    <row r="324" spans="2:31" x14ac:dyDescent="0.3">
      <c r="B324" s="49" t="str">
        <f>IF(WEEKDAY(Tableau1[[#This Row],[Date]],2)=4,"semaine "&amp;_xlfn.ISOWEEKNUM(Tableau1[[#This Row],[Date]]),"")</f>
        <v/>
      </c>
      <c r="C324" s="44" t="str">
        <f>UPPER(TEXT(Tableau1[[#This Row],[Date]],"jjjj"))</f>
        <v>VENDREDI</v>
      </c>
      <c r="D324" s="60">
        <f>$C$3+ROW()-ROW(Tableau1[[#Headers],[Date]])-1</f>
        <v>44512</v>
      </c>
      <c r="E324" s="24"/>
      <c r="F324" s="24"/>
      <c r="G324" s="58"/>
      <c r="H324" s="24"/>
      <c r="I324" s="24"/>
      <c r="J324" s="58"/>
      <c r="K324" s="64">
        <f>Tableau1[[#This Row],[Fin AM]]-Tableau1[[#This Row],[Début AM]]-Tableau1[[#This Row],[Pause AM]]+Tableau1[[#This Row],[Fin PM]]-Tableau1[[#This Row],[Début PM]]-Tableau1[[#This Row],[Pause PM]]</f>
        <v>0</v>
      </c>
      <c r="L324" s="45"/>
      <c r="M324" s="84"/>
      <c r="N324" s="171" t="str">
        <f ca="1">IF(COUNTIF('jours fériés'!C:C,Tableau1[[#This Row],[Date]]),"oui","")</f>
        <v/>
      </c>
      <c r="O324" s="176"/>
      <c r="P324" s="112">
        <f>IF(Tableau1[[#This Row],[Position]]="C.P.",1,0)</f>
        <v>0</v>
      </c>
      <c r="Q324" s="126">
        <f>IF(Tableau1[[#This Row],[Position]]="C.P.S.",1,0)</f>
        <v>0</v>
      </c>
      <c r="R324" s="132">
        <f>IF(Tableau1[[#This Row],[Position]]="P.M.",1,0)</f>
        <v>0</v>
      </c>
      <c r="S324" s="134">
        <f>IF(Tableau1[[#This Row],[Position]]="A.M.",1,0)</f>
        <v>0</v>
      </c>
      <c r="T324" s="137">
        <f>IF(Tableau1[[#This Row],[Position]]="ABS",1,0)</f>
        <v>0</v>
      </c>
      <c r="U324" s="86">
        <f>IF(Tableau1[[#This Row],[Position]]="R.T.T.",1,0)</f>
        <v>0</v>
      </c>
      <c r="V324" s="138">
        <f>IF(Tableau1[[#This Row],[Position]]="Autre",1,0)</f>
        <v>0</v>
      </c>
      <c r="W324" s="141">
        <f>IF(Tableau1[[#This Row],[Position]]="Ch.P. AM",Tableau1[[#This Row],[Fin AM]]-Tableau1[[#This Row],[Début AM]]-Tableau1[[#This Row],[Pause AM]],0)</f>
        <v>0</v>
      </c>
      <c r="X324" s="81">
        <f>IF(Tableau1[[#This Row],[Position]]="Ch.P. PM",Tableau1[[#This Row],[Fin PM]]-Tableau1[[#This Row],[Début PM]]-Tableau1[[#This Row],[Pause PM]],0)</f>
        <v>0</v>
      </c>
      <c r="Y324" s="96">
        <f>IF(Tableau1[[#This Row],[Position]]="Ch.P.",Tableau1[[#This Row],[Temps de travail]],0)+Tableau1[[#This Row],[Chômage Partiel AM]]+Tableau1[[#This Row],[Chômage Partiel PM]]</f>
        <v>0</v>
      </c>
      <c r="Z324" s="147">
        <f>(Tableau1[[#This Row],[Pont Mobile]]+Tableau1[[#This Row],[Congés ]]+Tableau1[[#This Row],[Autre]]+Tableau1[[#This Row],[Absence]]+Tableau1[[#This Row],[R.T.T.]]+Tableau1[[#This Row],[Arrêt Maladie]])*paramètres!B$14</f>
        <v>0</v>
      </c>
      <c r="AA324" s="93">
        <f ca="1">MAX(0,IF(WEEKDAY(Tableau1[[#This Row],[Date]],2)&lt;7,0,
SUM(OFFSET(Tableau1[[#This Row],[Temps de travail]],-6,,7))-
SUM(OFFSET(Tableau1[[#This Row],[Heures à récupérer]],-6,,7))+
SUM(OFFSET(Tableau1[[#This Row],[Récup avance]],-6,,7))
-paramètres!$B$15
)*24)</f>
        <v>0</v>
      </c>
      <c r="AB324" s="14"/>
      <c r="AC324" s="14"/>
      <c r="AE324" s="14"/>
    </row>
    <row r="325" spans="2:31" x14ac:dyDescent="0.3">
      <c r="B325" s="49" t="str">
        <f>IF(WEEKDAY(Tableau1[[#This Row],[Date]],2)=4,"semaine "&amp;_xlfn.ISOWEEKNUM(Tableau1[[#This Row],[Date]]),"")</f>
        <v/>
      </c>
      <c r="C325" s="44" t="str">
        <f>UPPER(TEXT(Tableau1[[#This Row],[Date]],"jjjj"))</f>
        <v>SAMEDI</v>
      </c>
      <c r="D325" s="60">
        <f>$C$3+ROW()-ROW(Tableau1[[#Headers],[Date]])-1</f>
        <v>44513</v>
      </c>
      <c r="E325" s="24"/>
      <c r="F325" s="24"/>
      <c r="G325" s="58"/>
      <c r="H325" s="24"/>
      <c r="I325" s="24"/>
      <c r="J325" s="58"/>
      <c r="K325" s="64">
        <f>Tableau1[[#This Row],[Fin AM]]-Tableau1[[#This Row],[Début AM]]-Tableau1[[#This Row],[Pause AM]]+Tableau1[[#This Row],[Fin PM]]-Tableau1[[#This Row],[Début PM]]-Tableau1[[#This Row],[Pause PM]]</f>
        <v>0</v>
      </c>
      <c r="L325" s="45"/>
      <c r="M325" s="84"/>
      <c r="N325" s="171" t="str">
        <f ca="1">IF(COUNTIF('jours fériés'!C:C,Tableau1[[#This Row],[Date]]),"oui","")</f>
        <v/>
      </c>
      <c r="O325" s="176"/>
      <c r="P325" s="112">
        <f>IF(Tableau1[[#This Row],[Position]]="C.P.",1,0)</f>
        <v>0</v>
      </c>
      <c r="Q325" s="126">
        <f>IF(Tableau1[[#This Row],[Position]]="C.P.S.",1,0)</f>
        <v>0</v>
      </c>
      <c r="R325" s="132">
        <f>IF(Tableau1[[#This Row],[Position]]="P.M.",1,0)</f>
        <v>0</v>
      </c>
      <c r="S325" s="134">
        <f>IF(Tableau1[[#This Row],[Position]]="A.M.",1,0)</f>
        <v>0</v>
      </c>
      <c r="T325" s="137">
        <f>IF(Tableau1[[#This Row],[Position]]="ABS",1,0)</f>
        <v>0</v>
      </c>
      <c r="U325" s="86">
        <f>IF(Tableau1[[#This Row],[Position]]="R.T.T.",1,0)</f>
        <v>0</v>
      </c>
      <c r="V325" s="138">
        <f>IF(Tableau1[[#This Row],[Position]]="Autre",1,0)</f>
        <v>0</v>
      </c>
      <c r="W325" s="141">
        <f>IF(Tableau1[[#This Row],[Position]]="Ch.P. AM",Tableau1[[#This Row],[Fin AM]]-Tableau1[[#This Row],[Début AM]]-Tableau1[[#This Row],[Pause AM]],0)</f>
        <v>0</v>
      </c>
      <c r="X325" s="81">
        <f>IF(Tableau1[[#This Row],[Position]]="Ch.P. PM",Tableau1[[#This Row],[Fin PM]]-Tableau1[[#This Row],[Début PM]]-Tableau1[[#This Row],[Pause PM]],0)</f>
        <v>0</v>
      </c>
      <c r="Y325" s="96">
        <f>IF(Tableau1[[#This Row],[Position]]="Ch.P.",Tableau1[[#This Row],[Temps de travail]],0)+Tableau1[[#This Row],[Chômage Partiel AM]]+Tableau1[[#This Row],[Chômage Partiel PM]]</f>
        <v>0</v>
      </c>
      <c r="Z325" s="147">
        <f>(Tableau1[[#This Row],[Pont Mobile]]+Tableau1[[#This Row],[Congés ]]+Tableau1[[#This Row],[Autre]]+Tableau1[[#This Row],[Absence]]+Tableau1[[#This Row],[R.T.T.]]+Tableau1[[#This Row],[Arrêt Maladie]])*paramètres!B$14</f>
        <v>0</v>
      </c>
      <c r="AA325" s="93">
        <f ca="1">MAX(0,IF(WEEKDAY(Tableau1[[#This Row],[Date]],2)&lt;7,0,
SUM(OFFSET(Tableau1[[#This Row],[Temps de travail]],-6,,7))-
SUM(OFFSET(Tableau1[[#This Row],[Heures à récupérer]],-6,,7))+
SUM(OFFSET(Tableau1[[#This Row],[Récup avance]],-6,,7))
-paramètres!$B$15
)*24)</f>
        <v>0</v>
      </c>
      <c r="AB325" s="14"/>
      <c r="AC325" s="14"/>
      <c r="AE325" s="14"/>
    </row>
    <row r="326" spans="2:31" ht="15" thickBot="1" x14ac:dyDescent="0.35">
      <c r="B326" s="49" t="str">
        <f>IF(WEEKDAY(Tableau1[[#This Row],[Date]],2)=4,"semaine "&amp;_xlfn.ISOWEEKNUM(Tableau1[[#This Row],[Date]]),"")</f>
        <v/>
      </c>
      <c r="C326" s="44" t="str">
        <f>UPPER(TEXT(Tableau1[[#This Row],[Date]],"jjjj"))</f>
        <v>DIMANCHE</v>
      </c>
      <c r="D326" s="60">
        <f>$C$3+ROW()-ROW(Tableau1[[#Headers],[Date]])-1</f>
        <v>44514</v>
      </c>
      <c r="E326" s="24"/>
      <c r="F326" s="24"/>
      <c r="G326" s="58"/>
      <c r="H326" s="24"/>
      <c r="I326" s="24"/>
      <c r="J326" s="58"/>
      <c r="K326" s="64">
        <f>Tableau1[[#This Row],[Fin AM]]-Tableau1[[#This Row],[Début AM]]-Tableau1[[#This Row],[Pause AM]]+Tableau1[[#This Row],[Fin PM]]-Tableau1[[#This Row],[Début PM]]-Tableau1[[#This Row],[Pause PM]]</f>
        <v>0</v>
      </c>
      <c r="L326" s="52"/>
      <c r="M326" s="85"/>
      <c r="N326" s="174" t="str">
        <f ca="1">IF(COUNTIF('jours fériés'!C:C,Tableau1[[#This Row],[Date]]),"oui","")</f>
        <v/>
      </c>
      <c r="O326" s="176"/>
      <c r="P326" s="179">
        <f>IF(Tableau1[[#This Row],[Position]]="C.P.",1,0)</f>
        <v>0</v>
      </c>
      <c r="Q326" s="181">
        <f>IF(Tableau1[[#This Row],[Position]]="C.P.S.",1,0)</f>
        <v>0</v>
      </c>
      <c r="R326" s="183">
        <f>IF(Tableau1[[#This Row],[Position]]="P.M.",1,0)</f>
        <v>0</v>
      </c>
      <c r="S326" s="169">
        <f>IF(Tableau1[[#This Row],[Position]]="A.M.",1,0)</f>
        <v>0</v>
      </c>
      <c r="T326" s="187">
        <f>IF(Tableau1[[#This Row],[Position]]="ABS",1,0)</f>
        <v>0</v>
      </c>
      <c r="U326" s="189">
        <f>IF(Tableau1[[#This Row],[Position]]="R.T.T.",1,0)</f>
        <v>0</v>
      </c>
      <c r="V326" s="185">
        <f>IF(Tableau1[[#This Row],[Position]]="Autre",1,0)</f>
        <v>0</v>
      </c>
      <c r="W326" s="142">
        <f>IF(Tableau1[[#This Row],[Position]]="Ch.P. AM",Tableau1[[#This Row],[Fin AM]]-Tableau1[[#This Row],[Début AM]]-Tableau1[[#This Row],[Pause AM]],0)</f>
        <v>0</v>
      </c>
      <c r="X326" s="117">
        <f>IF(Tableau1[[#This Row],[Position]]="Ch.P. PM",Tableau1[[#This Row],[Fin PM]]-Tableau1[[#This Row],[Début PM]]-Tableau1[[#This Row],[Pause PM]],0)</f>
        <v>0</v>
      </c>
      <c r="Y326" s="143">
        <f>IF(Tableau1[[#This Row],[Position]]="Ch.P.",Tableau1[[#This Row],[Temps de travail]],0)+Tableau1[[#This Row],[Chômage Partiel AM]]+Tableau1[[#This Row],[Chômage Partiel PM]]</f>
        <v>0</v>
      </c>
      <c r="Z326" s="148">
        <f>(Tableau1[[#This Row],[Pont Mobile]]+Tableau1[[#This Row],[Congés ]]+Tableau1[[#This Row],[Autre]]+Tableau1[[#This Row],[Absence]]+Tableau1[[#This Row],[R.T.T.]]+Tableau1[[#This Row],[Arrêt Maladie]])*paramètres!B$14</f>
        <v>0</v>
      </c>
      <c r="AA326" s="94">
        <f ca="1">MAX(0,IF(WEEKDAY(Tableau1[[#This Row],[Date]],2)&lt;7,0,
SUM(OFFSET(Tableau1[[#This Row],[Temps de travail]],-6,,7))-
SUM(OFFSET(Tableau1[[#This Row],[Heures à récupérer]],-6,,7))+
SUM(OFFSET(Tableau1[[#This Row],[Récup avance]],-6,,7))
-paramètres!$B$15
)*24)</f>
        <v>0</v>
      </c>
      <c r="AB326" s="14"/>
      <c r="AC326" s="14"/>
      <c r="AE326" s="14"/>
    </row>
    <row r="327" spans="2:31" x14ac:dyDescent="0.3">
      <c r="B327" s="49" t="str">
        <f>IF(WEEKDAY(Tableau1[[#This Row],[Date]],2)=4,"semaine "&amp;_xlfn.ISOWEEKNUM(Tableau1[[#This Row],[Date]]),"")</f>
        <v/>
      </c>
      <c r="C327" s="44" t="str">
        <f>UPPER(TEXT(Tableau1[[#This Row],[Date]],"jjjj"))</f>
        <v>LUNDI</v>
      </c>
      <c r="D327" s="60">
        <f>$C$3+ROW()-ROW(Tableau1[[#Headers],[Date]])-1</f>
        <v>44515</v>
      </c>
      <c r="E327" s="24"/>
      <c r="F327" s="24"/>
      <c r="G327" s="58"/>
      <c r="H327" s="24"/>
      <c r="I327" s="24"/>
      <c r="J327" s="58"/>
      <c r="K327" s="64">
        <f>Tableau1[[#This Row],[Fin AM]]-Tableau1[[#This Row],[Début AM]]-Tableau1[[#This Row],[Pause AM]]+Tableau1[[#This Row],[Fin PM]]-Tableau1[[#This Row],[Début PM]]-Tableau1[[#This Row],[Pause PM]]</f>
        <v>0</v>
      </c>
      <c r="L327" s="48"/>
      <c r="M327" s="83"/>
      <c r="N327" s="171" t="str">
        <f ca="1">IF(COUNTIF('jours fériés'!C:C,Tableau1[[#This Row],[Date]]),"oui","")</f>
        <v/>
      </c>
      <c r="O327" s="176"/>
      <c r="P327" s="112">
        <f>IF(Tableau1[[#This Row],[Position]]="C.P.",1,0)</f>
        <v>0</v>
      </c>
      <c r="Q327" s="126">
        <f>IF(Tableau1[[#This Row],[Position]]="C.P.S.",1,0)</f>
        <v>0</v>
      </c>
      <c r="R327" s="132">
        <f>IF(Tableau1[[#This Row],[Position]]="P.M.",1,0)</f>
        <v>0</v>
      </c>
      <c r="S327" s="134">
        <f>IF(Tableau1[[#This Row],[Position]]="A.M.",1,0)</f>
        <v>0</v>
      </c>
      <c r="T327" s="137">
        <f>IF(Tableau1[[#This Row],[Position]]="ABS",1,0)</f>
        <v>0</v>
      </c>
      <c r="U327" s="86">
        <f>IF(Tableau1[[#This Row],[Position]]="R.T.T.",1,0)</f>
        <v>0</v>
      </c>
      <c r="V327" s="138">
        <f>IF(Tableau1[[#This Row],[Position]]="Autre",1,0)</f>
        <v>0</v>
      </c>
      <c r="W327" s="141">
        <f>IF(Tableau1[[#This Row],[Position]]="Ch.P. AM",Tableau1[[#This Row],[Fin AM]]-Tableau1[[#This Row],[Début AM]]-Tableau1[[#This Row],[Pause AM]],0)</f>
        <v>0</v>
      </c>
      <c r="X327" s="81">
        <f>IF(Tableau1[[#This Row],[Position]]="Ch.P. PM",Tableau1[[#This Row],[Fin PM]]-Tableau1[[#This Row],[Début PM]]-Tableau1[[#This Row],[Pause PM]],0)</f>
        <v>0</v>
      </c>
      <c r="Y327" s="96">
        <f>IF(Tableau1[[#This Row],[Position]]="Ch.P.",Tableau1[[#This Row],[Temps de travail]],0)+Tableau1[[#This Row],[Chômage Partiel AM]]+Tableau1[[#This Row],[Chômage Partiel PM]]</f>
        <v>0</v>
      </c>
      <c r="Z327" s="147">
        <f>(Tableau1[[#This Row],[Pont Mobile]]+Tableau1[[#This Row],[Congés ]]+Tableau1[[#This Row],[Autre]]+Tableau1[[#This Row],[Absence]]+Tableau1[[#This Row],[R.T.T.]]+Tableau1[[#This Row],[Arrêt Maladie]])*paramètres!B$14</f>
        <v>0</v>
      </c>
      <c r="AA327" s="93">
        <f ca="1">MAX(0,IF(WEEKDAY(Tableau1[[#This Row],[Date]],2)&lt;7,0,
SUM(OFFSET(Tableau1[[#This Row],[Temps de travail]],-6,,7))-
SUM(OFFSET(Tableau1[[#This Row],[Heures à récupérer]],-6,,7))+
SUM(OFFSET(Tableau1[[#This Row],[Récup avance]],-6,,7))
-paramètres!$B$15
)*24)</f>
        <v>0</v>
      </c>
      <c r="AB327" s="14"/>
      <c r="AC327" s="14"/>
      <c r="AE327" s="14"/>
    </row>
    <row r="328" spans="2:31" x14ac:dyDescent="0.3">
      <c r="B328" s="49" t="str">
        <f>IF(WEEKDAY(Tableau1[[#This Row],[Date]],2)=4,"semaine "&amp;_xlfn.ISOWEEKNUM(Tableau1[[#This Row],[Date]]),"")</f>
        <v/>
      </c>
      <c r="C328" s="44" t="str">
        <f>UPPER(TEXT(Tableau1[[#This Row],[Date]],"jjjj"))</f>
        <v>MARDI</v>
      </c>
      <c r="D328" s="60">
        <f>$C$3+ROW()-ROW(Tableau1[[#Headers],[Date]])-1</f>
        <v>44516</v>
      </c>
      <c r="E328" s="24"/>
      <c r="F328" s="24"/>
      <c r="G328" s="58"/>
      <c r="H328" s="24"/>
      <c r="I328" s="24"/>
      <c r="J328" s="58"/>
      <c r="K328" s="64">
        <f>Tableau1[[#This Row],[Fin AM]]-Tableau1[[#This Row],[Début AM]]-Tableau1[[#This Row],[Pause AM]]+Tableau1[[#This Row],[Fin PM]]-Tableau1[[#This Row],[Début PM]]-Tableau1[[#This Row],[Pause PM]]</f>
        <v>0</v>
      </c>
      <c r="L328" s="45"/>
      <c r="M328" s="84"/>
      <c r="N328" s="171" t="str">
        <f ca="1">IF(COUNTIF('jours fériés'!C:C,Tableau1[[#This Row],[Date]]),"oui","")</f>
        <v/>
      </c>
      <c r="O328" s="176"/>
      <c r="P328" s="112">
        <f>IF(Tableau1[[#This Row],[Position]]="C.P.",1,0)</f>
        <v>0</v>
      </c>
      <c r="Q328" s="126">
        <f>IF(Tableau1[[#This Row],[Position]]="C.P.S.",1,0)</f>
        <v>0</v>
      </c>
      <c r="R328" s="132">
        <f>IF(Tableau1[[#This Row],[Position]]="P.M.",1,0)</f>
        <v>0</v>
      </c>
      <c r="S328" s="134">
        <f>IF(Tableau1[[#This Row],[Position]]="A.M.",1,0)</f>
        <v>0</v>
      </c>
      <c r="T328" s="137">
        <f>IF(Tableau1[[#This Row],[Position]]="ABS",1,0)</f>
        <v>0</v>
      </c>
      <c r="U328" s="86">
        <f>IF(Tableau1[[#This Row],[Position]]="R.T.T.",1,0)</f>
        <v>0</v>
      </c>
      <c r="V328" s="138">
        <f>IF(Tableau1[[#This Row],[Position]]="Autre",1,0)</f>
        <v>0</v>
      </c>
      <c r="W328" s="141">
        <f>IF(Tableau1[[#This Row],[Position]]="Ch.P. AM",Tableau1[[#This Row],[Fin AM]]-Tableau1[[#This Row],[Début AM]]-Tableau1[[#This Row],[Pause AM]],0)</f>
        <v>0</v>
      </c>
      <c r="X328" s="81">
        <f>IF(Tableau1[[#This Row],[Position]]="Ch.P. PM",Tableau1[[#This Row],[Fin PM]]-Tableau1[[#This Row],[Début PM]]-Tableau1[[#This Row],[Pause PM]],0)</f>
        <v>0</v>
      </c>
      <c r="Y328" s="96">
        <f>IF(Tableau1[[#This Row],[Position]]="Ch.P.",Tableau1[[#This Row],[Temps de travail]],0)+Tableau1[[#This Row],[Chômage Partiel AM]]+Tableau1[[#This Row],[Chômage Partiel PM]]</f>
        <v>0</v>
      </c>
      <c r="Z328" s="147">
        <f>(Tableau1[[#This Row],[Pont Mobile]]+Tableau1[[#This Row],[Congés ]]+Tableau1[[#This Row],[Autre]]+Tableau1[[#This Row],[Absence]]+Tableau1[[#This Row],[R.T.T.]]+Tableau1[[#This Row],[Arrêt Maladie]])*paramètres!B$14</f>
        <v>0</v>
      </c>
      <c r="AA328" s="93">
        <f ca="1">MAX(0,IF(WEEKDAY(Tableau1[[#This Row],[Date]],2)&lt;7,0,
SUM(OFFSET(Tableau1[[#This Row],[Temps de travail]],-6,,7))-
SUM(OFFSET(Tableau1[[#This Row],[Heures à récupérer]],-6,,7))+
SUM(OFFSET(Tableau1[[#This Row],[Récup avance]],-6,,7))
-paramètres!$B$15
)*24)</f>
        <v>0</v>
      </c>
      <c r="AB328" s="14"/>
      <c r="AC328" s="14"/>
      <c r="AE328" s="14"/>
    </row>
    <row r="329" spans="2:31" x14ac:dyDescent="0.3">
      <c r="B329" s="49" t="str">
        <f>IF(WEEKDAY(Tableau1[[#This Row],[Date]],2)=4,"semaine "&amp;_xlfn.ISOWEEKNUM(Tableau1[[#This Row],[Date]]),"")</f>
        <v/>
      </c>
      <c r="C329" s="44" t="str">
        <f>UPPER(TEXT(Tableau1[[#This Row],[Date]],"jjjj"))</f>
        <v>MERCREDI</v>
      </c>
      <c r="D329" s="60">
        <f>$C$3+ROW()-ROW(Tableau1[[#Headers],[Date]])-1</f>
        <v>44517</v>
      </c>
      <c r="E329" s="24"/>
      <c r="F329" s="24"/>
      <c r="G329" s="58"/>
      <c r="H329" s="24"/>
      <c r="I329" s="24"/>
      <c r="J329" s="58"/>
      <c r="K329" s="64">
        <f>Tableau1[[#This Row],[Fin AM]]-Tableau1[[#This Row],[Début AM]]-Tableau1[[#This Row],[Pause AM]]+Tableau1[[#This Row],[Fin PM]]-Tableau1[[#This Row],[Début PM]]-Tableau1[[#This Row],[Pause PM]]</f>
        <v>0</v>
      </c>
      <c r="L329" s="45"/>
      <c r="M329" s="84"/>
      <c r="N329" s="171" t="str">
        <f ca="1">IF(COUNTIF('jours fériés'!C:C,Tableau1[[#This Row],[Date]]),"oui","")</f>
        <v/>
      </c>
      <c r="O329" s="176"/>
      <c r="P329" s="112">
        <f>IF(Tableau1[[#This Row],[Position]]="C.P.",1,0)</f>
        <v>0</v>
      </c>
      <c r="Q329" s="126">
        <f>IF(Tableau1[[#This Row],[Position]]="C.P.S.",1,0)</f>
        <v>0</v>
      </c>
      <c r="R329" s="132">
        <f>IF(Tableau1[[#This Row],[Position]]="P.M.",1,0)</f>
        <v>0</v>
      </c>
      <c r="S329" s="134">
        <f>IF(Tableau1[[#This Row],[Position]]="A.M.",1,0)</f>
        <v>0</v>
      </c>
      <c r="T329" s="137">
        <f>IF(Tableau1[[#This Row],[Position]]="ABS",1,0)</f>
        <v>0</v>
      </c>
      <c r="U329" s="86">
        <f>IF(Tableau1[[#This Row],[Position]]="R.T.T.",1,0)</f>
        <v>0</v>
      </c>
      <c r="V329" s="138">
        <f>IF(Tableau1[[#This Row],[Position]]="Autre",1,0)</f>
        <v>0</v>
      </c>
      <c r="W329" s="141">
        <f>IF(Tableau1[[#This Row],[Position]]="Ch.P. AM",Tableau1[[#This Row],[Fin AM]]-Tableau1[[#This Row],[Début AM]]-Tableau1[[#This Row],[Pause AM]],0)</f>
        <v>0</v>
      </c>
      <c r="X329" s="81">
        <f>IF(Tableau1[[#This Row],[Position]]="Ch.P. PM",Tableau1[[#This Row],[Fin PM]]-Tableau1[[#This Row],[Début PM]]-Tableau1[[#This Row],[Pause PM]],0)</f>
        <v>0</v>
      </c>
      <c r="Y329" s="96">
        <f>IF(Tableau1[[#This Row],[Position]]="Ch.P.",Tableau1[[#This Row],[Temps de travail]],0)+Tableau1[[#This Row],[Chômage Partiel AM]]+Tableau1[[#This Row],[Chômage Partiel PM]]</f>
        <v>0</v>
      </c>
      <c r="Z329" s="147">
        <f>(Tableau1[[#This Row],[Pont Mobile]]+Tableau1[[#This Row],[Congés ]]+Tableau1[[#This Row],[Autre]]+Tableau1[[#This Row],[Absence]]+Tableau1[[#This Row],[R.T.T.]]+Tableau1[[#This Row],[Arrêt Maladie]])*paramètres!B$14</f>
        <v>0</v>
      </c>
      <c r="AA329" s="93">
        <f ca="1">MAX(0,IF(WEEKDAY(Tableau1[[#This Row],[Date]],2)&lt;7,0,
SUM(OFFSET(Tableau1[[#This Row],[Temps de travail]],-6,,7))-
SUM(OFFSET(Tableau1[[#This Row],[Heures à récupérer]],-6,,7))+
SUM(OFFSET(Tableau1[[#This Row],[Récup avance]],-6,,7))
-paramètres!$B$15
)*24)</f>
        <v>0</v>
      </c>
      <c r="AB329" s="14"/>
      <c r="AC329" s="14"/>
      <c r="AE329" s="14"/>
    </row>
    <row r="330" spans="2:31" x14ac:dyDescent="0.3">
      <c r="B330" s="49" t="str">
        <f>IF(WEEKDAY(Tableau1[[#This Row],[Date]],2)=4,"semaine "&amp;_xlfn.ISOWEEKNUM(Tableau1[[#This Row],[Date]]),"")</f>
        <v>semaine 46</v>
      </c>
      <c r="C330" s="44" t="str">
        <f>UPPER(TEXT(Tableau1[[#This Row],[Date]],"jjjj"))</f>
        <v>JEUDI</v>
      </c>
      <c r="D330" s="60">
        <f>$C$3+ROW()-ROW(Tableau1[[#Headers],[Date]])-1</f>
        <v>44518</v>
      </c>
      <c r="E330" s="24"/>
      <c r="F330" s="24"/>
      <c r="G330" s="58"/>
      <c r="H330" s="24"/>
      <c r="I330" s="24"/>
      <c r="J330" s="58"/>
      <c r="K330" s="64">
        <f>Tableau1[[#This Row],[Fin AM]]-Tableau1[[#This Row],[Début AM]]-Tableau1[[#This Row],[Pause AM]]+Tableau1[[#This Row],[Fin PM]]-Tableau1[[#This Row],[Début PM]]-Tableau1[[#This Row],[Pause PM]]</f>
        <v>0</v>
      </c>
      <c r="L330" s="45"/>
      <c r="M330" s="84"/>
      <c r="N330" s="171" t="str">
        <f ca="1">IF(COUNTIF('jours fériés'!C:C,Tableau1[[#This Row],[Date]]),"oui","")</f>
        <v/>
      </c>
      <c r="O330" s="176"/>
      <c r="P330" s="112">
        <f>IF(Tableau1[[#This Row],[Position]]="C.P.",1,0)</f>
        <v>0</v>
      </c>
      <c r="Q330" s="126">
        <f>IF(Tableau1[[#This Row],[Position]]="C.P.S.",1,0)</f>
        <v>0</v>
      </c>
      <c r="R330" s="132">
        <f>IF(Tableau1[[#This Row],[Position]]="P.M.",1,0)</f>
        <v>0</v>
      </c>
      <c r="S330" s="134">
        <f>IF(Tableau1[[#This Row],[Position]]="A.M.",1,0)</f>
        <v>0</v>
      </c>
      <c r="T330" s="137">
        <f>IF(Tableau1[[#This Row],[Position]]="ABS",1,0)</f>
        <v>0</v>
      </c>
      <c r="U330" s="86">
        <f>IF(Tableau1[[#This Row],[Position]]="R.T.T.",1,0)</f>
        <v>0</v>
      </c>
      <c r="V330" s="138">
        <f>IF(Tableau1[[#This Row],[Position]]="Autre",1,0)</f>
        <v>0</v>
      </c>
      <c r="W330" s="141">
        <f>IF(Tableau1[[#This Row],[Position]]="Ch.P. AM",Tableau1[[#This Row],[Fin AM]]-Tableau1[[#This Row],[Début AM]]-Tableau1[[#This Row],[Pause AM]],0)</f>
        <v>0</v>
      </c>
      <c r="X330" s="81">
        <f>IF(Tableau1[[#This Row],[Position]]="Ch.P. PM",Tableau1[[#This Row],[Fin PM]]-Tableau1[[#This Row],[Début PM]]-Tableau1[[#This Row],[Pause PM]],0)</f>
        <v>0</v>
      </c>
      <c r="Y330" s="96">
        <f>IF(Tableau1[[#This Row],[Position]]="Ch.P.",Tableau1[[#This Row],[Temps de travail]],0)+Tableau1[[#This Row],[Chômage Partiel AM]]+Tableau1[[#This Row],[Chômage Partiel PM]]</f>
        <v>0</v>
      </c>
      <c r="Z330" s="147">
        <f>(Tableau1[[#This Row],[Pont Mobile]]+Tableau1[[#This Row],[Congés ]]+Tableau1[[#This Row],[Autre]]+Tableau1[[#This Row],[Absence]]+Tableau1[[#This Row],[R.T.T.]]+Tableau1[[#This Row],[Arrêt Maladie]])*paramètres!B$14</f>
        <v>0</v>
      </c>
      <c r="AA330" s="93">
        <f ca="1">MAX(0,IF(WEEKDAY(Tableau1[[#This Row],[Date]],2)&lt;7,0,
SUM(OFFSET(Tableau1[[#This Row],[Temps de travail]],-6,,7))-
SUM(OFFSET(Tableau1[[#This Row],[Heures à récupérer]],-6,,7))+
SUM(OFFSET(Tableau1[[#This Row],[Récup avance]],-6,,7))
-paramètres!$B$15
)*24)</f>
        <v>0</v>
      </c>
      <c r="AB330" s="14"/>
      <c r="AC330" s="14"/>
      <c r="AE330" s="14"/>
    </row>
    <row r="331" spans="2:31" x14ac:dyDescent="0.3">
      <c r="B331" s="49" t="str">
        <f>IF(WEEKDAY(Tableau1[[#This Row],[Date]],2)=4,"semaine "&amp;_xlfn.ISOWEEKNUM(Tableau1[[#This Row],[Date]]),"")</f>
        <v/>
      </c>
      <c r="C331" s="44" t="str">
        <f>UPPER(TEXT(Tableau1[[#This Row],[Date]],"jjjj"))</f>
        <v>VENDREDI</v>
      </c>
      <c r="D331" s="60">
        <f>$C$3+ROW()-ROW(Tableau1[[#Headers],[Date]])-1</f>
        <v>44519</v>
      </c>
      <c r="E331" s="24"/>
      <c r="F331" s="24"/>
      <c r="G331" s="58"/>
      <c r="H331" s="24"/>
      <c r="I331" s="24"/>
      <c r="J331" s="58"/>
      <c r="K331" s="64">
        <f>Tableau1[[#This Row],[Fin AM]]-Tableau1[[#This Row],[Début AM]]-Tableau1[[#This Row],[Pause AM]]+Tableau1[[#This Row],[Fin PM]]-Tableau1[[#This Row],[Début PM]]-Tableau1[[#This Row],[Pause PM]]</f>
        <v>0</v>
      </c>
      <c r="L331" s="45"/>
      <c r="M331" s="84"/>
      <c r="N331" s="171" t="str">
        <f ca="1">IF(COUNTIF('jours fériés'!C:C,Tableau1[[#This Row],[Date]]),"oui","")</f>
        <v/>
      </c>
      <c r="O331" s="176"/>
      <c r="P331" s="112">
        <f>IF(Tableau1[[#This Row],[Position]]="C.P.",1,0)</f>
        <v>0</v>
      </c>
      <c r="Q331" s="126">
        <f>IF(Tableau1[[#This Row],[Position]]="C.P.S.",1,0)</f>
        <v>0</v>
      </c>
      <c r="R331" s="132">
        <f>IF(Tableau1[[#This Row],[Position]]="P.M.",1,0)</f>
        <v>0</v>
      </c>
      <c r="S331" s="134">
        <f>IF(Tableau1[[#This Row],[Position]]="A.M.",1,0)</f>
        <v>0</v>
      </c>
      <c r="T331" s="137">
        <f>IF(Tableau1[[#This Row],[Position]]="ABS",1,0)</f>
        <v>0</v>
      </c>
      <c r="U331" s="86">
        <f>IF(Tableau1[[#This Row],[Position]]="R.T.T.",1,0)</f>
        <v>0</v>
      </c>
      <c r="V331" s="138">
        <f>IF(Tableau1[[#This Row],[Position]]="Autre",1,0)</f>
        <v>0</v>
      </c>
      <c r="W331" s="141">
        <f>IF(Tableau1[[#This Row],[Position]]="Ch.P. AM",Tableau1[[#This Row],[Fin AM]]-Tableau1[[#This Row],[Début AM]]-Tableau1[[#This Row],[Pause AM]],0)</f>
        <v>0</v>
      </c>
      <c r="X331" s="81">
        <f>IF(Tableau1[[#This Row],[Position]]="Ch.P. PM",Tableau1[[#This Row],[Fin PM]]-Tableau1[[#This Row],[Début PM]]-Tableau1[[#This Row],[Pause PM]],0)</f>
        <v>0</v>
      </c>
      <c r="Y331" s="96">
        <f>IF(Tableau1[[#This Row],[Position]]="Ch.P.",Tableau1[[#This Row],[Temps de travail]],0)+Tableau1[[#This Row],[Chômage Partiel AM]]+Tableau1[[#This Row],[Chômage Partiel PM]]</f>
        <v>0</v>
      </c>
      <c r="Z331" s="147">
        <f>(Tableau1[[#This Row],[Pont Mobile]]+Tableau1[[#This Row],[Congés ]]+Tableau1[[#This Row],[Autre]]+Tableau1[[#This Row],[Absence]]+Tableau1[[#This Row],[R.T.T.]]+Tableau1[[#This Row],[Arrêt Maladie]])*paramètres!B$14</f>
        <v>0</v>
      </c>
      <c r="AA331" s="93">
        <f ca="1">MAX(0,IF(WEEKDAY(Tableau1[[#This Row],[Date]],2)&lt;7,0,
SUM(OFFSET(Tableau1[[#This Row],[Temps de travail]],-6,,7))-
SUM(OFFSET(Tableau1[[#This Row],[Heures à récupérer]],-6,,7))+
SUM(OFFSET(Tableau1[[#This Row],[Récup avance]],-6,,7))
-paramètres!$B$15
)*24)</f>
        <v>0</v>
      </c>
      <c r="AB331" s="14"/>
      <c r="AC331" s="14"/>
      <c r="AE331" s="14"/>
    </row>
    <row r="332" spans="2:31" x14ac:dyDescent="0.3">
      <c r="B332" s="49" t="str">
        <f>IF(WEEKDAY(Tableau1[[#This Row],[Date]],2)=4,"semaine "&amp;_xlfn.ISOWEEKNUM(Tableau1[[#This Row],[Date]]),"")</f>
        <v/>
      </c>
      <c r="C332" s="44" t="str">
        <f>UPPER(TEXT(Tableau1[[#This Row],[Date]],"jjjj"))</f>
        <v>SAMEDI</v>
      </c>
      <c r="D332" s="60">
        <f>$C$3+ROW()-ROW(Tableau1[[#Headers],[Date]])-1</f>
        <v>44520</v>
      </c>
      <c r="E332" s="24"/>
      <c r="F332" s="24"/>
      <c r="G332" s="58"/>
      <c r="H332" s="24"/>
      <c r="I332" s="24"/>
      <c r="J332" s="58"/>
      <c r="K332" s="64">
        <f>Tableau1[[#This Row],[Fin AM]]-Tableau1[[#This Row],[Début AM]]-Tableau1[[#This Row],[Pause AM]]+Tableau1[[#This Row],[Fin PM]]-Tableau1[[#This Row],[Début PM]]-Tableau1[[#This Row],[Pause PM]]</f>
        <v>0</v>
      </c>
      <c r="L332" s="45"/>
      <c r="M332" s="84"/>
      <c r="N332" s="171" t="str">
        <f ca="1">IF(COUNTIF('jours fériés'!C:C,Tableau1[[#This Row],[Date]]),"oui","")</f>
        <v/>
      </c>
      <c r="O332" s="176"/>
      <c r="P332" s="112">
        <f>IF(Tableau1[[#This Row],[Position]]="C.P.",1,0)</f>
        <v>0</v>
      </c>
      <c r="Q332" s="126">
        <f>IF(Tableau1[[#This Row],[Position]]="C.P.S.",1,0)</f>
        <v>0</v>
      </c>
      <c r="R332" s="132">
        <f>IF(Tableau1[[#This Row],[Position]]="P.M.",1,0)</f>
        <v>0</v>
      </c>
      <c r="S332" s="134">
        <f>IF(Tableau1[[#This Row],[Position]]="A.M.",1,0)</f>
        <v>0</v>
      </c>
      <c r="T332" s="137">
        <f>IF(Tableau1[[#This Row],[Position]]="ABS",1,0)</f>
        <v>0</v>
      </c>
      <c r="U332" s="86">
        <f>IF(Tableau1[[#This Row],[Position]]="R.T.T.",1,0)</f>
        <v>0</v>
      </c>
      <c r="V332" s="138">
        <f>IF(Tableau1[[#This Row],[Position]]="Autre",1,0)</f>
        <v>0</v>
      </c>
      <c r="W332" s="141">
        <f>IF(Tableau1[[#This Row],[Position]]="Ch.P. AM",Tableau1[[#This Row],[Fin AM]]-Tableau1[[#This Row],[Début AM]]-Tableau1[[#This Row],[Pause AM]],0)</f>
        <v>0</v>
      </c>
      <c r="X332" s="81">
        <f>IF(Tableau1[[#This Row],[Position]]="Ch.P. PM",Tableau1[[#This Row],[Fin PM]]-Tableau1[[#This Row],[Début PM]]-Tableau1[[#This Row],[Pause PM]],0)</f>
        <v>0</v>
      </c>
      <c r="Y332" s="96">
        <f>IF(Tableau1[[#This Row],[Position]]="Ch.P.",Tableau1[[#This Row],[Temps de travail]],0)+Tableau1[[#This Row],[Chômage Partiel AM]]+Tableau1[[#This Row],[Chômage Partiel PM]]</f>
        <v>0</v>
      </c>
      <c r="Z332" s="147">
        <f>(Tableau1[[#This Row],[Pont Mobile]]+Tableau1[[#This Row],[Congés ]]+Tableau1[[#This Row],[Autre]]+Tableau1[[#This Row],[Absence]]+Tableau1[[#This Row],[R.T.T.]]+Tableau1[[#This Row],[Arrêt Maladie]])*paramètres!B$14</f>
        <v>0</v>
      </c>
      <c r="AA332" s="93">
        <f ca="1">MAX(0,IF(WEEKDAY(Tableau1[[#This Row],[Date]],2)&lt;7,0,
SUM(OFFSET(Tableau1[[#This Row],[Temps de travail]],-6,,7))-
SUM(OFFSET(Tableau1[[#This Row],[Heures à récupérer]],-6,,7))+
SUM(OFFSET(Tableau1[[#This Row],[Récup avance]],-6,,7))
-paramètres!$B$15
)*24)</f>
        <v>0</v>
      </c>
      <c r="AB332" s="14"/>
      <c r="AC332" s="14"/>
      <c r="AE332" s="14"/>
    </row>
    <row r="333" spans="2:31" ht="15" thickBot="1" x14ac:dyDescent="0.35">
      <c r="B333" s="49" t="str">
        <f>IF(WEEKDAY(Tableau1[[#This Row],[Date]],2)=4,"semaine "&amp;_xlfn.ISOWEEKNUM(Tableau1[[#This Row],[Date]]),"")</f>
        <v/>
      </c>
      <c r="C333" s="44" t="str">
        <f>UPPER(TEXT(Tableau1[[#This Row],[Date]],"jjjj"))</f>
        <v>DIMANCHE</v>
      </c>
      <c r="D333" s="60">
        <f>$C$3+ROW()-ROW(Tableau1[[#Headers],[Date]])-1</f>
        <v>44521</v>
      </c>
      <c r="E333" s="24"/>
      <c r="F333" s="24"/>
      <c r="G333" s="58"/>
      <c r="H333" s="24"/>
      <c r="I333" s="24"/>
      <c r="J333" s="58"/>
      <c r="K333" s="64">
        <f>Tableau1[[#This Row],[Fin AM]]-Tableau1[[#This Row],[Début AM]]-Tableau1[[#This Row],[Pause AM]]+Tableau1[[#This Row],[Fin PM]]-Tableau1[[#This Row],[Début PM]]-Tableau1[[#This Row],[Pause PM]]</f>
        <v>0</v>
      </c>
      <c r="L333" s="52"/>
      <c r="M333" s="85"/>
      <c r="N333" s="174" t="str">
        <f ca="1">IF(COUNTIF('jours fériés'!C:C,Tableau1[[#This Row],[Date]]),"oui","")</f>
        <v/>
      </c>
      <c r="O333" s="176"/>
      <c r="P333" s="179">
        <f>IF(Tableau1[[#This Row],[Position]]="C.P.",1,0)</f>
        <v>0</v>
      </c>
      <c r="Q333" s="181">
        <f>IF(Tableau1[[#This Row],[Position]]="C.P.S.",1,0)</f>
        <v>0</v>
      </c>
      <c r="R333" s="183">
        <f>IF(Tableau1[[#This Row],[Position]]="P.M.",1,0)</f>
        <v>0</v>
      </c>
      <c r="S333" s="169">
        <f>IF(Tableau1[[#This Row],[Position]]="A.M.",1,0)</f>
        <v>0</v>
      </c>
      <c r="T333" s="187">
        <f>IF(Tableau1[[#This Row],[Position]]="ABS",1,0)</f>
        <v>0</v>
      </c>
      <c r="U333" s="189">
        <f>IF(Tableau1[[#This Row],[Position]]="R.T.T.",1,0)</f>
        <v>0</v>
      </c>
      <c r="V333" s="185">
        <f>IF(Tableau1[[#This Row],[Position]]="Autre",1,0)</f>
        <v>0</v>
      </c>
      <c r="W333" s="142">
        <f>IF(Tableau1[[#This Row],[Position]]="Ch.P. AM",Tableau1[[#This Row],[Fin AM]]-Tableau1[[#This Row],[Début AM]]-Tableau1[[#This Row],[Pause AM]],0)</f>
        <v>0</v>
      </c>
      <c r="X333" s="117">
        <f>IF(Tableau1[[#This Row],[Position]]="Ch.P. PM",Tableau1[[#This Row],[Fin PM]]-Tableau1[[#This Row],[Début PM]]-Tableau1[[#This Row],[Pause PM]],0)</f>
        <v>0</v>
      </c>
      <c r="Y333" s="143">
        <f>IF(Tableau1[[#This Row],[Position]]="Ch.P.",Tableau1[[#This Row],[Temps de travail]],0)+Tableau1[[#This Row],[Chômage Partiel AM]]+Tableau1[[#This Row],[Chômage Partiel PM]]</f>
        <v>0</v>
      </c>
      <c r="Z333" s="148">
        <f>(Tableau1[[#This Row],[Pont Mobile]]+Tableau1[[#This Row],[Congés ]]+Tableau1[[#This Row],[Autre]]+Tableau1[[#This Row],[Absence]]+Tableau1[[#This Row],[R.T.T.]]+Tableau1[[#This Row],[Arrêt Maladie]])*paramètres!B$14</f>
        <v>0</v>
      </c>
      <c r="AA333" s="94">
        <f ca="1">MAX(0,IF(WEEKDAY(Tableau1[[#This Row],[Date]],2)&lt;7,0,
SUM(OFFSET(Tableau1[[#This Row],[Temps de travail]],-6,,7))-
SUM(OFFSET(Tableau1[[#This Row],[Heures à récupérer]],-6,,7))+
SUM(OFFSET(Tableau1[[#This Row],[Récup avance]],-6,,7))
-paramètres!$B$15
)*24)</f>
        <v>0</v>
      </c>
      <c r="AB333" s="14"/>
      <c r="AC333" s="14"/>
      <c r="AE333" s="14"/>
    </row>
    <row r="334" spans="2:31" x14ac:dyDescent="0.3">
      <c r="B334" s="49" t="str">
        <f>IF(WEEKDAY(Tableau1[[#This Row],[Date]],2)=4,"semaine "&amp;_xlfn.ISOWEEKNUM(Tableau1[[#This Row],[Date]]),"")</f>
        <v/>
      </c>
      <c r="C334" s="44" t="str">
        <f>UPPER(TEXT(Tableau1[[#This Row],[Date]],"jjjj"))</f>
        <v>LUNDI</v>
      </c>
      <c r="D334" s="60">
        <f>$C$3+ROW()-ROW(Tableau1[[#Headers],[Date]])-1</f>
        <v>44522</v>
      </c>
      <c r="E334" s="24"/>
      <c r="F334" s="24"/>
      <c r="G334" s="58"/>
      <c r="H334" s="24"/>
      <c r="I334" s="24"/>
      <c r="J334" s="58"/>
      <c r="K334" s="64">
        <f>Tableau1[[#This Row],[Fin AM]]-Tableau1[[#This Row],[Début AM]]-Tableau1[[#This Row],[Pause AM]]+Tableau1[[#This Row],[Fin PM]]-Tableau1[[#This Row],[Début PM]]-Tableau1[[#This Row],[Pause PM]]</f>
        <v>0</v>
      </c>
      <c r="L334" s="48"/>
      <c r="M334" s="83"/>
      <c r="N334" s="171" t="str">
        <f ca="1">IF(COUNTIF('jours fériés'!C:C,Tableau1[[#This Row],[Date]]),"oui","")</f>
        <v/>
      </c>
      <c r="O334" s="176"/>
      <c r="P334" s="112">
        <f>IF(Tableau1[[#This Row],[Position]]="C.P.",1,0)</f>
        <v>0</v>
      </c>
      <c r="Q334" s="126">
        <f>IF(Tableau1[[#This Row],[Position]]="C.P.S.",1,0)</f>
        <v>0</v>
      </c>
      <c r="R334" s="132">
        <f>IF(Tableau1[[#This Row],[Position]]="P.M.",1,0)</f>
        <v>0</v>
      </c>
      <c r="S334" s="134">
        <f>IF(Tableau1[[#This Row],[Position]]="A.M.",1,0)</f>
        <v>0</v>
      </c>
      <c r="T334" s="137">
        <f>IF(Tableau1[[#This Row],[Position]]="ABS",1,0)</f>
        <v>0</v>
      </c>
      <c r="U334" s="86">
        <f>IF(Tableau1[[#This Row],[Position]]="R.T.T.",1,0)</f>
        <v>0</v>
      </c>
      <c r="V334" s="138">
        <f>IF(Tableau1[[#This Row],[Position]]="Autre",1,0)</f>
        <v>0</v>
      </c>
      <c r="W334" s="141">
        <f>IF(Tableau1[[#This Row],[Position]]="Ch.P. AM",Tableau1[[#This Row],[Fin AM]]-Tableau1[[#This Row],[Début AM]]-Tableau1[[#This Row],[Pause AM]],0)</f>
        <v>0</v>
      </c>
      <c r="X334" s="81">
        <f>IF(Tableau1[[#This Row],[Position]]="Ch.P. PM",Tableau1[[#This Row],[Fin PM]]-Tableau1[[#This Row],[Début PM]]-Tableau1[[#This Row],[Pause PM]],0)</f>
        <v>0</v>
      </c>
      <c r="Y334" s="96">
        <f>IF(Tableau1[[#This Row],[Position]]="Ch.P.",Tableau1[[#This Row],[Temps de travail]],0)+Tableau1[[#This Row],[Chômage Partiel AM]]+Tableau1[[#This Row],[Chômage Partiel PM]]</f>
        <v>0</v>
      </c>
      <c r="Z334" s="147">
        <f>(Tableau1[[#This Row],[Pont Mobile]]+Tableau1[[#This Row],[Congés ]]+Tableau1[[#This Row],[Autre]]+Tableau1[[#This Row],[Absence]]+Tableau1[[#This Row],[R.T.T.]]+Tableau1[[#This Row],[Arrêt Maladie]])*paramètres!B$14</f>
        <v>0</v>
      </c>
      <c r="AA334" s="93">
        <f ca="1">MAX(0,IF(WEEKDAY(Tableau1[[#This Row],[Date]],2)&lt;7,0,
SUM(OFFSET(Tableau1[[#This Row],[Temps de travail]],-6,,7))-
SUM(OFFSET(Tableau1[[#This Row],[Heures à récupérer]],-6,,7))+
SUM(OFFSET(Tableau1[[#This Row],[Récup avance]],-6,,7))
-paramètres!$B$15
)*24)</f>
        <v>0</v>
      </c>
      <c r="AB334" s="14"/>
      <c r="AC334" s="14"/>
      <c r="AE334" s="14"/>
    </row>
    <row r="335" spans="2:31" x14ac:dyDescent="0.3">
      <c r="B335" s="49" t="str">
        <f>IF(WEEKDAY(Tableau1[[#This Row],[Date]],2)=4,"semaine "&amp;_xlfn.ISOWEEKNUM(Tableau1[[#This Row],[Date]]),"")</f>
        <v/>
      </c>
      <c r="C335" s="44" t="str">
        <f>UPPER(TEXT(Tableau1[[#This Row],[Date]],"jjjj"))</f>
        <v>MARDI</v>
      </c>
      <c r="D335" s="60">
        <f>$C$3+ROW()-ROW(Tableau1[[#Headers],[Date]])-1</f>
        <v>44523</v>
      </c>
      <c r="E335" s="24"/>
      <c r="F335" s="24"/>
      <c r="G335" s="58"/>
      <c r="H335" s="24"/>
      <c r="I335" s="24"/>
      <c r="J335" s="58"/>
      <c r="K335" s="64">
        <f>Tableau1[[#This Row],[Fin AM]]-Tableau1[[#This Row],[Début AM]]-Tableau1[[#This Row],[Pause AM]]+Tableau1[[#This Row],[Fin PM]]-Tableau1[[#This Row],[Début PM]]-Tableau1[[#This Row],[Pause PM]]</f>
        <v>0</v>
      </c>
      <c r="L335" s="45"/>
      <c r="M335" s="84"/>
      <c r="N335" s="171" t="str">
        <f ca="1">IF(COUNTIF('jours fériés'!C:C,Tableau1[[#This Row],[Date]]),"oui","")</f>
        <v/>
      </c>
      <c r="O335" s="176"/>
      <c r="P335" s="112">
        <f>IF(Tableau1[[#This Row],[Position]]="C.P.",1,0)</f>
        <v>0</v>
      </c>
      <c r="Q335" s="126">
        <f>IF(Tableau1[[#This Row],[Position]]="C.P.S.",1,0)</f>
        <v>0</v>
      </c>
      <c r="R335" s="132">
        <f>IF(Tableau1[[#This Row],[Position]]="P.M.",1,0)</f>
        <v>0</v>
      </c>
      <c r="S335" s="134">
        <f>IF(Tableau1[[#This Row],[Position]]="A.M.",1,0)</f>
        <v>0</v>
      </c>
      <c r="T335" s="137">
        <f>IF(Tableau1[[#This Row],[Position]]="ABS",1,0)</f>
        <v>0</v>
      </c>
      <c r="U335" s="86">
        <f>IF(Tableau1[[#This Row],[Position]]="R.T.T.",1,0)</f>
        <v>0</v>
      </c>
      <c r="V335" s="138">
        <f>IF(Tableau1[[#This Row],[Position]]="Autre",1,0)</f>
        <v>0</v>
      </c>
      <c r="W335" s="141">
        <f>IF(Tableau1[[#This Row],[Position]]="Ch.P. AM",Tableau1[[#This Row],[Fin AM]]-Tableau1[[#This Row],[Début AM]]-Tableau1[[#This Row],[Pause AM]],0)</f>
        <v>0</v>
      </c>
      <c r="X335" s="81">
        <f>IF(Tableau1[[#This Row],[Position]]="Ch.P. PM",Tableau1[[#This Row],[Fin PM]]-Tableau1[[#This Row],[Début PM]]-Tableau1[[#This Row],[Pause PM]],0)</f>
        <v>0</v>
      </c>
      <c r="Y335" s="96">
        <f>IF(Tableau1[[#This Row],[Position]]="Ch.P.",Tableau1[[#This Row],[Temps de travail]],0)+Tableau1[[#This Row],[Chômage Partiel AM]]+Tableau1[[#This Row],[Chômage Partiel PM]]</f>
        <v>0</v>
      </c>
      <c r="Z335" s="147">
        <f>(Tableau1[[#This Row],[Pont Mobile]]+Tableau1[[#This Row],[Congés ]]+Tableau1[[#This Row],[Autre]]+Tableau1[[#This Row],[Absence]]+Tableau1[[#This Row],[R.T.T.]]+Tableau1[[#This Row],[Arrêt Maladie]])*paramètres!B$14</f>
        <v>0</v>
      </c>
      <c r="AA335" s="93">
        <f ca="1">MAX(0,IF(WEEKDAY(Tableau1[[#This Row],[Date]],2)&lt;7,0,
SUM(OFFSET(Tableau1[[#This Row],[Temps de travail]],-6,,7))-
SUM(OFFSET(Tableau1[[#This Row],[Heures à récupérer]],-6,,7))+
SUM(OFFSET(Tableau1[[#This Row],[Récup avance]],-6,,7))
-paramètres!$B$15
)*24)</f>
        <v>0</v>
      </c>
      <c r="AB335" s="14"/>
      <c r="AC335" s="14"/>
      <c r="AE335" s="14"/>
    </row>
    <row r="336" spans="2:31" x14ac:dyDescent="0.3">
      <c r="B336" s="49" t="str">
        <f>IF(WEEKDAY(Tableau1[[#This Row],[Date]],2)=4,"semaine "&amp;_xlfn.ISOWEEKNUM(Tableau1[[#This Row],[Date]]),"")</f>
        <v/>
      </c>
      <c r="C336" s="44" t="str">
        <f>UPPER(TEXT(Tableau1[[#This Row],[Date]],"jjjj"))</f>
        <v>MERCREDI</v>
      </c>
      <c r="D336" s="60">
        <f>$C$3+ROW()-ROW(Tableau1[[#Headers],[Date]])-1</f>
        <v>44524</v>
      </c>
      <c r="E336" s="24"/>
      <c r="F336" s="24"/>
      <c r="G336" s="58"/>
      <c r="H336" s="24"/>
      <c r="I336" s="24"/>
      <c r="J336" s="58"/>
      <c r="K336" s="64">
        <f>Tableau1[[#This Row],[Fin AM]]-Tableau1[[#This Row],[Début AM]]-Tableau1[[#This Row],[Pause AM]]+Tableau1[[#This Row],[Fin PM]]-Tableau1[[#This Row],[Début PM]]-Tableau1[[#This Row],[Pause PM]]</f>
        <v>0</v>
      </c>
      <c r="L336" s="45"/>
      <c r="M336" s="84"/>
      <c r="N336" s="171" t="str">
        <f ca="1">IF(COUNTIF('jours fériés'!C:C,Tableau1[[#This Row],[Date]]),"oui","")</f>
        <v/>
      </c>
      <c r="O336" s="176"/>
      <c r="P336" s="112">
        <f>IF(Tableau1[[#This Row],[Position]]="C.P.",1,0)</f>
        <v>0</v>
      </c>
      <c r="Q336" s="126">
        <f>IF(Tableau1[[#This Row],[Position]]="C.P.S.",1,0)</f>
        <v>0</v>
      </c>
      <c r="R336" s="132">
        <f>IF(Tableau1[[#This Row],[Position]]="P.M.",1,0)</f>
        <v>0</v>
      </c>
      <c r="S336" s="134">
        <f>IF(Tableau1[[#This Row],[Position]]="A.M.",1,0)</f>
        <v>0</v>
      </c>
      <c r="T336" s="137">
        <f>IF(Tableau1[[#This Row],[Position]]="ABS",1,0)</f>
        <v>0</v>
      </c>
      <c r="U336" s="86">
        <f>IF(Tableau1[[#This Row],[Position]]="R.T.T.",1,0)</f>
        <v>0</v>
      </c>
      <c r="V336" s="138">
        <f>IF(Tableau1[[#This Row],[Position]]="Autre",1,0)</f>
        <v>0</v>
      </c>
      <c r="W336" s="141">
        <f>IF(Tableau1[[#This Row],[Position]]="Ch.P. AM",Tableau1[[#This Row],[Fin AM]]-Tableau1[[#This Row],[Début AM]]-Tableau1[[#This Row],[Pause AM]],0)</f>
        <v>0</v>
      </c>
      <c r="X336" s="81">
        <f>IF(Tableau1[[#This Row],[Position]]="Ch.P. PM",Tableau1[[#This Row],[Fin PM]]-Tableau1[[#This Row],[Début PM]]-Tableau1[[#This Row],[Pause PM]],0)</f>
        <v>0</v>
      </c>
      <c r="Y336" s="96">
        <f>IF(Tableau1[[#This Row],[Position]]="Ch.P.",Tableau1[[#This Row],[Temps de travail]],0)+Tableau1[[#This Row],[Chômage Partiel AM]]+Tableau1[[#This Row],[Chômage Partiel PM]]</f>
        <v>0</v>
      </c>
      <c r="Z336" s="147">
        <f>(Tableau1[[#This Row],[Pont Mobile]]+Tableau1[[#This Row],[Congés ]]+Tableau1[[#This Row],[Autre]]+Tableau1[[#This Row],[Absence]]+Tableau1[[#This Row],[R.T.T.]]+Tableau1[[#This Row],[Arrêt Maladie]])*paramètres!B$14</f>
        <v>0</v>
      </c>
      <c r="AA336" s="93">
        <f ca="1">MAX(0,IF(WEEKDAY(Tableau1[[#This Row],[Date]],2)&lt;7,0,
SUM(OFFSET(Tableau1[[#This Row],[Temps de travail]],-6,,7))-
SUM(OFFSET(Tableau1[[#This Row],[Heures à récupérer]],-6,,7))+
SUM(OFFSET(Tableau1[[#This Row],[Récup avance]],-6,,7))
-paramètres!$B$15
)*24)</f>
        <v>0</v>
      </c>
      <c r="AB336" s="14"/>
      <c r="AC336" s="14"/>
      <c r="AE336" s="14"/>
    </row>
    <row r="337" spans="2:31" x14ac:dyDescent="0.3">
      <c r="B337" s="49" t="str">
        <f>IF(WEEKDAY(Tableau1[[#This Row],[Date]],2)=4,"semaine "&amp;_xlfn.ISOWEEKNUM(Tableau1[[#This Row],[Date]]),"")</f>
        <v>semaine 47</v>
      </c>
      <c r="C337" s="44" t="str">
        <f>UPPER(TEXT(Tableau1[[#This Row],[Date]],"jjjj"))</f>
        <v>JEUDI</v>
      </c>
      <c r="D337" s="60">
        <f>$C$3+ROW()-ROW(Tableau1[[#Headers],[Date]])-1</f>
        <v>44525</v>
      </c>
      <c r="E337" s="24"/>
      <c r="F337" s="24"/>
      <c r="G337" s="58"/>
      <c r="H337" s="24"/>
      <c r="I337" s="24"/>
      <c r="J337" s="58"/>
      <c r="K337" s="64">
        <f>Tableau1[[#This Row],[Fin AM]]-Tableau1[[#This Row],[Début AM]]-Tableau1[[#This Row],[Pause AM]]+Tableau1[[#This Row],[Fin PM]]-Tableau1[[#This Row],[Début PM]]-Tableau1[[#This Row],[Pause PM]]</f>
        <v>0</v>
      </c>
      <c r="L337" s="45"/>
      <c r="M337" s="84"/>
      <c r="N337" s="171" t="str">
        <f ca="1">IF(COUNTIF('jours fériés'!C:C,Tableau1[[#This Row],[Date]]),"oui","")</f>
        <v/>
      </c>
      <c r="O337" s="176"/>
      <c r="P337" s="112">
        <f>IF(Tableau1[[#This Row],[Position]]="C.P.",1,0)</f>
        <v>0</v>
      </c>
      <c r="Q337" s="126">
        <f>IF(Tableau1[[#This Row],[Position]]="C.P.S.",1,0)</f>
        <v>0</v>
      </c>
      <c r="R337" s="132">
        <f>IF(Tableau1[[#This Row],[Position]]="P.M.",1,0)</f>
        <v>0</v>
      </c>
      <c r="S337" s="134">
        <f>IF(Tableau1[[#This Row],[Position]]="A.M.",1,0)</f>
        <v>0</v>
      </c>
      <c r="T337" s="137">
        <f>IF(Tableau1[[#This Row],[Position]]="ABS",1,0)</f>
        <v>0</v>
      </c>
      <c r="U337" s="86">
        <f>IF(Tableau1[[#This Row],[Position]]="R.T.T.",1,0)</f>
        <v>0</v>
      </c>
      <c r="V337" s="138">
        <f>IF(Tableau1[[#This Row],[Position]]="Autre",1,0)</f>
        <v>0</v>
      </c>
      <c r="W337" s="141">
        <f>IF(Tableau1[[#This Row],[Position]]="Ch.P. AM",Tableau1[[#This Row],[Fin AM]]-Tableau1[[#This Row],[Début AM]]-Tableau1[[#This Row],[Pause AM]],0)</f>
        <v>0</v>
      </c>
      <c r="X337" s="81">
        <f>IF(Tableau1[[#This Row],[Position]]="Ch.P. PM",Tableau1[[#This Row],[Fin PM]]-Tableau1[[#This Row],[Début PM]]-Tableau1[[#This Row],[Pause PM]],0)</f>
        <v>0</v>
      </c>
      <c r="Y337" s="96">
        <f>IF(Tableau1[[#This Row],[Position]]="Ch.P.",Tableau1[[#This Row],[Temps de travail]],0)+Tableau1[[#This Row],[Chômage Partiel AM]]+Tableau1[[#This Row],[Chômage Partiel PM]]</f>
        <v>0</v>
      </c>
      <c r="Z337" s="147">
        <f>(Tableau1[[#This Row],[Pont Mobile]]+Tableau1[[#This Row],[Congés ]]+Tableau1[[#This Row],[Autre]]+Tableau1[[#This Row],[Absence]]+Tableau1[[#This Row],[R.T.T.]]+Tableau1[[#This Row],[Arrêt Maladie]])*paramètres!B$14</f>
        <v>0</v>
      </c>
      <c r="AA337" s="93">
        <f ca="1">MAX(0,IF(WEEKDAY(Tableau1[[#This Row],[Date]],2)&lt;7,0,
SUM(OFFSET(Tableau1[[#This Row],[Temps de travail]],-6,,7))-
SUM(OFFSET(Tableau1[[#This Row],[Heures à récupérer]],-6,,7))+
SUM(OFFSET(Tableau1[[#This Row],[Récup avance]],-6,,7))
-paramètres!$B$15
)*24)</f>
        <v>0</v>
      </c>
      <c r="AB337" s="14"/>
      <c r="AC337" s="14"/>
      <c r="AE337" s="14"/>
    </row>
    <row r="338" spans="2:31" x14ac:dyDescent="0.3">
      <c r="B338" s="49" t="str">
        <f>IF(WEEKDAY(Tableau1[[#This Row],[Date]],2)=4,"semaine "&amp;_xlfn.ISOWEEKNUM(Tableau1[[#This Row],[Date]]),"")</f>
        <v/>
      </c>
      <c r="C338" s="44" t="str">
        <f>UPPER(TEXT(Tableau1[[#This Row],[Date]],"jjjj"))</f>
        <v>VENDREDI</v>
      </c>
      <c r="D338" s="60">
        <f>$C$3+ROW()-ROW(Tableau1[[#Headers],[Date]])-1</f>
        <v>44526</v>
      </c>
      <c r="E338" s="24"/>
      <c r="F338" s="24"/>
      <c r="G338" s="58"/>
      <c r="H338" s="24"/>
      <c r="I338" s="24"/>
      <c r="J338" s="58"/>
      <c r="K338" s="64">
        <f>Tableau1[[#This Row],[Fin AM]]-Tableau1[[#This Row],[Début AM]]-Tableau1[[#This Row],[Pause AM]]+Tableau1[[#This Row],[Fin PM]]-Tableau1[[#This Row],[Début PM]]-Tableau1[[#This Row],[Pause PM]]</f>
        <v>0</v>
      </c>
      <c r="L338" s="45"/>
      <c r="M338" s="84"/>
      <c r="N338" s="171" t="str">
        <f ca="1">IF(COUNTIF('jours fériés'!C:C,Tableau1[[#This Row],[Date]]),"oui","")</f>
        <v/>
      </c>
      <c r="O338" s="176"/>
      <c r="P338" s="112">
        <f>IF(Tableau1[[#This Row],[Position]]="C.P.",1,0)</f>
        <v>0</v>
      </c>
      <c r="Q338" s="126">
        <f>IF(Tableau1[[#This Row],[Position]]="C.P.S.",1,0)</f>
        <v>0</v>
      </c>
      <c r="R338" s="132">
        <f>IF(Tableau1[[#This Row],[Position]]="P.M.",1,0)</f>
        <v>0</v>
      </c>
      <c r="S338" s="134">
        <f>IF(Tableau1[[#This Row],[Position]]="A.M.",1,0)</f>
        <v>0</v>
      </c>
      <c r="T338" s="137">
        <f>IF(Tableau1[[#This Row],[Position]]="ABS",1,0)</f>
        <v>0</v>
      </c>
      <c r="U338" s="86">
        <f>IF(Tableau1[[#This Row],[Position]]="R.T.T.",1,0)</f>
        <v>0</v>
      </c>
      <c r="V338" s="138">
        <f>IF(Tableau1[[#This Row],[Position]]="Autre",1,0)</f>
        <v>0</v>
      </c>
      <c r="W338" s="141">
        <f>IF(Tableau1[[#This Row],[Position]]="Ch.P. AM",Tableau1[[#This Row],[Fin AM]]-Tableau1[[#This Row],[Début AM]]-Tableau1[[#This Row],[Pause AM]],0)</f>
        <v>0</v>
      </c>
      <c r="X338" s="81">
        <f>IF(Tableau1[[#This Row],[Position]]="Ch.P. PM",Tableau1[[#This Row],[Fin PM]]-Tableau1[[#This Row],[Début PM]]-Tableau1[[#This Row],[Pause PM]],0)</f>
        <v>0</v>
      </c>
      <c r="Y338" s="96">
        <f>IF(Tableau1[[#This Row],[Position]]="Ch.P.",Tableau1[[#This Row],[Temps de travail]],0)+Tableau1[[#This Row],[Chômage Partiel AM]]+Tableau1[[#This Row],[Chômage Partiel PM]]</f>
        <v>0</v>
      </c>
      <c r="Z338" s="147">
        <f>(Tableau1[[#This Row],[Pont Mobile]]+Tableau1[[#This Row],[Congés ]]+Tableau1[[#This Row],[Autre]]+Tableau1[[#This Row],[Absence]]+Tableau1[[#This Row],[R.T.T.]]+Tableau1[[#This Row],[Arrêt Maladie]])*paramètres!B$14</f>
        <v>0</v>
      </c>
      <c r="AA338" s="93">
        <f ca="1">MAX(0,IF(WEEKDAY(Tableau1[[#This Row],[Date]],2)&lt;7,0,
SUM(OFFSET(Tableau1[[#This Row],[Temps de travail]],-6,,7))-
SUM(OFFSET(Tableau1[[#This Row],[Heures à récupérer]],-6,,7))+
SUM(OFFSET(Tableau1[[#This Row],[Récup avance]],-6,,7))
-paramètres!$B$15
)*24)</f>
        <v>0</v>
      </c>
      <c r="AB338" s="14"/>
      <c r="AC338" s="14"/>
      <c r="AE338" s="14"/>
    </row>
    <row r="339" spans="2:31" x14ac:dyDescent="0.3">
      <c r="B339" s="49" t="str">
        <f>IF(WEEKDAY(Tableau1[[#This Row],[Date]],2)=4,"semaine "&amp;_xlfn.ISOWEEKNUM(Tableau1[[#This Row],[Date]]),"")</f>
        <v/>
      </c>
      <c r="C339" s="44" t="str">
        <f>UPPER(TEXT(Tableau1[[#This Row],[Date]],"jjjj"))</f>
        <v>SAMEDI</v>
      </c>
      <c r="D339" s="60">
        <f>$C$3+ROW()-ROW(Tableau1[[#Headers],[Date]])-1</f>
        <v>44527</v>
      </c>
      <c r="E339" s="24"/>
      <c r="F339" s="24"/>
      <c r="G339" s="58"/>
      <c r="H339" s="24"/>
      <c r="I339" s="24"/>
      <c r="J339" s="58"/>
      <c r="K339" s="64">
        <f>Tableau1[[#This Row],[Fin AM]]-Tableau1[[#This Row],[Début AM]]-Tableau1[[#This Row],[Pause AM]]+Tableau1[[#This Row],[Fin PM]]-Tableau1[[#This Row],[Début PM]]-Tableau1[[#This Row],[Pause PM]]</f>
        <v>0</v>
      </c>
      <c r="L339" s="45"/>
      <c r="M339" s="84"/>
      <c r="N339" s="171" t="str">
        <f ca="1">IF(COUNTIF('jours fériés'!C:C,Tableau1[[#This Row],[Date]]),"oui","")</f>
        <v/>
      </c>
      <c r="O339" s="176"/>
      <c r="P339" s="112">
        <f>IF(Tableau1[[#This Row],[Position]]="C.P.",1,0)</f>
        <v>0</v>
      </c>
      <c r="Q339" s="126">
        <f>IF(Tableau1[[#This Row],[Position]]="C.P.S.",1,0)</f>
        <v>0</v>
      </c>
      <c r="R339" s="132">
        <f>IF(Tableau1[[#This Row],[Position]]="P.M.",1,0)</f>
        <v>0</v>
      </c>
      <c r="S339" s="134">
        <f>IF(Tableau1[[#This Row],[Position]]="A.M.",1,0)</f>
        <v>0</v>
      </c>
      <c r="T339" s="137">
        <f>IF(Tableau1[[#This Row],[Position]]="ABS",1,0)</f>
        <v>0</v>
      </c>
      <c r="U339" s="86">
        <f>IF(Tableau1[[#This Row],[Position]]="R.T.T.",1,0)</f>
        <v>0</v>
      </c>
      <c r="V339" s="138">
        <f>IF(Tableau1[[#This Row],[Position]]="Autre",1,0)</f>
        <v>0</v>
      </c>
      <c r="W339" s="141">
        <f>IF(Tableau1[[#This Row],[Position]]="Ch.P. AM",Tableau1[[#This Row],[Fin AM]]-Tableau1[[#This Row],[Début AM]]-Tableau1[[#This Row],[Pause AM]],0)</f>
        <v>0</v>
      </c>
      <c r="X339" s="81">
        <f>IF(Tableau1[[#This Row],[Position]]="Ch.P. PM",Tableau1[[#This Row],[Fin PM]]-Tableau1[[#This Row],[Début PM]]-Tableau1[[#This Row],[Pause PM]],0)</f>
        <v>0</v>
      </c>
      <c r="Y339" s="96">
        <f>IF(Tableau1[[#This Row],[Position]]="Ch.P.",Tableau1[[#This Row],[Temps de travail]],0)+Tableau1[[#This Row],[Chômage Partiel AM]]+Tableau1[[#This Row],[Chômage Partiel PM]]</f>
        <v>0</v>
      </c>
      <c r="Z339" s="147">
        <f>(Tableau1[[#This Row],[Pont Mobile]]+Tableau1[[#This Row],[Congés ]]+Tableau1[[#This Row],[Autre]]+Tableau1[[#This Row],[Absence]]+Tableau1[[#This Row],[R.T.T.]]+Tableau1[[#This Row],[Arrêt Maladie]])*paramètres!B$14</f>
        <v>0</v>
      </c>
      <c r="AA339" s="93">
        <f ca="1">MAX(0,IF(WEEKDAY(Tableau1[[#This Row],[Date]],2)&lt;7,0,
SUM(OFFSET(Tableau1[[#This Row],[Temps de travail]],-6,,7))-
SUM(OFFSET(Tableau1[[#This Row],[Heures à récupérer]],-6,,7))+
SUM(OFFSET(Tableau1[[#This Row],[Récup avance]],-6,,7))
-paramètres!$B$15
)*24)</f>
        <v>0</v>
      </c>
      <c r="AB339" s="14"/>
      <c r="AC339" s="14"/>
      <c r="AE339" s="14"/>
    </row>
    <row r="340" spans="2:31" ht="15" thickBot="1" x14ac:dyDescent="0.35">
      <c r="B340" s="49" t="str">
        <f>IF(WEEKDAY(Tableau1[[#This Row],[Date]],2)=4,"semaine "&amp;_xlfn.ISOWEEKNUM(Tableau1[[#This Row],[Date]]),"")</f>
        <v/>
      </c>
      <c r="C340" s="44" t="str">
        <f>UPPER(TEXT(Tableau1[[#This Row],[Date]],"jjjj"))</f>
        <v>DIMANCHE</v>
      </c>
      <c r="D340" s="60">
        <f>$C$3+ROW()-ROW(Tableau1[[#Headers],[Date]])-1</f>
        <v>44528</v>
      </c>
      <c r="E340" s="24"/>
      <c r="F340" s="24"/>
      <c r="G340" s="58"/>
      <c r="H340" s="24"/>
      <c r="I340" s="24"/>
      <c r="J340" s="58"/>
      <c r="K340" s="64">
        <f>Tableau1[[#This Row],[Fin AM]]-Tableau1[[#This Row],[Début AM]]-Tableau1[[#This Row],[Pause AM]]+Tableau1[[#This Row],[Fin PM]]-Tableau1[[#This Row],[Début PM]]-Tableau1[[#This Row],[Pause PM]]</f>
        <v>0</v>
      </c>
      <c r="L340" s="52"/>
      <c r="M340" s="85"/>
      <c r="N340" s="174" t="str">
        <f ca="1">IF(COUNTIF('jours fériés'!C:C,Tableau1[[#This Row],[Date]]),"oui","")</f>
        <v/>
      </c>
      <c r="O340" s="176"/>
      <c r="P340" s="179">
        <f>IF(Tableau1[[#This Row],[Position]]="C.P.",1,0)</f>
        <v>0</v>
      </c>
      <c r="Q340" s="181">
        <f>IF(Tableau1[[#This Row],[Position]]="C.P.S.",1,0)</f>
        <v>0</v>
      </c>
      <c r="R340" s="183">
        <f>IF(Tableau1[[#This Row],[Position]]="P.M.",1,0)</f>
        <v>0</v>
      </c>
      <c r="S340" s="169">
        <f>IF(Tableau1[[#This Row],[Position]]="A.M.",1,0)</f>
        <v>0</v>
      </c>
      <c r="T340" s="187">
        <f>IF(Tableau1[[#This Row],[Position]]="ABS",1,0)</f>
        <v>0</v>
      </c>
      <c r="U340" s="189">
        <f>IF(Tableau1[[#This Row],[Position]]="R.T.T.",1,0)</f>
        <v>0</v>
      </c>
      <c r="V340" s="185">
        <f>IF(Tableau1[[#This Row],[Position]]="Autre",1,0)</f>
        <v>0</v>
      </c>
      <c r="W340" s="142">
        <f>IF(Tableau1[[#This Row],[Position]]="Ch.P. AM",Tableau1[[#This Row],[Fin AM]]-Tableau1[[#This Row],[Début AM]]-Tableau1[[#This Row],[Pause AM]],0)</f>
        <v>0</v>
      </c>
      <c r="X340" s="117">
        <f>IF(Tableau1[[#This Row],[Position]]="Ch.P. PM",Tableau1[[#This Row],[Fin PM]]-Tableau1[[#This Row],[Début PM]]-Tableau1[[#This Row],[Pause PM]],0)</f>
        <v>0</v>
      </c>
      <c r="Y340" s="143">
        <f>IF(Tableau1[[#This Row],[Position]]="Ch.P.",Tableau1[[#This Row],[Temps de travail]],0)+Tableau1[[#This Row],[Chômage Partiel AM]]+Tableau1[[#This Row],[Chômage Partiel PM]]</f>
        <v>0</v>
      </c>
      <c r="Z340" s="148">
        <f>(Tableau1[[#This Row],[Pont Mobile]]+Tableau1[[#This Row],[Congés ]]+Tableau1[[#This Row],[Autre]]+Tableau1[[#This Row],[Absence]]+Tableau1[[#This Row],[R.T.T.]]+Tableau1[[#This Row],[Arrêt Maladie]])*paramètres!B$14</f>
        <v>0</v>
      </c>
      <c r="AA340" s="94">
        <f ca="1">MAX(0,IF(WEEKDAY(Tableau1[[#This Row],[Date]],2)&lt;7,0,
SUM(OFFSET(Tableau1[[#This Row],[Temps de travail]],-6,,7))-
SUM(OFFSET(Tableau1[[#This Row],[Heures à récupérer]],-6,,7))+
SUM(OFFSET(Tableau1[[#This Row],[Récup avance]],-6,,7))
-paramètres!$B$15
)*24)</f>
        <v>0</v>
      </c>
      <c r="AB340" s="14"/>
      <c r="AC340" s="14"/>
      <c r="AE340" s="14"/>
    </row>
    <row r="341" spans="2:31" x14ac:dyDescent="0.3">
      <c r="B341" s="49" t="str">
        <f>IF(WEEKDAY(Tableau1[[#This Row],[Date]],2)=4,"semaine "&amp;_xlfn.ISOWEEKNUM(Tableau1[[#This Row],[Date]]),"")</f>
        <v/>
      </c>
      <c r="C341" s="44" t="str">
        <f>UPPER(TEXT(Tableau1[[#This Row],[Date]],"jjjj"))</f>
        <v>LUNDI</v>
      </c>
      <c r="D341" s="60">
        <f>$C$3+ROW()-ROW(Tableau1[[#Headers],[Date]])-1</f>
        <v>44529</v>
      </c>
      <c r="E341" s="24"/>
      <c r="F341" s="24"/>
      <c r="G341" s="58"/>
      <c r="H341" s="24"/>
      <c r="I341" s="24"/>
      <c r="J341" s="58"/>
      <c r="K341" s="64">
        <f>Tableau1[[#This Row],[Fin AM]]-Tableau1[[#This Row],[Début AM]]-Tableau1[[#This Row],[Pause AM]]+Tableau1[[#This Row],[Fin PM]]-Tableau1[[#This Row],[Début PM]]-Tableau1[[#This Row],[Pause PM]]</f>
        <v>0</v>
      </c>
      <c r="L341" s="48"/>
      <c r="M341" s="83"/>
      <c r="N341" s="171" t="str">
        <f ca="1">IF(COUNTIF('jours fériés'!C:C,Tableau1[[#This Row],[Date]]),"oui","")</f>
        <v/>
      </c>
      <c r="O341" s="176"/>
      <c r="P341" s="112">
        <f>IF(Tableau1[[#This Row],[Position]]="C.P.",1,0)</f>
        <v>0</v>
      </c>
      <c r="Q341" s="126">
        <f>IF(Tableau1[[#This Row],[Position]]="C.P.S.",1,0)</f>
        <v>0</v>
      </c>
      <c r="R341" s="132">
        <f>IF(Tableau1[[#This Row],[Position]]="P.M.",1,0)</f>
        <v>0</v>
      </c>
      <c r="S341" s="134">
        <f>IF(Tableau1[[#This Row],[Position]]="A.M.",1,0)</f>
        <v>0</v>
      </c>
      <c r="T341" s="137">
        <f>IF(Tableau1[[#This Row],[Position]]="ABS",1,0)</f>
        <v>0</v>
      </c>
      <c r="U341" s="86">
        <f>IF(Tableau1[[#This Row],[Position]]="R.T.T.",1,0)</f>
        <v>0</v>
      </c>
      <c r="V341" s="138">
        <f>IF(Tableau1[[#This Row],[Position]]="Autre",1,0)</f>
        <v>0</v>
      </c>
      <c r="W341" s="141">
        <f>IF(Tableau1[[#This Row],[Position]]="Ch.P. AM",Tableau1[[#This Row],[Fin AM]]-Tableau1[[#This Row],[Début AM]]-Tableau1[[#This Row],[Pause AM]],0)</f>
        <v>0</v>
      </c>
      <c r="X341" s="81">
        <f>IF(Tableau1[[#This Row],[Position]]="Ch.P. PM",Tableau1[[#This Row],[Fin PM]]-Tableau1[[#This Row],[Début PM]]-Tableau1[[#This Row],[Pause PM]],0)</f>
        <v>0</v>
      </c>
      <c r="Y341" s="96">
        <f>IF(Tableau1[[#This Row],[Position]]="Ch.P.",Tableau1[[#This Row],[Temps de travail]],0)+Tableau1[[#This Row],[Chômage Partiel AM]]+Tableau1[[#This Row],[Chômage Partiel PM]]</f>
        <v>0</v>
      </c>
      <c r="Z341" s="147">
        <f>(Tableau1[[#This Row],[Pont Mobile]]+Tableau1[[#This Row],[Congés ]]+Tableau1[[#This Row],[Autre]]+Tableau1[[#This Row],[Absence]]+Tableau1[[#This Row],[R.T.T.]]+Tableau1[[#This Row],[Arrêt Maladie]])*paramètres!B$14</f>
        <v>0</v>
      </c>
      <c r="AA341" s="93">
        <f ca="1">MAX(0,IF(WEEKDAY(Tableau1[[#This Row],[Date]],2)&lt;7,0,
SUM(OFFSET(Tableau1[[#This Row],[Temps de travail]],-6,,7))-
SUM(OFFSET(Tableau1[[#This Row],[Heures à récupérer]],-6,,7))+
SUM(OFFSET(Tableau1[[#This Row],[Récup avance]],-6,,7))
-paramètres!$B$15
)*24)</f>
        <v>0</v>
      </c>
      <c r="AB341" s="14"/>
      <c r="AC341" s="14"/>
      <c r="AE341" s="14"/>
    </row>
    <row r="342" spans="2:31" x14ac:dyDescent="0.3">
      <c r="B342" s="49" t="str">
        <f>IF(WEEKDAY(Tableau1[[#This Row],[Date]],2)=4,"semaine "&amp;_xlfn.ISOWEEKNUM(Tableau1[[#This Row],[Date]]),"")</f>
        <v/>
      </c>
      <c r="C342" s="44" t="str">
        <f>UPPER(TEXT(Tableau1[[#This Row],[Date]],"jjjj"))</f>
        <v>MARDI</v>
      </c>
      <c r="D342" s="60">
        <f>$C$3+ROW()-ROW(Tableau1[[#Headers],[Date]])-1</f>
        <v>44530</v>
      </c>
      <c r="E342" s="24"/>
      <c r="F342" s="24"/>
      <c r="G342" s="58"/>
      <c r="H342" s="24"/>
      <c r="I342" s="24"/>
      <c r="J342" s="58"/>
      <c r="K342" s="64">
        <f>Tableau1[[#This Row],[Fin AM]]-Tableau1[[#This Row],[Début AM]]-Tableau1[[#This Row],[Pause AM]]+Tableau1[[#This Row],[Fin PM]]-Tableau1[[#This Row],[Début PM]]-Tableau1[[#This Row],[Pause PM]]</f>
        <v>0</v>
      </c>
      <c r="L342" s="45"/>
      <c r="M342" s="84"/>
      <c r="N342" s="171" t="str">
        <f ca="1">IF(COUNTIF('jours fériés'!C:C,Tableau1[[#This Row],[Date]]),"oui","")</f>
        <v/>
      </c>
      <c r="O342" s="176"/>
      <c r="P342" s="112">
        <f>IF(Tableau1[[#This Row],[Position]]="C.P.",1,0)</f>
        <v>0</v>
      </c>
      <c r="Q342" s="126">
        <f>IF(Tableau1[[#This Row],[Position]]="C.P.S.",1,0)</f>
        <v>0</v>
      </c>
      <c r="R342" s="132">
        <f>IF(Tableau1[[#This Row],[Position]]="P.M.",1,0)</f>
        <v>0</v>
      </c>
      <c r="S342" s="134">
        <f>IF(Tableau1[[#This Row],[Position]]="A.M.",1,0)</f>
        <v>0</v>
      </c>
      <c r="T342" s="137">
        <f>IF(Tableau1[[#This Row],[Position]]="ABS",1,0)</f>
        <v>0</v>
      </c>
      <c r="U342" s="86">
        <f>IF(Tableau1[[#This Row],[Position]]="R.T.T.",1,0)</f>
        <v>0</v>
      </c>
      <c r="V342" s="138">
        <f>IF(Tableau1[[#This Row],[Position]]="Autre",1,0)</f>
        <v>0</v>
      </c>
      <c r="W342" s="141">
        <f>IF(Tableau1[[#This Row],[Position]]="Ch.P. AM",Tableau1[[#This Row],[Fin AM]]-Tableau1[[#This Row],[Début AM]]-Tableau1[[#This Row],[Pause AM]],0)</f>
        <v>0</v>
      </c>
      <c r="X342" s="81">
        <f>IF(Tableau1[[#This Row],[Position]]="Ch.P. PM",Tableau1[[#This Row],[Fin PM]]-Tableau1[[#This Row],[Début PM]]-Tableau1[[#This Row],[Pause PM]],0)</f>
        <v>0</v>
      </c>
      <c r="Y342" s="96">
        <f>IF(Tableau1[[#This Row],[Position]]="Ch.P.",Tableau1[[#This Row],[Temps de travail]],0)+Tableau1[[#This Row],[Chômage Partiel AM]]+Tableau1[[#This Row],[Chômage Partiel PM]]</f>
        <v>0</v>
      </c>
      <c r="Z342" s="147">
        <f>(Tableau1[[#This Row],[Pont Mobile]]+Tableau1[[#This Row],[Congés ]]+Tableau1[[#This Row],[Autre]]+Tableau1[[#This Row],[Absence]]+Tableau1[[#This Row],[R.T.T.]]+Tableau1[[#This Row],[Arrêt Maladie]])*paramètres!B$14</f>
        <v>0</v>
      </c>
      <c r="AA342" s="93">
        <f ca="1">MAX(0,IF(WEEKDAY(Tableau1[[#This Row],[Date]],2)&lt;7,0,
SUM(OFFSET(Tableau1[[#This Row],[Temps de travail]],-6,,7))-
SUM(OFFSET(Tableau1[[#This Row],[Heures à récupérer]],-6,,7))+
SUM(OFFSET(Tableau1[[#This Row],[Récup avance]],-6,,7))
-paramètres!$B$15
)*24)</f>
        <v>0</v>
      </c>
      <c r="AB342" s="14"/>
      <c r="AC342" s="14"/>
      <c r="AE342" s="14"/>
    </row>
    <row r="343" spans="2:31" x14ac:dyDescent="0.3">
      <c r="B343" s="49" t="str">
        <f>IF(WEEKDAY(Tableau1[[#This Row],[Date]],2)=4,"semaine "&amp;_xlfn.ISOWEEKNUM(Tableau1[[#This Row],[Date]]),"")</f>
        <v/>
      </c>
      <c r="C343" s="44" t="str">
        <f>UPPER(TEXT(Tableau1[[#This Row],[Date]],"jjjj"))</f>
        <v>MERCREDI</v>
      </c>
      <c r="D343" s="60">
        <f>$C$3+ROW()-ROW(Tableau1[[#Headers],[Date]])-1</f>
        <v>44531</v>
      </c>
      <c r="E343" s="24"/>
      <c r="F343" s="24"/>
      <c r="G343" s="58"/>
      <c r="H343" s="24"/>
      <c r="I343" s="24"/>
      <c r="J343" s="58"/>
      <c r="K343" s="64">
        <f>Tableau1[[#This Row],[Fin AM]]-Tableau1[[#This Row],[Début AM]]-Tableau1[[#This Row],[Pause AM]]+Tableau1[[#This Row],[Fin PM]]-Tableau1[[#This Row],[Début PM]]-Tableau1[[#This Row],[Pause PM]]</f>
        <v>0</v>
      </c>
      <c r="L343" s="45"/>
      <c r="M343" s="84"/>
      <c r="N343" s="171" t="str">
        <f ca="1">IF(COUNTIF('jours fériés'!C:C,Tableau1[[#This Row],[Date]]),"oui","")</f>
        <v/>
      </c>
      <c r="O343" s="176"/>
      <c r="P343" s="112">
        <f>IF(Tableau1[[#This Row],[Position]]="C.P.",1,0)</f>
        <v>0</v>
      </c>
      <c r="Q343" s="126">
        <f>IF(Tableau1[[#This Row],[Position]]="C.P.S.",1,0)</f>
        <v>0</v>
      </c>
      <c r="R343" s="132">
        <f>IF(Tableau1[[#This Row],[Position]]="P.M.",1,0)</f>
        <v>0</v>
      </c>
      <c r="S343" s="134">
        <f>IF(Tableau1[[#This Row],[Position]]="A.M.",1,0)</f>
        <v>0</v>
      </c>
      <c r="T343" s="137">
        <f>IF(Tableau1[[#This Row],[Position]]="ABS",1,0)</f>
        <v>0</v>
      </c>
      <c r="U343" s="86">
        <f>IF(Tableau1[[#This Row],[Position]]="R.T.T.",1,0)</f>
        <v>0</v>
      </c>
      <c r="V343" s="138">
        <f>IF(Tableau1[[#This Row],[Position]]="Autre",1,0)</f>
        <v>0</v>
      </c>
      <c r="W343" s="141">
        <f>IF(Tableau1[[#This Row],[Position]]="Ch.P. AM",Tableau1[[#This Row],[Fin AM]]-Tableau1[[#This Row],[Début AM]]-Tableau1[[#This Row],[Pause AM]],0)</f>
        <v>0</v>
      </c>
      <c r="X343" s="81">
        <f>IF(Tableau1[[#This Row],[Position]]="Ch.P. PM",Tableau1[[#This Row],[Fin PM]]-Tableau1[[#This Row],[Début PM]]-Tableau1[[#This Row],[Pause PM]],0)</f>
        <v>0</v>
      </c>
      <c r="Y343" s="96">
        <f>IF(Tableau1[[#This Row],[Position]]="Ch.P.",Tableau1[[#This Row],[Temps de travail]],0)+Tableau1[[#This Row],[Chômage Partiel AM]]+Tableau1[[#This Row],[Chômage Partiel PM]]</f>
        <v>0</v>
      </c>
      <c r="Z343" s="147">
        <f>(Tableau1[[#This Row],[Pont Mobile]]+Tableau1[[#This Row],[Congés ]]+Tableau1[[#This Row],[Autre]]+Tableau1[[#This Row],[Absence]]+Tableau1[[#This Row],[R.T.T.]]+Tableau1[[#This Row],[Arrêt Maladie]])*paramètres!B$14</f>
        <v>0</v>
      </c>
      <c r="AA343" s="93">
        <f ca="1">MAX(0,IF(WEEKDAY(Tableau1[[#This Row],[Date]],2)&lt;7,0,
SUM(OFFSET(Tableau1[[#This Row],[Temps de travail]],-6,,7))-
SUM(OFFSET(Tableau1[[#This Row],[Heures à récupérer]],-6,,7))+
SUM(OFFSET(Tableau1[[#This Row],[Récup avance]],-6,,7))
-paramètres!$B$15
)*24)</f>
        <v>0</v>
      </c>
      <c r="AB343" s="14"/>
      <c r="AC343" s="14"/>
      <c r="AE343" s="14"/>
    </row>
    <row r="344" spans="2:31" x14ac:dyDescent="0.3">
      <c r="B344" s="49" t="str">
        <f>IF(WEEKDAY(Tableau1[[#This Row],[Date]],2)=4,"semaine "&amp;_xlfn.ISOWEEKNUM(Tableau1[[#This Row],[Date]]),"")</f>
        <v>semaine 48</v>
      </c>
      <c r="C344" s="44" t="str">
        <f>UPPER(TEXT(Tableau1[[#This Row],[Date]],"jjjj"))</f>
        <v>JEUDI</v>
      </c>
      <c r="D344" s="60">
        <f>$C$3+ROW()-ROW(Tableau1[[#Headers],[Date]])-1</f>
        <v>44532</v>
      </c>
      <c r="E344" s="24"/>
      <c r="F344" s="24"/>
      <c r="G344" s="58"/>
      <c r="H344" s="24"/>
      <c r="I344" s="24"/>
      <c r="J344" s="58"/>
      <c r="K344" s="64">
        <f>Tableau1[[#This Row],[Fin AM]]-Tableau1[[#This Row],[Début AM]]-Tableau1[[#This Row],[Pause AM]]+Tableau1[[#This Row],[Fin PM]]-Tableau1[[#This Row],[Début PM]]-Tableau1[[#This Row],[Pause PM]]</f>
        <v>0</v>
      </c>
      <c r="L344" s="45"/>
      <c r="M344" s="84"/>
      <c r="N344" s="171" t="str">
        <f ca="1">IF(COUNTIF('jours fériés'!C:C,Tableau1[[#This Row],[Date]]),"oui","")</f>
        <v/>
      </c>
      <c r="O344" s="176"/>
      <c r="P344" s="112">
        <f>IF(Tableau1[[#This Row],[Position]]="C.P.",1,0)</f>
        <v>0</v>
      </c>
      <c r="Q344" s="126">
        <f>IF(Tableau1[[#This Row],[Position]]="C.P.S.",1,0)</f>
        <v>0</v>
      </c>
      <c r="R344" s="132">
        <f>IF(Tableau1[[#This Row],[Position]]="P.M.",1,0)</f>
        <v>0</v>
      </c>
      <c r="S344" s="134">
        <f>IF(Tableau1[[#This Row],[Position]]="A.M.",1,0)</f>
        <v>0</v>
      </c>
      <c r="T344" s="137">
        <f>IF(Tableau1[[#This Row],[Position]]="ABS",1,0)</f>
        <v>0</v>
      </c>
      <c r="U344" s="86">
        <f>IF(Tableau1[[#This Row],[Position]]="R.T.T.",1,0)</f>
        <v>0</v>
      </c>
      <c r="V344" s="138">
        <f>IF(Tableau1[[#This Row],[Position]]="Autre",1,0)</f>
        <v>0</v>
      </c>
      <c r="W344" s="141">
        <f>IF(Tableau1[[#This Row],[Position]]="Ch.P. AM",Tableau1[[#This Row],[Fin AM]]-Tableau1[[#This Row],[Début AM]]-Tableau1[[#This Row],[Pause AM]],0)</f>
        <v>0</v>
      </c>
      <c r="X344" s="81">
        <f>IF(Tableau1[[#This Row],[Position]]="Ch.P. PM",Tableau1[[#This Row],[Fin PM]]-Tableau1[[#This Row],[Début PM]]-Tableau1[[#This Row],[Pause PM]],0)</f>
        <v>0</v>
      </c>
      <c r="Y344" s="96">
        <f>IF(Tableau1[[#This Row],[Position]]="Ch.P.",Tableau1[[#This Row],[Temps de travail]],0)+Tableau1[[#This Row],[Chômage Partiel AM]]+Tableau1[[#This Row],[Chômage Partiel PM]]</f>
        <v>0</v>
      </c>
      <c r="Z344" s="147">
        <f>(Tableau1[[#This Row],[Pont Mobile]]+Tableau1[[#This Row],[Congés ]]+Tableau1[[#This Row],[Autre]]+Tableau1[[#This Row],[Absence]]+Tableau1[[#This Row],[R.T.T.]]+Tableau1[[#This Row],[Arrêt Maladie]])*paramètres!B$14</f>
        <v>0</v>
      </c>
      <c r="AA344" s="93">
        <f ca="1">MAX(0,IF(WEEKDAY(Tableau1[[#This Row],[Date]],2)&lt;7,0,
SUM(OFFSET(Tableau1[[#This Row],[Temps de travail]],-6,,7))-
SUM(OFFSET(Tableau1[[#This Row],[Heures à récupérer]],-6,,7))+
SUM(OFFSET(Tableau1[[#This Row],[Récup avance]],-6,,7))
-paramètres!$B$15
)*24)</f>
        <v>0</v>
      </c>
      <c r="AB344" s="14"/>
      <c r="AC344" s="14"/>
      <c r="AE344" s="14"/>
    </row>
    <row r="345" spans="2:31" x14ac:dyDescent="0.3">
      <c r="B345" s="49" t="str">
        <f>IF(WEEKDAY(Tableau1[[#This Row],[Date]],2)=4,"semaine "&amp;_xlfn.ISOWEEKNUM(Tableau1[[#This Row],[Date]]),"")</f>
        <v/>
      </c>
      <c r="C345" s="44" t="str">
        <f>UPPER(TEXT(Tableau1[[#This Row],[Date]],"jjjj"))</f>
        <v>VENDREDI</v>
      </c>
      <c r="D345" s="60">
        <f>$C$3+ROW()-ROW(Tableau1[[#Headers],[Date]])-1</f>
        <v>44533</v>
      </c>
      <c r="E345" s="24"/>
      <c r="F345" s="24"/>
      <c r="G345" s="58"/>
      <c r="H345" s="24"/>
      <c r="I345" s="24"/>
      <c r="J345" s="58"/>
      <c r="K345" s="64">
        <f>Tableau1[[#This Row],[Fin AM]]-Tableau1[[#This Row],[Début AM]]-Tableau1[[#This Row],[Pause AM]]+Tableau1[[#This Row],[Fin PM]]-Tableau1[[#This Row],[Début PM]]-Tableau1[[#This Row],[Pause PM]]</f>
        <v>0</v>
      </c>
      <c r="L345" s="45"/>
      <c r="M345" s="84"/>
      <c r="N345" s="171" t="str">
        <f ca="1">IF(COUNTIF('jours fériés'!C:C,Tableau1[[#This Row],[Date]]),"oui","")</f>
        <v/>
      </c>
      <c r="O345" s="176"/>
      <c r="P345" s="112">
        <f>IF(Tableau1[[#This Row],[Position]]="C.P.",1,0)</f>
        <v>0</v>
      </c>
      <c r="Q345" s="126">
        <f>IF(Tableau1[[#This Row],[Position]]="C.P.S.",1,0)</f>
        <v>0</v>
      </c>
      <c r="R345" s="132">
        <f>IF(Tableau1[[#This Row],[Position]]="P.M.",1,0)</f>
        <v>0</v>
      </c>
      <c r="S345" s="134">
        <f>IF(Tableau1[[#This Row],[Position]]="A.M.",1,0)</f>
        <v>0</v>
      </c>
      <c r="T345" s="137">
        <f>IF(Tableau1[[#This Row],[Position]]="ABS",1,0)</f>
        <v>0</v>
      </c>
      <c r="U345" s="86">
        <f>IF(Tableau1[[#This Row],[Position]]="R.T.T.",1,0)</f>
        <v>0</v>
      </c>
      <c r="V345" s="138">
        <f>IF(Tableau1[[#This Row],[Position]]="Autre",1,0)</f>
        <v>0</v>
      </c>
      <c r="W345" s="141">
        <f>IF(Tableau1[[#This Row],[Position]]="Ch.P. AM",Tableau1[[#This Row],[Fin AM]]-Tableau1[[#This Row],[Début AM]]-Tableau1[[#This Row],[Pause AM]],0)</f>
        <v>0</v>
      </c>
      <c r="X345" s="81">
        <f>IF(Tableau1[[#This Row],[Position]]="Ch.P. PM",Tableau1[[#This Row],[Fin PM]]-Tableau1[[#This Row],[Début PM]]-Tableau1[[#This Row],[Pause PM]],0)</f>
        <v>0</v>
      </c>
      <c r="Y345" s="96">
        <f>IF(Tableau1[[#This Row],[Position]]="Ch.P.",Tableau1[[#This Row],[Temps de travail]],0)+Tableau1[[#This Row],[Chômage Partiel AM]]+Tableau1[[#This Row],[Chômage Partiel PM]]</f>
        <v>0</v>
      </c>
      <c r="Z345" s="147">
        <f>(Tableau1[[#This Row],[Pont Mobile]]+Tableau1[[#This Row],[Congés ]]+Tableau1[[#This Row],[Autre]]+Tableau1[[#This Row],[Absence]]+Tableau1[[#This Row],[R.T.T.]]+Tableau1[[#This Row],[Arrêt Maladie]])*paramètres!B$14</f>
        <v>0</v>
      </c>
      <c r="AA345" s="93">
        <f ca="1">MAX(0,IF(WEEKDAY(Tableau1[[#This Row],[Date]],2)&lt;7,0,
SUM(OFFSET(Tableau1[[#This Row],[Temps de travail]],-6,,7))-
SUM(OFFSET(Tableau1[[#This Row],[Heures à récupérer]],-6,,7))+
SUM(OFFSET(Tableau1[[#This Row],[Récup avance]],-6,,7))
-paramètres!$B$15
)*24)</f>
        <v>0</v>
      </c>
      <c r="AB345" s="14"/>
      <c r="AC345" s="14"/>
      <c r="AE345" s="14"/>
    </row>
    <row r="346" spans="2:31" x14ac:dyDescent="0.3">
      <c r="B346" s="49" t="str">
        <f>IF(WEEKDAY(Tableau1[[#This Row],[Date]],2)=4,"semaine "&amp;_xlfn.ISOWEEKNUM(Tableau1[[#This Row],[Date]]),"")</f>
        <v/>
      </c>
      <c r="C346" s="44" t="str">
        <f>UPPER(TEXT(Tableau1[[#This Row],[Date]],"jjjj"))</f>
        <v>SAMEDI</v>
      </c>
      <c r="D346" s="60">
        <f>$C$3+ROW()-ROW(Tableau1[[#Headers],[Date]])-1</f>
        <v>44534</v>
      </c>
      <c r="E346" s="24"/>
      <c r="F346" s="24"/>
      <c r="G346" s="58"/>
      <c r="H346" s="24"/>
      <c r="I346" s="24"/>
      <c r="J346" s="58"/>
      <c r="K346" s="64">
        <f>Tableau1[[#This Row],[Fin AM]]-Tableau1[[#This Row],[Début AM]]-Tableau1[[#This Row],[Pause AM]]+Tableau1[[#This Row],[Fin PM]]-Tableau1[[#This Row],[Début PM]]-Tableau1[[#This Row],[Pause PM]]</f>
        <v>0</v>
      </c>
      <c r="L346" s="45"/>
      <c r="M346" s="84"/>
      <c r="N346" s="171" t="str">
        <f ca="1">IF(COUNTIF('jours fériés'!C:C,Tableau1[[#This Row],[Date]]),"oui","")</f>
        <v/>
      </c>
      <c r="O346" s="176"/>
      <c r="P346" s="112">
        <f>IF(Tableau1[[#This Row],[Position]]="C.P.",1,0)</f>
        <v>0</v>
      </c>
      <c r="Q346" s="126">
        <f>IF(Tableau1[[#This Row],[Position]]="C.P.S.",1,0)</f>
        <v>0</v>
      </c>
      <c r="R346" s="132">
        <f>IF(Tableau1[[#This Row],[Position]]="P.M.",1,0)</f>
        <v>0</v>
      </c>
      <c r="S346" s="134">
        <f>IF(Tableau1[[#This Row],[Position]]="A.M.",1,0)</f>
        <v>0</v>
      </c>
      <c r="T346" s="137">
        <f>IF(Tableau1[[#This Row],[Position]]="ABS",1,0)</f>
        <v>0</v>
      </c>
      <c r="U346" s="86">
        <f>IF(Tableau1[[#This Row],[Position]]="R.T.T.",1,0)</f>
        <v>0</v>
      </c>
      <c r="V346" s="138">
        <f>IF(Tableau1[[#This Row],[Position]]="Autre",1,0)</f>
        <v>0</v>
      </c>
      <c r="W346" s="141">
        <f>IF(Tableau1[[#This Row],[Position]]="Ch.P. AM",Tableau1[[#This Row],[Fin AM]]-Tableau1[[#This Row],[Début AM]]-Tableau1[[#This Row],[Pause AM]],0)</f>
        <v>0</v>
      </c>
      <c r="X346" s="81">
        <f>IF(Tableau1[[#This Row],[Position]]="Ch.P. PM",Tableau1[[#This Row],[Fin PM]]-Tableau1[[#This Row],[Début PM]]-Tableau1[[#This Row],[Pause PM]],0)</f>
        <v>0</v>
      </c>
      <c r="Y346" s="96">
        <f>IF(Tableau1[[#This Row],[Position]]="Ch.P.",Tableau1[[#This Row],[Temps de travail]],0)+Tableau1[[#This Row],[Chômage Partiel AM]]+Tableau1[[#This Row],[Chômage Partiel PM]]</f>
        <v>0</v>
      </c>
      <c r="Z346" s="147">
        <f>(Tableau1[[#This Row],[Pont Mobile]]+Tableau1[[#This Row],[Congés ]]+Tableau1[[#This Row],[Autre]]+Tableau1[[#This Row],[Absence]]+Tableau1[[#This Row],[R.T.T.]]+Tableau1[[#This Row],[Arrêt Maladie]])*paramètres!B$14</f>
        <v>0</v>
      </c>
      <c r="AA346" s="93">
        <f ca="1">MAX(0,IF(WEEKDAY(Tableau1[[#This Row],[Date]],2)&lt;7,0,
SUM(OFFSET(Tableau1[[#This Row],[Temps de travail]],-6,,7))-
SUM(OFFSET(Tableau1[[#This Row],[Heures à récupérer]],-6,,7))+
SUM(OFFSET(Tableau1[[#This Row],[Récup avance]],-6,,7))
-paramètres!$B$15
)*24)</f>
        <v>0</v>
      </c>
      <c r="AB346" s="14"/>
      <c r="AC346" s="14"/>
      <c r="AE346" s="14"/>
    </row>
    <row r="347" spans="2:31" ht="15" thickBot="1" x14ac:dyDescent="0.35">
      <c r="B347" s="49" t="str">
        <f>IF(WEEKDAY(Tableau1[[#This Row],[Date]],2)=4,"semaine "&amp;_xlfn.ISOWEEKNUM(Tableau1[[#This Row],[Date]]),"")</f>
        <v/>
      </c>
      <c r="C347" s="44" t="str">
        <f>UPPER(TEXT(Tableau1[[#This Row],[Date]],"jjjj"))</f>
        <v>DIMANCHE</v>
      </c>
      <c r="D347" s="60">
        <f>$C$3+ROW()-ROW(Tableau1[[#Headers],[Date]])-1</f>
        <v>44535</v>
      </c>
      <c r="E347" s="24"/>
      <c r="F347" s="24"/>
      <c r="G347" s="58"/>
      <c r="H347" s="24"/>
      <c r="I347" s="24"/>
      <c r="J347" s="58"/>
      <c r="K347" s="64">
        <f>Tableau1[[#This Row],[Fin AM]]-Tableau1[[#This Row],[Début AM]]-Tableau1[[#This Row],[Pause AM]]+Tableau1[[#This Row],[Fin PM]]-Tableau1[[#This Row],[Début PM]]-Tableau1[[#This Row],[Pause PM]]</f>
        <v>0</v>
      </c>
      <c r="L347" s="52"/>
      <c r="M347" s="85"/>
      <c r="N347" s="174" t="str">
        <f ca="1">IF(COUNTIF('jours fériés'!C:C,Tableau1[[#This Row],[Date]]),"oui","")</f>
        <v/>
      </c>
      <c r="O347" s="176"/>
      <c r="P347" s="179">
        <f>IF(Tableau1[[#This Row],[Position]]="C.P.",1,0)</f>
        <v>0</v>
      </c>
      <c r="Q347" s="181">
        <f>IF(Tableau1[[#This Row],[Position]]="C.P.S.",1,0)</f>
        <v>0</v>
      </c>
      <c r="R347" s="183">
        <f>IF(Tableau1[[#This Row],[Position]]="P.M.",1,0)</f>
        <v>0</v>
      </c>
      <c r="S347" s="169">
        <f>IF(Tableau1[[#This Row],[Position]]="A.M.",1,0)</f>
        <v>0</v>
      </c>
      <c r="T347" s="187">
        <f>IF(Tableau1[[#This Row],[Position]]="ABS",1,0)</f>
        <v>0</v>
      </c>
      <c r="U347" s="189">
        <f>IF(Tableau1[[#This Row],[Position]]="R.T.T.",1,0)</f>
        <v>0</v>
      </c>
      <c r="V347" s="185">
        <f>IF(Tableau1[[#This Row],[Position]]="Autre",1,0)</f>
        <v>0</v>
      </c>
      <c r="W347" s="142">
        <f>IF(Tableau1[[#This Row],[Position]]="Ch.P. AM",Tableau1[[#This Row],[Fin AM]]-Tableau1[[#This Row],[Début AM]]-Tableau1[[#This Row],[Pause AM]],0)</f>
        <v>0</v>
      </c>
      <c r="X347" s="117">
        <f>IF(Tableau1[[#This Row],[Position]]="Ch.P. PM",Tableau1[[#This Row],[Fin PM]]-Tableau1[[#This Row],[Début PM]]-Tableau1[[#This Row],[Pause PM]],0)</f>
        <v>0</v>
      </c>
      <c r="Y347" s="143">
        <f>IF(Tableau1[[#This Row],[Position]]="Ch.P.",Tableau1[[#This Row],[Temps de travail]],0)+Tableau1[[#This Row],[Chômage Partiel AM]]+Tableau1[[#This Row],[Chômage Partiel PM]]</f>
        <v>0</v>
      </c>
      <c r="Z347" s="148">
        <f>(Tableau1[[#This Row],[Pont Mobile]]+Tableau1[[#This Row],[Congés ]]+Tableau1[[#This Row],[Autre]]+Tableau1[[#This Row],[Absence]]+Tableau1[[#This Row],[R.T.T.]]+Tableau1[[#This Row],[Arrêt Maladie]])*paramètres!B$14</f>
        <v>0</v>
      </c>
      <c r="AA347" s="94">
        <f ca="1">MAX(0,IF(WEEKDAY(Tableau1[[#This Row],[Date]],2)&lt;7,0,
SUM(OFFSET(Tableau1[[#This Row],[Temps de travail]],-6,,7))-
SUM(OFFSET(Tableau1[[#This Row],[Heures à récupérer]],-6,,7))+
SUM(OFFSET(Tableau1[[#This Row],[Récup avance]],-6,,7))
-paramètres!$B$15
)*24)</f>
        <v>0</v>
      </c>
      <c r="AB347" s="14"/>
      <c r="AC347" s="14"/>
      <c r="AE347" s="14"/>
    </row>
    <row r="348" spans="2:31" x14ac:dyDescent="0.3">
      <c r="B348" s="49" t="str">
        <f>IF(WEEKDAY(Tableau1[[#This Row],[Date]],2)=4,"semaine "&amp;_xlfn.ISOWEEKNUM(Tableau1[[#This Row],[Date]]),"")</f>
        <v/>
      </c>
      <c r="C348" s="44" t="str">
        <f>UPPER(TEXT(Tableau1[[#This Row],[Date]],"jjjj"))</f>
        <v>LUNDI</v>
      </c>
      <c r="D348" s="60">
        <f>$C$3+ROW()-ROW(Tableau1[[#Headers],[Date]])-1</f>
        <v>44536</v>
      </c>
      <c r="E348" s="24"/>
      <c r="F348" s="24"/>
      <c r="G348" s="58"/>
      <c r="H348" s="24"/>
      <c r="I348" s="24"/>
      <c r="J348" s="58"/>
      <c r="K348" s="64">
        <f>Tableau1[[#This Row],[Fin AM]]-Tableau1[[#This Row],[Début AM]]-Tableau1[[#This Row],[Pause AM]]+Tableau1[[#This Row],[Fin PM]]-Tableau1[[#This Row],[Début PM]]-Tableau1[[#This Row],[Pause PM]]</f>
        <v>0</v>
      </c>
      <c r="L348" s="48"/>
      <c r="M348" s="83"/>
      <c r="N348" s="171" t="str">
        <f ca="1">IF(COUNTIF('jours fériés'!C:C,Tableau1[[#This Row],[Date]]),"oui","")</f>
        <v/>
      </c>
      <c r="O348" s="176"/>
      <c r="P348" s="112">
        <f>IF(Tableau1[[#This Row],[Position]]="C.P.",1,0)</f>
        <v>0</v>
      </c>
      <c r="Q348" s="126">
        <f>IF(Tableau1[[#This Row],[Position]]="C.P.S.",1,0)</f>
        <v>0</v>
      </c>
      <c r="R348" s="132">
        <f>IF(Tableau1[[#This Row],[Position]]="P.M.",1,0)</f>
        <v>0</v>
      </c>
      <c r="S348" s="134">
        <f>IF(Tableau1[[#This Row],[Position]]="A.M.",1,0)</f>
        <v>0</v>
      </c>
      <c r="T348" s="137">
        <f>IF(Tableau1[[#This Row],[Position]]="ABS",1,0)</f>
        <v>0</v>
      </c>
      <c r="U348" s="86">
        <f>IF(Tableau1[[#This Row],[Position]]="R.T.T.",1,0)</f>
        <v>0</v>
      </c>
      <c r="V348" s="138">
        <f>IF(Tableau1[[#This Row],[Position]]="Autre",1,0)</f>
        <v>0</v>
      </c>
      <c r="W348" s="141">
        <f>IF(Tableau1[[#This Row],[Position]]="Ch.P. AM",Tableau1[[#This Row],[Fin AM]]-Tableau1[[#This Row],[Début AM]]-Tableau1[[#This Row],[Pause AM]],0)</f>
        <v>0</v>
      </c>
      <c r="X348" s="81">
        <f>IF(Tableau1[[#This Row],[Position]]="Ch.P. PM",Tableau1[[#This Row],[Fin PM]]-Tableau1[[#This Row],[Début PM]]-Tableau1[[#This Row],[Pause PM]],0)</f>
        <v>0</v>
      </c>
      <c r="Y348" s="96">
        <f>IF(Tableau1[[#This Row],[Position]]="Ch.P.",Tableau1[[#This Row],[Temps de travail]],0)+Tableau1[[#This Row],[Chômage Partiel AM]]+Tableau1[[#This Row],[Chômage Partiel PM]]</f>
        <v>0</v>
      </c>
      <c r="Z348" s="147">
        <f>(Tableau1[[#This Row],[Pont Mobile]]+Tableau1[[#This Row],[Congés ]]+Tableau1[[#This Row],[Autre]]+Tableau1[[#This Row],[Absence]]+Tableau1[[#This Row],[R.T.T.]]+Tableau1[[#This Row],[Arrêt Maladie]])*paramètres!B$14</f>
        <v>0</v>
      </c>
      <c r="AA348" s="93">
        <f ca="1">MAX(0,IF(WEEKDAY(Tableau1[[#This Row],[Date]],2)&lt;7,0,
SUM(OFFSET(Tableau1[[#This Row],[Temps de travail]],-6,,7))-
SUM(OFFSET(Tableau1[[#This Row],[Heures à récupérer]],-6,,7))+
SUM(OFFSET(Tableau1[[#This Row],[Récup avance]],-6,,7))
-paramètres!$B$15
)*24)</f>
        <v>0</v>
      </c>
      <c r="AB348" s="14"/>
      <c r="AC348" s="14"/>
      <c r="AE348" s="14"/>
    </row>
    <row r="349" spans="2:31" x14ac:dyDescent="0.3">
      <c r="B349" s="49" t="str">
        <f>IF(WEEKDAY(Tableau1[[#This Row],[Date]],2)=4,"semaine "&amp;_xlfn.ISOWEEKNUM(Tableau1[[#This Row],[Date]]),"")</f>
        <v/>
      </c>
      <c r="C349" s="44" t="str">
        <f>UPPER(TEXT(Tableau1[[#This Row],[Date]],"jjjj"))</f>
        <v>MARDI</v>
      </c>
      <c r="D349" s="60">
        <f>$C$3+ROW()-ROW(Tableau1[[#Headers],[Date]])-1</f>
        <v>44537</v>
      </c>
      <c r="E349" s="24"/>
      <c r="F349" s="24"/>
      <c r="G349" s="58"/>
      <c r="H349" s="24"/>
      <c r="I349" s="24"/>
      <c r="J349" s="58"/>
      <c r="K349" s="64">
        <f>Tableau1[[#This Row],[Fin AM]]-Tableau1[[#This Row],[Début AM]]-Tableau1[[#This Row],[Pause AM]]+Tableau1[[#This Row],[Fin PM]]-Tableau1[[#This Row],[Début PM]]-Tableau1[[#This Row],[Pause PM]]</f>
        <v>0</v>
      </c>
      <c r="L349" s="45"/>
      <c r="M349" s="84"/>
      <c r="N349" s="171" t="str">
        <f ca="1">IF(COUNTIF('jours fériés'!C:C,Tableau1[[#This Row],[Date]]),"oui","")</f>
        <v/>
      </c>
      <c r="O349" s="176"/>
      <c r="P349" s="112">
        <f>IF(Tableau1[[#This Row],[Position]]="C.P.",1,0)</f>
        <v>0</v>
      </c>
      <c r="Q349" s="126">
        <f>IF(Tableau1[[#This Row],[Position]]="C.P.S.",1,0)</f>
        <v>0</v>
      </c>
      <c r="R349" s="132">
        <f>IF(Tableau1[[#This Row],[Position]]="P.M.",1,0)</f>
        <v>0</v>
      </c>
      <c r="S349" s="134">
        <f>IF(Tableau1[[#This Row],[Position]]="A.M.",1,0)</f>
        <v>0</v>
      </c>
      <c r="T349" s="137">
        <f>IF(Tableau1[[#This Row],[Position]]="ABS",1,0)</f>
        <v>0</v>
      </c>
      <c r="U349" s="86">
        <f>IF(Tableau1[[#This Row],[Position]]="R.T.T.",1,0)</f>
        <v>0</v>
      </c>
      <c r="V349" s="138">
        <f>IF(Tableau1[[#This Row],[Position]]="Autre",1,0)</f>
        <v>0</v>
      </c>
      <c r="W349" s="141">
        <f>IF(Tableau1[[#This Row],[Position]]="Ch.P. AM",Tableau1[[#This Row],[Fin AM]]-Tableau1[[#This Row],[Début AM]]-Tableau1[[#This Row],[Pause AM]],0)</f>
        <v>0</v>
      </c>
      <c r="X349" s="81">
        <f>IF(Tableau1[[#This Row],[Position]]="Ch.P. PM",Tableau1[[#This Row],[Fin PM]]-Tableau1[[#This Row],[Début PM]]-Tableau1[[#This Row],[Pause PM]],0)</f>
        <v>0</v>
      </c>
      <c r="Y349" s="96">
        <f>IF(Tableau1[[#This Row],[Position]]="Ch.P.",Tableau1[[#This Row],[Temps de travail]],0)+Tableau1[[#This Row],[Chômage Partiel AM]]+Tableau1[[#This Row],[Chômage Partiel PM]]</f>
        <v>0</v>
      </c>
      <c r="Z349" s="147">
        <f>(Tableau1[[#This Row],[Pont Mobile]]+Tableau1[[#This Row],[Congés ]]+Tableau1[[#This Row],[Autre]]+Tableau1[[#This Row],[Absence]]+Tableau1[[#This Row],[R.T.T.]]+Tableau1[[#This Row],[Arrêt Maladie]])*paramètres!B$14</f>
        <v>0</v>
      </c>
      <c r="AA349" s="93">
        <f ca="1">MAX(0,IF(WEEKDAY(Tableau1[[#This Row],[Date]],2)&lt;7,0,
SUM(OFFSET(Tableau1[[#This Row],[Temps de travail]],-6,,7))-
SUM(OFFSET(Tableau1[[#This Row],[Heures à récupérer]],-6,,7))+
SUM(OFFSET(Tableau1[[#This Row],[Récup avance]],-6,,7))
-paramètres!$B$15
)*24)</f>
        <v>0</v>
      </c>
      <c r="AB349" s="14"/>
      <c r="AC349" s="14"/>
      <c r="AE349" s="14"/>
    </row>
    <row r="350" spans="2:31" x14ac:dyDescent="0.3">
      <c r="B350" s="49" t="str">
        <f>IF(WEEKDAY(Tableau1[[#This Row],[Date]],2)=4,"semaine "&amp;_xlfn.ISOWEEKNUM(Tableau1[[#This Row],[Date]]),"")</f>
        <v/>
      </c>
      <c r="C350" s="44" t="str">
        <f>UPPER(TEXT(Tableau1[[#This Row],[Date]],"jjjj"))</f>
        <v>MERCREDI</v>
      </c>
      <c r="D350" s="60">
        <f>$C$3+ROW()-ROW(Tableau1[[#Headers],[Date]])-1</f>
        <v>44538</v>
      </c>
      <c r="E350" s="24"/>
      <c r="F350" s="24"/>
      <c r="G350" s="58"/>
      <c r="H350" s="24"/>
      <c r="I350" s="24"/>
      <c r="J350" s="58"/>
      <c r="K350" s="64">
        <f>Tableau1[[#This Row],[Fin AM]]-Tableau1[[#This Row],[Début AM]]-Tableau1[[#This Row],[Pause AM]]+Tableau1[[#This Row],[Fin PM]]-Tableau1[[#This Row],[Début PM]]-Tableau1[[#This Row],[Pause PM]]</f>
        <v>0</v>
      </c>
      <c r="L350" s="45"/>
      <c r="M350" s="84"/>
      <c r="N350" s="171" t="str">
        <f ca="1">IF(COUNTIF('jours fériés'!C:C,Tableau1[[#This Row],[Date]]),"oui","")</f>
        <v/>
      </c>
      <c r="O350" s="176"/>
      <c r="P350" s="112">
        <f>IF(Tableau1[[#This Row],[Position]]="C.P.",1,0)</f>
        <v>0</v>
      </c>
      <c r="Q350" s="126">
        <f>IF(Tableau1[[#This Row],[Position]]="C.P.S.",1,0)</f>
        <v>0</v>
      </c>
      <c r="R350" s="132">
        <f>IF(Tableau1[[#This Row],[Position]]="P.M.",1,0)</f>
        <v>0</v>
      </c>
      <c r="S350" s="134">
        <f>IF(Tableau1[[#This Row],[Position]]="A.M.",1,0)</f>
        <v>0</v>
      </c>
      <c r="T350" s="137">
        <f>IF(Tableau1[[#This Row],[Position]]="ABS",1,0)</f>
        <v>0</v>
      </c>
      <c r="U350" s="86">
        <f>IF(Tableau1[[#This Row],[Position]]="R.T.T.",1,0)</f>
        <v>0</v>
      </c>
      <c r="V350" s="138">
        <f>IF(Tableau1[[#This Row],[Position]]="Autre",1,0)</f>
        <v>0</v>
      </c>
      <c r="W350" s="141">
        <f>IF(Tableau1[[#This Row],[Position]]="Ch.P. AM",Tableau1[[#This Row],[Fin AM]]-Tableau1[[#This Row],[Début AM]]-Tableau1[[#This Row],[Pause AM]],0)</f>
        <v>0</v>
      </c>
      <c r="X350" s="81">
        <f>IF(Tableau1[[#This Row],[Position]]="Ch.P. PM",Tableau1[[#This Row],[Fin PM]]-Tableau1[[#This Row],[Début PM]]-Tableau1[[#This Row],[Pause PM]],0)</f>
        <v>0</v>
      </c>
      <c r="Y350" s="96">
        <f>IF(Tableau1[[#This Row],[Position]]="Ch.P.",Tableau1[[#This Row],[Temps de travail]],0)+Tableau1[[#This Row],[Chômage Partiel AM]]+Tableau1[[#This Row],[Chômage Partiel PM]]</f>
        <v>0</v>
      </c>
      <c r="Z350" s="147">
        <f>(Tableau1[[#This Row],[Pont Mobile]]+Tableau1[[#This Row],[Congés ]]+Tableau1[[#This Row],[Autre]]+Tableau1[[#This Row],[Absence]]+Tableau1[[#This Row],[R.T.T.]]+Tableau1[[#This Row],[Arrêt Maladie]])*paramètres!B$14</f>
        <v>0</v>
      </c>
      <c r="AA350" s="93">
        <f ca="1">MAX(0,IF(WEEKDAY(Tableau1[[#This Row],[Date]],2)&lt;7,0,
SUM(OFFSET(Tableau1[[#This Row],[Temps de travail]],-6,,7))-
SUM(OFFSET(Tableau1[[#This Row],[Heures à récupérer]],-6,,7))+
SUM(OFFSET(Tableau1[[#This Row],[Récup avance]],-6,,7))
-paramètres!$B$15
)*24)</f>
        <v>0</v>
      </c>
      <c r="AB350" s="14"/>
      <c r="AC350" s="14"/>
      <c r="AE350" s="14"/>
    </row>
    <row r="351" spans="2:31" x14ac:dyDescent="0.3">
      <c r="B351" s="49" t="str">
        <f>IF(WEEKDAY(Tableau1[[#This Row],[Date]],2)=4,"semaine "&amp;_xlfn.ISOWEEKNUM(Tableau1[[#This Row],[Date]]),"")</f>
        <v>semaine 49</v>
      </c>
      <c r="C351" s="44" t="str">
        <f>UPPER(TEXT(Tableau1[[#This Row],[Date]],"jjjj"))</f>
        <v>JEUDI</v>
      </c>
      <c r="D351" s="60">
        <f>$C$3+ROW()-ROW(Tableau1[[#Headers],[Date]])-1</f>
        <v>44539</v>
      </c>
      <c r="E351" s="24"/>
      <c r="F351" s="24"/>
      <c r="G351" s="58"/>
      <c r="H351" s="24"/>
      <c r="I351" s="24"/>
      <c r="J351" s="58"/>
      <c r="K351" s="64">
        <f>Tableau1[[#This Row],[Fin AM]]-Tableau1[[#This Row],[Début AM]]-Tableau1[[#This Row],[Pause AM]]+Tableau1[[#This Row],[Fin PM]]-Tableau1[[#This Row],[Début PM]]-Tableau1[[#This Row],[Pause PM]]</f>
        <v>0</v>
      </c>
      <c r="L351" s="45"/>
      <c r="M351" s="84"/>
      <c r="N351" s="171" t="str">
        <f ca="1">IF(COUNTIF('jours fériés'!C:C,Tableau1[[#This Row],[Date]]),"oui","")</f>
        <v/>
      </c>
      <c r="O351" s="176"/>
      <c r="P351" s="112">
        <f>IF(Tableau1[[#This Row],[Position]]="C.P.",1,0)</f>
        <v>0</v>
      </c>
      <c r="Q351" s="126">
        <f>IF(Tableau1[[#This Row],[Position]]="C.P.S.",1,0)</f>
        <v>0</v>
      </c>
      <c r="R351" s="132">
        <f>IF(Tableau1[[#This Row],[Position]]="P.M.",1,0)</f>
        <v>0</v>
      </c>
      <c r="S351" s="134">
        <f>IF(Tableau1[[#This Row],[Position]]="A.M.",1,0)</f>
        <v>0</v>
      </c>
      <c r="T351" s="137">
        <f>IF(Tableau1[[#This Row],[Position]]="ABS",1,0)</f>
        <v>0</v>
      </c>
      <c r="U351" s="86">
        <f>IF(Tableau1[[#This Row],[Position]]="R.T.T.",1,0)</f>
        <v>0</v>
      </c>
      <c r="V351" s="138">
        <f>IF(Tableau1[[#This Row],[Position]]="Autre",1,0)</f>
        <v>0</v>
      </c>
      <c r="W351" s="141">
        <f>IF(Tableau1[[#This Row],[Position]]="Ch.P. AM",Tableau1[[#This Row],[Fin AM]]-Tableau1[[#This Row],[Début AM]]-Tableau1[[#This Row],[Pause AM]],0)</f>
        <v>0</v>
      </c>
      <c r="X351" s="81">
        <f>IF(Tableau1[[#This Row],[Position]]="Ch.P. PM",Tableau1[[#This Row],[Fin PM]]-Tableau1[[#This Row],[Début PM]]-Tableau1[[#This Row],[Pause PM]],0)</f>
        <v>0</v>
      </c>
      <c r="Y351" s="96">
        <f>IF(Tableau1[[#This Row],[Position]]="Ch.P.",Tableau1[[#This Row],[Temps de travail]],0)+Tableau1[[#This Row],[Chômage Partiel AM]]+Tableau1[[#This Row],[Chômage Partiel PM]]</f>
        <v>0</v>
      </c>
      <c r="Z351" s="147">
        <f>(Tableau1[[#This Row],[Pont Mobile]]+Tableau1[[#This Row],[Congés ]]+Tableau1[[#This Row],[Autre]]+Tableau1[[#This Row],[Absence]]+Tableau1[[#This Row],[R.T.T.]]+Tableau1[[#This Row],[Arrêt Maladie]])*paramètres!B$14</f>
        <v>0</v>
      </c>
      <c r="AA351" s="93">
        <f ca="1">MAX(0,IF(WEEKDAY(Tableau1[[#This Row],[Date]],2)&lt;7,0,
SUM(OFFSET(Tableau1[[#This Row],[Temps de travail]],-6,,7))-
SUM(OFFSET(Tableau1[[#This Row],[Heures à récupérer]],-6,,7))+
SUM(OFFSET(Tableau1[[#This Row],[Récup avance]],-6,,7))
-paramètres!$B$15
)*24)</f>
        <v>0</v>
      </c>
      <c r="AB351" s="14"/>
      <c r="AC351" s="14"/>
      <c r="AE351" s="14"/>
    </row>
    <row r="352" spans="2:31" x14ac:dyDescent="0.3">
      <c r="B352" s="49" t="str">
        <f>IF(WEEKDAY(Tableau1[[#This Row],[Date]],2)=4,"semaine "&amp;_xlfn.ISOWEEKNUM(Tableau1[[#This Row],[Date]]),"")</f>
        <v/>
      </c>
      <c r="C352" s="44" t="str">
        <f>UPPER(TEXT(Tableau1[[#This Row],[Date]],"jjjj"))</f>
        <v>VENDREDI</v>
      </c>
      <c r="D352" s="60">
        <f>$C$3+ROW()-ROW(Tableau1[[#Headers],[Date]])-1</f>
        <v>44540</v>
      </c>
      <c r="E352" s="24"/>
      <c r="F352" s="24"/>
      <c r="G352" s="58"/>
      <c r="H352" s="24"/>
      <c r="I352" s="24"/>
      <c r="J352" s="58"/>
      <c r="K352" s="64">
        <f>Tableau1[[#This Row],[Fin AM]]-Tableau1[[#This Row],[Début AM]]-Tableau1[[#This Row],[Pause AM]]+Tableau1[[#This Row],[Fin PM]]-Tableau1[[#This Row],[Début PM]]-Tableau1[[#This Row],[Pause PM]]</f>
        <v>0</v>
      </c>
      <c r="L352" s="45"/>
      <c r="M352" s="84"/>
      <c r="N352" s="171" t="str">
        <f ca="1">IF(COUNTIF('jours fériés'!C:C,Tableau1[[#This Row],[Date]]),"oui","")</f>
        <v/>
      </c>
      <c r="O352" s="176"/>
      <c r="P352" s="112">
        <f>IF(Tableau1[[#This Row],[Position]]="C.P.",1,0)</f>
        <v>0</v>
      </c>
      <c r="Q352" s="126">
        <f>IF(Tableau1[[#This Row],[Position]]="C.P.S.",1,0)</f>
        <v>0</v>
      </c>
      <c r="R352" s="132">
        <f>IF(Tableau1[[#This Row],[Position]]="P.M.",1,0)</f>
        <v>0</v>
      </c>
      <c r="S352" s="134">
        <f>IF(Tableau1[[#This Row],[Position]]="A.M.",1,0)</f>
        <v>0</v>
      </c>
      <c r="T352" s="137">
        <f>IF(Tableau1[[#This Row],[Position]]="ABS",1,0)</f>
        <v>0</v>
      </c>
      <c r="U352" s="86">
        <f>IF(Tableau1[[#This Row],[Position]]="R.T.T.",1,0)</f>
        <v>0</v>
      </c>
      <c r="V352" s="138">
        <f>IF(Tableau1[[#This Row],[Position]]="Autre",1,0)</f>
        <v>0</v>
      </c>
      <c r="W352" s="141">
        <f>IF(Tableau1[[#This Row],[Position]]="Ch.P. AM",Tableau1[[#This Row],[Fin AM]]-Tableau1[[#This Row],[Début AM]]-Tableau1[[#This Row],[Pause AM]],0)</f>
        <v>0</v>
      </c>
      <c r="X352" s="81">
        <f>IF(Tableau1[[#This Row],[Position]]="Ch.P. PM",Tableau1[[#This Row],[Fin PM]]-Tableau1[[#This Row],[Début PM]]-Tableau1[[#This Row],[Pause PM]],0)</f>
        <v>0</v>
      </c>
      <c r="Y352" s="96">
        <f>IF(Tableau1[[#This Row],[Position]]="Ch.P.",Tableau1[[#This Row],[Temps de travail]],0)+Tableau1[[#This Row],[Chômage Partiel AM]]+Tableau1[[#This Row],[Chômage Partiel PM]]</f>
        <v>0</v>
      </c>
      <c r="Z352" s="147">
        <f>(Tableau1[[#This Row],[Pont Mobile]]+Tableau1[[#This Row],[Congés ]]+Tableau1[[#This Row],[Autre]]+Tableau1[[#This Row],[Absence]]+Tableau1[[#This Row],[R.T.T.]]+Tableau1[[#This Row],[Arrêt Maladie]])*paramètres!B$14</f>
        <v>0</v>
      </c>
      <c r="AA352" s="93">
        <f ca="1">MAX(0,IF(WEEKDAY(Tableau1[[#This Row],[Date]],2)&lt;7,0,
SUM(OFFSET(Tableau1[[#This Row],[Temps de travail]],-6,,7))-
SUM(OFFSET(Tableau1[[#This Row],[Heures à récupérer]],-6,,7))+
SUM(OFFSET(Tableau1[[#This Row],[Récup avance]],-6,,7))
-paramètres!$B$15
)*24)</f>
        <v>0</v>
      </c>
      <c r="AB352" s="14"/>
      <c r="AC352" s="14"/>
      <c r="AE352" s="14"/>
    </row>
    <row r="353" spans="2:31" x14ac:dyDescent="0.3">
      <c r="B353" s="49" t="str">
        <f>IF(WEEKDAY(Tableau1[[#This Row],[Date]],2)=4,"semaine "&amp;_xlfn.ISOWEEKNUM(Tableau1[[#This Row],[Date]]),"")</f>
        <v/>
      </c>
      <c r="C353" s="44" t="str">
        <f>UPPER(TEXT(Tableau1[[#This Row],[Date]],"jjjj"))</f>
        <v>SAMEDI</v>
      </c>
      <c r="D353" s="60">
        <f>$C$3+ROW()-ROW(Tableau1[[#Headers],[Date]])-1</f>
        <v>44541</v>
      </c>
      <c r="E353" s="24"/>
      <c r="F353" s="24"/>
      <c r="G353" s="58"/>
      <c r="H353" s="24"/>
      <c r="I353" s="24"/>
      <c r="J353" s="58"/>
      <c r="K353" s="64">
        <f>Tableau1[[#This Row],[Fin AM]]-Tableau1[[#This Row],[Début AM]]-Tableau1[[#This Row],[Pause AM]]+Tableau1[[#This Row],[Fin PM]]-Tableau1[[#This Row],[Début PM]]-Tableau1[[#This Row],[Pause PM]]</f>
        <v>0</v>
      </c>
      <c r="L353" s="45"/>
      <c r="M353" s="84"/>
      <c r="N353" s="171" t="str">
        <f ca="1">IF(COUNTIF('jours fériés'!C:C,Tableau1[[#This Row],[Date]]),"oui","")</f>
        <v/>
      </c>
      <c r="O353" s="176"/>
      <c r="P353" s="112">
        <f>IF(Tableau1[[#This Row],[Position]]="C.P.",1,0)</f>
        <v>0</v>
      </c>
      <c r="Q353" s="126">
        <f>IF(Tableau1[[#This Row],[Position]]="C.P.S.",1,0)</f>
        <v>0</v>
      </c>
      <c r="R353" s="132">
        <f>IF(Tableau1[[#This Row],[Position]]="P.M.",1,0)</f>
        <v>0</v>
      </c>
      <c r="S353" s="134">
        <f>IF(Tableau1[[#This Row],[Position]]="A.M.",1,0)</f>
        <v>0</v>
      </c>
      <c r="T353" s="137">
        <f>IF(Tableau1[[#This Row],[Position]]="ABS",1,0)</f>
        <v>0</v>
      </c>
      <c r="U353" s="86">
        <f>IF(Tableau1[[#This Row],[Position]]="R.T.T.",1,0)</f>
        <v>0</v>
      </c>
      <c r="V353" s="138">
        <f>IF(Tableau1[[#This Row],[Position]]="Autre",1,0)</f>
        <v>0</v>
      </c>
      <c r="W353" s="141">
        <f>IF(Tableau1[[#This Row],[Position]]="Ch.P. AM",Tableau1[[#This Row],[Fin AM]]-Tableau1[[#This Row],[Début AM]]-Tableau1[[#This Row],[Pause AM]],0)</f>
        <v>0</v>
      </c>
      <c r="X353" s="81">
        <f>IF(Tableau1[[#This Row],[Position]]="Ch.P. PM",Tableau1[[#This Row],[Fin PM]]-Tableau1[[#This Row],[Début PM]]-Tableau1[[#This Row],[Pause PM]],0)</f>
        <v>0</v>
      </c>
      <c r="Y353" s="96">
        <f>IF(Tableau1[[#This Row],[Position]]="Ch.P.",Tableau1[[#This Row],[Temps de travail]],0)+Tableau1[[#This Row],[Chômage Partiel AM]]+Tableau1[[#This Row],[Chômage Partiel PM]]</f>
        <v>0</v>
      </c>
      <c r="Z353" s="147">
        <f>(Tableau1[[#This Row],[Pont Mobile]]+Tableau1[[#This Row],[Congés ]]+Tableau1[[#This Row],[Autre]]+Tableau1[[#This Row],[Absence]]+Tableau1[[#This Row],[R.T.T.]]+Tableau1[[#This Row],[Arrêt Maladie]])*paramètres!B$14</f>
        <v>0</v>
      </c>
      <c r="AA353" s="93">
        <f ca="1">MAX(0,IF(WEEKDAY(Tableau1[[#This Row],[Date]],2)&lt;7,0,
SUM(OFFSET(Tableau1[[#This Row],[Temps de travail]],-6,,7))-
SUM(OFFSET(Tableau1[[#This Row],[Heures à récupérer]],-6,,7))+
SUM(OFFSET(Tableau1[[#This Row],[Récup avance]],-6,,7))
-paramètres!$B$15
)*24)</f>
        <v>0</v>
      </c>
      <c r="AB353" s="14"/>
      <c r="AC353" s="14"/>
      <c r="AE353" s="14"/>
    </row>
    <row r="354" spans="2:31" ht="15" thickBot="1" x14ac:dyDescent="0.35">
      <c r="B354" s="49" t="str">
        <f>IF(WEEKDAY(Tableau1[[#This Row],[Date]],2)=4,"semaine "&amp;_xlfn.ISOWEEKNUM(Tableau1[[#This Row],[Date]]),"")</f>
        <v/>
      </c>
      <c r="C354" s="44" t="str">
        <f>UPPER(TEXT(Tableau1[[#This Row],[Date]],"jjjj"))</f>
        <v>DIMANCHE</v>
      </c>
      <c r="D354" s="60">
        <f>$C$3+ROW()-ROW(Tableau1[[#Headers],[Date]])-1</f>
        <v>44542</v>
      </c>
      <c r="E354" s="24"/>
      <c r="F354" s="24"/>
      <c r="G354" s="58"/>
      <c r="H354" s="24"/>
      <c r="I354" s="24"/>
      <c r="J354" s="58"/>
      <c r="K354" s="64">
        <f>Tableau1[[#This Row],[Fin AM]]-Tableau1[[#This Row],[Début AM]]-Tableau1[[#This Row],[Pause AM]]+Tableau1[[#This Row],[Fin PM]]-Tableau1[[#This Row],[Début PM]]-Tableau1[[#This Row],[Pause PM]]</f>
        <v>0</v>
      </c>
      <c r="L354" s="52"/>
      <c r="M354" s="85"/>
      <c r="N354" s="174" t="str">
        <f ca="1">IF(COUNTIF('jours fériés'!C:C,Tableau1[[#This Row],[Date]]),"oui","")</f>
        <v/>
      </c>
      <c r="O354" s="176"/>
      <c r="P354" s="179">
        <f>IF(Tableau1[[#This Row],[Position]]="C.P.",1,0)</f>
        <v>0</v>
      </c>
      <c r="Q354" s="181">
        <f>IF(Tableau1[[#This Row],[Position]]="C.P.S.",1,0)</f>
        <v>0</v>
      </c>
      <c r="R354" s="183">
        <f>IF(Tableau1[[#This Row],[Position]]="P.M.",1,0)</f>
        <v>0</v>
      </c>
      <c r="S354" s="169">
        <f>IF(Tableau1[[#This Row],[Position]]="A.M.",1,0)</f>
        <v>0</v>
      </c>
      <c r="T354" s="187">
        <f>IF(Tableau1[[#This Row],[Position]]="ABS",1,0)</f>
        <v>0</v>
      </c>
      <c r="U354" s="189">
        <f>IF(Tableau1[[#This Row],[Position]]="R.T.T.",1,0)</f>
        <v>0</v>
      </c>
      <c r="V354" s="185">
        <f>IF(Tableau1[[#This Row],[Position]]="Autre",1,0)</f>
        <v>0</v>
      </c>
      <c r="W354" s="142">
        <f>IF(Tableau1[[#This Row],[Position]]="Ch.P. AM",Tableau1[[#This Row],[Fin AM]]-Tableau1[[#This Row],[Début AM]]-Tableau1[[#This Row],[Pause AM]],0)</f>
        <v>0</v>
      </c>
      <c r="X354" s="117">
        <f>IF(Tableau1[[#This Row],[Position]]="Ch.P. PM",Tableau1[[#This Row],[Fin PM]]-Tableau1[[#This Row],[Début PM]]-Tableau1[[#This Row],[Pause PM]],0)</f>
        <v>0</v>
      </c>
      <c r="Y354" s="143">
        <f>IF(Tableau1[[#This Row],[Position]]="Ch.P.",Tableau1[[#This Row],[Temps de travail]],0)+Tableau1[[#This Row],[Chômage Partiel AM]]+Tableau1[[#This Row],[Chômage Partiel PM]]</f>
        <v>0</v>
      </c>
      <c r="Z354" s="148">
        <f>(Tableau1[[#This Row],[Pont Mobile]]+Tableau1[[#This Row],[Congés ]]+Tableau1[[#This Row],[Autre]]+Tableau1[[#This Row],[Absence]]+Tableau1[[#This Row],[R.T.T.]]+Tableau1[[#This Row],[Arrêt Maladie]])*paramètres!B$14</f>
        <v>0</v>
      </c>
      <c r="AA354" s="94">
        <f ca="1">MAX(0,IF(WEEKDAY(Tableau1[[#This Row],[Date]],2)&lt;7,0,
SUM(OFFSET(Tableau1[[#This Row],[Temps de travail]],-6,,7))-
SUM(OFFSET(Tableau1[[#This Row],[Heures à récupérer]],-6,,7))+
SUM(OFFSET(Tableau1[[#This Row],[Récup avance]],-6,,7))
-paramètres!$B$15
)*24)</f>
        <v>0</v>
      </c>
      <c r="AB354" s="14"/>
      <c r="AC354" s="14"/>
      <c r="AE354" s="14"/>
    </row>
    <row r="355" spans="2:31" x14ac:dyDescent="0.3">
      <c r="B355" s="49" t="str">
        <f>IF(WEEKDAY(Tableau1[[#This Row],[Date]],2)=4,"semaine "&amp;_xlfn.ISOWEEKNUM(Tableau1[[#This Row],[Date]]),"")</f>
        <v/>
      </c>
      <c r="C355" s="44" t="str">
        <f>UPPER(TEXT(Tableau1[[#This Row],[Date]],"jjjj"))</f>
        <v>LUNDI</v>
      </c>
      <c r="D355" s="60">
        <f>$C$3+ROW()-ROW(Tableau1[[#Headers],[Date]])-1</f>
        <v>44543</v>
      </c>
      <c r="E355" s="24"/>
      <c r="F355" s="24"/>
      <c r="G355" s="58"/>
      <c r="H355" s="24"/>
      <c r="I355" s="24"/>
      <c r="J355" s="58"/>
      <c r="K355" s="64">
        <f>Tableau1[[#This Row],[Fin AM]]-Tableau1[[#This Row],[Début AM]]-Tableau1[[#This Row],[Pause AM]]+Tableau1[[#This Row],[Fin PM]]-Tableau1[[#This Row],[Début PM]]-Tableau1[[#This Row],[Pause PM]]</f>
        <v>0</v>
      </c>
      <c r="L355" s="48"/>
      <c r="M355" s="83"/>
      <c r="N355" s="171" t="str">
        <f ca="1">IF(COUNTIF('jours fériés'!C:C,Tableau1[[#This Row],[Date]]),"oui","")</f>
        <v/>
      </c>
      <c r="O355" s="176"/>
      <c r="P355" s="112">
        <f>IF(Tableau1[[#This Row],[Position]]="C.P.",1,0)</f>
        <v>0</v>
      </c>
      <c r="Q355" s="126">
        <f>IF(Tableau1[[#This Row],[Position]]="C.P.S.",1,0)</f>
        <v>0</v>
      </c>
      <c r="R355" s="132">
        <f>IF(Tableau1[[#This Row],[Position]]="P.M.",1,0)</f>
        <v>0</v>
      </c>
      <c r="S355" s="134">
        <f>IF(Tableau1[[#This Row],[Position]]="A.M.",1,0)</f>
        <v>0</v>
      </c>
      <c r="T355" s="137">
        <f>IF(Tableau1[[#This Row],[Position]]="ABS",1,0)</f>
        <v>0</v>
      </c>
      <c r="U355" s="86">
        <f>IF(Tableau1[[#This Row],[Position]]="R.T.T.",1,0)</f>
        <v>0</v>
      </c>
      <c r="V355" s="138">
        <f>IF(Tableau1[[#This Row],[Position]]="Autre",1,0)</f>
        <v>0</v>
      </c>
      <c r="W355" s="141">
        <f>IF(Tableau1[[#This Row],[Position]]="Ch.P. AM",Tableau1[[#This Row],[Fin AM]]-Tableau1[[#This Row],[Début AM]]-Tableau1[[#This Row],[Pause AM]],0)</f>
        <v>0</v>
      </c>
      <c r="X355" s="81">
        <f>IF(Tableau1[[#This Row],[Position]]="Ch.P. PM",Tableau1[[#This Row],[Fin PM]]-Tableau1[[#This Row],[Début PM]]-Tableau1[[#This Row],[Pause PM]],0)</f>
        <v>0</v>
      </c>
      <c r="Y355" s="96">
        <f>IF(Tableau1[[#This Row],[Position]]="Ch.P.",Tableau1[[#This Row],[Temps de travail]],0)+Tableau1[[#This Row],[Chômage Partiel AM]]+Tableau1[[#This Row],[Chômage Partiel PM]]</f>
        <v>0</v>
      </c>
      <c r="Z355" s="147">
        <f>(Tableau1[[#This Row],[Pont Mobile]]+Tableau1[[#This Row],[Congés ]]+Tableau1[[#This Row],[Autre]]+Tableau1[[#This Row],[Absence]]+Tableau1[[#This Row],[R.T.T.]]+Tableau1[[#This Row],[Arrêt Maladie]])*paramètres!B$14</f>
        <v>0</v>
      </c>
      <c r="AA355" s="93">
        <f ca="1">MAX(0,IF(WEEKDAY(Tableau1[[#This Row],[Date]],2)&lt;7,0,
SUM(OFFSET(Tableau1[[#This Row],[Temps de travail]],-6,,7))-
SUM(OFFSET(Tableau1[[#This Row],[Heures à récupérer]],-6,,7))+
SUM(OFFSET(Tableau1[[#This Row],[Récup avance]],-6,,7))
-paramètres!$B$15
)*24)</f>
        <v>0</v>
      </c>
      <c r="AB355" s="14"/>
      <c r="AC355" s="14"/>
      <c r="AE355" s="14"/>
    </row>
    <row r="356" spans="2:31" x14ac:dyDescent="0.3">
      <c r="B356" s="49" t="str">
        <f>IF(WEEKDAY(Tableau1[[#This Row],[Date]],2)=4,"semaine "&amp;_xlfn.ISOWEEKNUM(Tableau1[[#This Row],[Date]]),"")</f>
        <v/>
      </c>
      <c r="C356" s="44" t="str">
        <f>UPPER(TEXT(Tableau1[[#This Row],[Date]],"jjjj"))</f>
        <v>MARDI</v>
      </c>
      <c r="D356" s="60">
        <f>$C$3+ROW()-ROW(Tableau1[[#Headers],[Date]])-1</f>
        <v>44544</v>
      </c>
      <c r="E356" s="24"/>
      <c r="F356" s="24"/>
      <c r="G356" s="58"/>
      <c r="H356" s="24"/>
      <c r="I356" s="24"/>
      <c r="J356" s="58"/>
      <c r="K356" s="64">
        <f>Tableau1[[#This Row],[Fin AM]]-Tableau1[[#This Row],[Début AM]]-Tableau1[[#This Row],[Pause AM]]+Tableau1[[#This Row],[Fin PM]]-Tableau1[[#This Row],[Début PM]]-Tableau1[[#This Row],[Pause PM]]</f>
        <v>0</v>
      </c>
      <c r="L356" s="45"/>
      <c r="M356" s="84"/>
      <c r="N356" s="171" t="str">
        <f ca="1">IF(COUNTIF('jours fériés'!C:C,Tableau1[[#This Row],[Date]]),"oui","")</f>
        <v/>
      </c>
      <c r="O356" s="176"/>
      <c r="P356" s="112">
        <f>IF(Tableau1[[#This Row],[Position]]="C.P.",1,0)</f>
        <v>0</v>
      </c>
      <c r="Q356" s="126">
        <f>IF(Tableau1[[#This Row],[Position]]="C.P.S.",1,0)</f>
        <v>0</v>
      </c>
      <c r="R356" s="132">
        <f>IF(Tableau1[[#This Row],[Position]]="P.M.",1,0)</f>
        <v>0</v>
      </c>
      <c r="S356" s="134">
        <f>IF(Tableau1[[#This Row],[Position]]="A.M.",1,0)</f>
        <v>0</v>
      </c>
      <c r="T356" s="137">
        <f>IF(Tableau1[[#This Row],[Position]]="ABS",1,0)</f>
        <v>0</v>
      </c>
      <c r="U356" s="86">
        <f>IF(Tableau1[[#This Row],[Position]]="R.T.T.",1,0)</f>
        <v>0</v>
      </c>
      <c r="V356" s="138">
        <f>IF(Tableau1[[#This Row],[Position]]="Autre",1,0)</f>
        <v>0</v>
      </c>
      <c r="W356" s="141">
        <f>IF(Tableau1[[#This Row],[Position]]="Ch.P. AM",Tableau1[[#This Row],[Fin AM]]-Tableau1[[#This Row],[Début AM]]-Tableau1[[#This Row],[Pause AM]],0)</f>
        <v>0</v>
      </c>
      <c r="X356" s="81">
        <f>IF(Tableau1[[#This Row],[Position]]="Ch.P. PM",Tableau1[[#This Row],[Fin PM]]-Tableau1[[#This Row],[Début PM]]-Tableau1[[#This Row],[Pause PM]],0)</f>
        <v>0</v>
      </c>
      <c r="Y356" s="96">
        <f>IF(Tableau1[[#This Row],[Position]]="Ch.P.",Tableau1[[#This Row],[Temps de travail]],0)+Tableau1[[#This Row],[Chômage Partiel AM]]+Tableau1[[#This Row],[Chômage Partiel PM]]</f>
        <v>0</v>
      </c>
      <c r="Z356" s="147">
        <f>(Tableau1[[#This Row],[Pont Mobile]]+Tableau1[[#This Row],[Congés ]]+Tableau1[[#This Row],[Autre]]+Tableau1[[#This Row],[Absence]]+Tableau1[[#This Row],[R.T.T.]]+Tableau1[[#This Row],[Arrêt Maladie]])*paramètres!B$14</f>
        <v>0</v>
      </c>
      <c r="AA356" s="93">
        <f ca="1">MAX(0,IF(WEEKDAY(Tableau1[[#This Row],[Date]],2)&lt;7,0,
SUM(OFFSET(Tableau1[[#This Row],[Temps de travail]],-6,,7))-
SUM(OFFSET(Tableau1[[#This Row],[Heures à récupérer]],-6,,7))+
SUM(OFFSET(Tableau1[[#This Row],[Récup avance]],-6,,7))
-paramètres!$B$15
)*24)</f>
        <v>0</v>
      </c>
      <c r="AB356" s="14"/>
      <c r="AC356" s="14"/>
      <c r="AE356" s="14"/>
    </row>
    <row r="357" spans="2:31" x14ac:dyDescent="0.3">
      <c r="B357" s="49" t="str">
        <f>IF(WEEKDAY(Tableau1[[#This Row],[Date]],2)=4,"semaine "&amp;_xlfn.ISOWEEKNUM(Tableau1[[#This Row],[Date]]),"")</f>
        <v/>
      </c>
      <c r="C357" s="44" t="str">
        <f>UPPER(TEXT(Tableau1[[#This Row],[Date]],"jjjj"))</f>
        <v>MERCREDI</v>
      </c>
      <c r="D357" s="60">
        <f>$C$3+ROW()-ROW(Tableau1[[#Headers],[Date]])-1</f>
        <v>44545</v>
      </c>
      <c r="E357" s="24"/>
      <c r="F357" s="24"/>
      <c r="G357" s="58"/>
      <c r="H357" s="24"/>
      <c r="I357" s="24"/>
      <c r="J357" s="58"/>
      <c r="K357" s="64">
        <f>Tableau1[[#This Row],[Fin AM]]-Tableau1[[#This Row],[Début AM]]-Tableau1[[#This Row],[Pause AM]]+Tableau1[[#This Row],[Fin PM]]-Tableau1[[#This Row],[Début PM]]-Tableau1[[#This Row],[Pause PM]]</f>
        <v>0</v>
      </c>
      <c r="L357" s="45"/>
      <c r="M357" s="84"/>
      <c r="N357" s="171" t="str">
        <f ca="1">IF(COUNTIF('jours fériés'!C:C,Tableau1[[#This Row],[Date]]),"oui","")</f>
        <v/>
      </c>
      <c r="O357" s="176"/>
      <c r="P357" s="112">
        <f>IF(Tableau1[[#This Row],[Position]]="C.P.",1,0)</f>
        <v>0</v>
      </c>
      <c r="Q357" s="126">
        <f>IF(Tableau1[[#This Row],[Position]]="C.P.S.",1,0)</f>
        <v>0</v>
      </c>
      <c r="R357" s="132">
        <f>IF(Tableau1[[#This Row],[Position]]="P.M.",1,0)</f>
        <v>0</v>
      </c>
      <c r="S357" s="134">
        <f>IF(Tableau1[[#This Row],[Position]]="A.M.",1,0)</f>
        <v>0</v>
      </c>
      <c r="T357" s="137">
        <f>IF(Tableau1[[#This Row],[Position]]="ABS",1,0)</f>
        <v>0</v>
      </c>
      <c r="U357" s="86">
        <f>IF(Tableau1[[#This Row],[Position]]="R.T.T.",1,0)</f>
        <v>0</v>
      </c>
      <c r="V357" s="138">
        <f>IF(Tableau1[[#This Row],[Position]]="Autre",1,0)</f>
        <v>0</v>
      </c>
      <c r="W357" s="141">
        <f>IF(Tableau1[[#This Row],[Position]]="Ch.P. AM",Tableau1[[#This Row],[Fin AM]]-Tableau1[[#This Row],[Début AM]]-Tableau1[[#This Row],[Pause AM]],0)</f>
        <v>0</v>
      </c>
      <c r="X357" s="81">
        <f>IF(Tableau1[[#This Row],[Position]]="Ch.P. PM",Tableau1[[#This Row],[Fin PM]]-Tableau1[[#This Row],[Début PM]]-Tableau1[[#This Row],[Pause PM]],0)</f>
        <v>0</v>
      </c>
      <c r="Y357" s="96">
        <f>IF(Tableau1[[#This Row],[Position]]="Ch.P.",Tableau1[[#This Row],[Temps de travail]],0)+Tableau1[[#This Row],[Chômage Partiel AM]]+Tableau1[[#This Row],[Chômage Partiel PM]]</f>
        <v>0</v>
      </c>
      <c r="Z357" s="147">
        <f>(Tableau1[[#This Row],[Pont Mobile]]+Tableau1[[#This Row],[Congés ]]+Tableau1[[#This Row],[Autre]]+Tableau1[[#This Row],[Absence]]+Tableau1[[#This Row],[R.T.T.]]+Tableau1[[#This Row],[Arrêt Maladie]])*paramètres!B$14</f>
        <v>0</v>
      </c>
      <c r="AA357" s="93">
        <f ca="1">MAX(0,IF(WEEKDAY(Tableau1[[#This Row],[Date]],2)&lt;7,0,
SUM(OFFSET(Tableau1[[#This Row],[Temps de travail]],-6,,7))-
SUM(OFFSET(Tableau1[[#This Row],[Heures à récupérer]],-6,,7))+
SUM(OFFSET(Tableau1[[#This Row],[Récup avance]],-6,,7))
-paramètres!$B$15
)*24)</f>
        <v>0</v>
      </c>
      <c r="AB357" s="14"/>
      <c r="AC357" s="14"/>
      <c r="AE357" s="14"/>
    </row>
    <row r="358" spans="2:31" x14ac:dyDescent="0.3">
      <c r="B358" s="49" t="str">
        <f>IF(WEEKDAY(Tableau1[[#This Row],[Date]],2)=4,"semaine "&amp;_xlfn.ISOWEEKNUM(Tableau1[[#This Row],[Date]]),"")</f>
        <v>semaine 50</v>
      </c>
      <c r="C358" s="44" t="str">
        <f>UPPER(TEXT(Tableau1[[#This Row],[Date]],"jjjj"))</f>
        <v>JEUDI</v>
      </c>
      <c r="D358" s="60">
        <f>$C$3+ROW()-ROW(Tableau1[[#Headers],[Date]])-1</f>
        <v>44546</v>
      </c>
      <c r="E358" s="24"/>
      <c r="F358" s="24"/>
      <c r="G358" s="58"/>
      <c r="H358" s="24"/>
      <c r="I358" s="24"/>
      <c r="J358" s="58"/>
      <c r="K358" s="64">
        <f>Tableau1[[#This Row],[Fin AM]]-Tableau1[[#This Row],[Début AM]]-Tableau1[[#This Row],[Pause AM]]+Tableau1[[#This Row],[Fin PM]]-Tableau1[[#This Row],[Début PM]]-Tableau1[[#This Row],[Pause PM]]</f>
        <v>0</v>
      </c>
      <c r="L358" s="45"/>
      <c r="M358" s="84"/>
      <c r="N358" s="171" t="str">
        <f ca="1">IF(COUNTIF('jours fériés'!C:C,Tableau1[[#This Row],[Date]]),"oui","")</f>
        <v/>
      </c>
      <c r="O358" s="176"/>
      <c r="P358" s="112">
        <f>IF(Tableau1[[#This Row],[Position]]="C.P.",1,0)</f>
        <v>0</v>
      </c>
      <c r="Q358" s="126">
        <f>IF(Tableau1[[#This Row],[Position]]="C.P.S.",1,0)</f>
        <v>0</v>
      </c>
      <c r="R358" s="132">
        <f>IF(Tableau1[[#This Row],[Position]]="P.M.",1,0)</f>
        <v>0</v>
      </c>
      <c r="S358" s="134">
        <f>IF(Tableau1[[#This Row],[Position]]="A.M.",1,0)</f>
        <v>0</v>
      </c>
      <c r="T358" s="137">
        <f>IF(Tableau1[[#This Row],[Position]]="ABS",1,0)</f>
        <v>0</v>
      </c>
      <c r="U358" s="86">
        <f>IF(Tableau1[[#This Row],[Position]]="R.T.T.",1,0)</f>
        <v>0</v>
      </c>
      <c r="V358" s="138">
        <f>IF(Tableau1[[#This Row],[Position]]="Autre",1,0)</f>
        <v>0</v>
      </c>
      <c r="W358" s="141">
        <f>IF(Tableau1[[#This Row],[Position]]="Ch.P. AM",Tableau1[[#This Row],[Fin AM]]-Tableau1[[#This Row],[Début AM]]-Tableau1[[#This Row],[Pause AM]],0)</f>
        <v>0</v>
      </c>
      <c r="X358" s="81">
        <f>IF(Tableau1[[#This Row],[Position]]="Ch.P. PM",Tableau1[[#This Row],[Fin PM]]-Tableau1[[#This Row],[Début PM]]-Tableau1[[#This Row],[Pause PM]],0)</f>
        <v>0</v>
      </c>
      <c r="Y358" s="96">
        <f>IF(Tableau1[[#This Row],[Position]]="Ch.P.",Tableau1[[#This Row],[Temps de travail]],0)+Tableau1[[#This Row],[Chômage Partiel AM]]+Tableau1[[#This Row],[Chômage Partiel PM]]</f>
        <v>0</v>
      </c>
      <c r="Z358" s="147">
        <f>(Tableau1[[#This Row],[Pont Mobile]]+Tableau1[[#This Row],[Congés ]]+Tableau1[[#This Row],[Autre]]+Tableau1[[#This Row],[Absence]]+Tableau1[[#This Row],[R.T.T.]]+Tableau1[[#This Row],[Arrêt Maladie]])*paramètres!B$14</f>
        <v>0</v>
      </c>
      <c r="AA358" s="93">
        <f ca="1">MAX(0,IF(WEEKDAY(Tableau1[[#This Row],[Date]],2)&lt;7,0,
SUM(OFFSET(Tableau1[[#This Row],[Temps de travail]],-6,,7))-
SUM(OFFSET(Tableau1[[#This Row],[Heures à récupérer]],-6,,7))+
SUM(OFFSET(Tableau1[[#This Row],[Récup avance]],-6,,7))
-paramètres!$B$15
)*24)</f>
        <v>0</v>
      </c>
      <c r="AB358" s="14"/>
      <c r="AC358" s="14"/>
      <c r="AE358" s="14"/>
    </row>
    <row r="359" spans="2:31" x14ac:dyDescent="0.3">
      <c r="B359" s="49" t="str">
        <f>IF(WEEKDAY(Tableau1[[#This Row],[Date]],2)=4,"semaine "&amp;_xlfn.ISOWEEKNUM(Tableau1[[#This Row],[Date]]),"")</f>
        <v/>
      </c>
      <c r="C359" s="44" t="str">
        <f>UPPER(TEXT(Tableau1[[#This Row],[Date]],"jjjj"))</f>
        <v>VENDREDI</v>
      </c>
      <c r="D359" s="60">
        <f>$C$3+ROW()-ROW(Tableau1[[#Headers],[Date]])-1</f>
        <v>44547</v>
      </c>
      <c r="E359" s="24"/>
      <c r="F359" s="24"/>
      <c r="G359" s="58"/>
      <c r="H359" s="24"/>
      <c r="I359" s="24"/>
      <c r="J359" s="58"/>
      <c r="K359" s="64">
        <f>Tableau1[[#This Row],[Fin AM]]-Tableau1[[#This Row],[Début AM]]-Tableau1[[#This Row],[Pause AM]]+Tableau1[[#This Row],[Fin PM]]-Tableau1[[#This Row],[Début PM]]-Tableau1[[#This Row],[Pause PM]]</f>
        <v>0</v>
      </c>
      <c r="L359" s="45"/>
      <c r="M359" s="84"/>
      <c r="N359" s="171" t="str">
        <f ca="1">IF(COUNTIF('jours fériés'!C:C,Tableau1[[#This Row],[Date]]),"oui","")</f>
        <v/>
      </c>
      <c r="O359" s="176"/>
      <c r="P359" s="112">
        <f>IF(Tableau1[[#This Row],[Position]]="C.P.",1,0)</f>
        <v>0</v>
      </c>
      <c r="Q359" s="126">
        <f>IF(Tableau1[[#This Row],[Position]]="C.P.S.",1,0)</f>
        <v>0</v>
      </c>
      <c r="R359" s="132">
        <f>IF(Tableau1[[#This Row],[Position]]="P.M.",1,0)</f>
        <v>0</v>
      </c>
      <c r="S359" s="134">
        <f>IF(Tableau1[[#This Row],[Position]]="A.M.",1,0)</f>
        <v>0</v>
      </c>
      <c r="T359" s="137">
        <f>IF(Tableau1[[#This Row],[Position]]="ABS",1,0)</f>
        <v>0</v>
      </c>
      <c r="U359" s="86">
        <f>IF(Tableau1[[#This Row],[Position]]="R.T.T.",1,0)</f>
        <v>0</v>
      </c>
      <c r="V359" s="138">
        <f>IF(Tableau1[[#This Row],[Position]]="Autre",1,0)</f>
        <v>0</v>
      </c>
      <c r="W359" s="141">
        <f>IF(Tableau1[[#This Row],[Position]]="Ch.P. AM",Tableau1[[#This Row],[Fin AM]]-Tableau1[[#This Row],[Début AM]]-Tableau1[[#This Row],[Pause AM]],0)</f>
        <v>0</v>
      </c>
      <c r="X359" s="81">
        <f>IF(Tableau1[[#This Row],[Position]]="Ch.P. PM",Tableau1[[#This Row],[Fin PM]]-Tableau1[[#This Row],[Début PM]]-Tableau1[[#This Row],[Pause PM]],0)</f>
        <v>0</v>
      </c>
      <c r="Y359" s="96">
        <f>IF(Tableau1[[#This Row],[Position]]="Ch.P.",Tableau1[[#This Row],[Temps de travail]],0)+Tableau1[[#This Row],[Chômage Partiel AM]]+Tableau1[[#This Row],[Chômage Partiel PM]]</f>
        <v>0</v>
      </c>
      <c r="Z359" s="147">
        <f>(Tableau1[[#This Row],[Pont Mobile]]+Tableau1[[#This Row],[Congés ]]+Tableau1[[#This Row],[Autre]]+Tableau1[[#This Row],[Absence]]+Tableau1[[#This Row],[R.T.T.]]+Tableau1[[#This Row],[Arrêt Maladie]])*paramètres!B$14</f>
        <v>0</v>
      </c>
      <c r="AA359" s="93">
        <f ca="1">MAX(0,IF(WEEKDAY(Tableau1[[#This Row],[Date]],2)&lt;7,0,
SUM(OFFSET(Tableau1[[#This Row],[Temps de travail]],-6,,7))-
SUM(OFFSET(Tableau1[[#This Row],[Heures à récupérer]],-6,,7))+
SUM(OFFSET(Tableau1[[#This Row],[Récup avance]],-6,,7))
-paramètres!$B$15
)*24)</f>
        <v>0</v>
      </c>
      <c r="AB359" s="14"/>
      <c r="AC359" s="14"/>
      <c r="AE359" s="14"/>
    </row>
    <row r="360" spans="2:31" x14ac:dyDescent="0.3">
      <c r="B360" s="49" t="str">
        <f>IF(WEEKDAY(Tableau1[[#This Row],[Date]],2)=4,"semaine "&amp;_xlfn.ISOWEEKNUM(Tableau1[[#This Row],[Date]]),"")</f>
        <v/>
      </c>
      <c r="C360" s="44" t="str">
        <f>UPPER(TEXT(Tableau1[[#This Row],[Date]],"jjjj"))</f>
        <v>SAMEDI</v>
      </c>
      <c r="D360" s="60">
        <f>$C$3+ROW()-ROW(Tableau1[[#Headers],[Date]])-1</f>
        <v>44548</v>
      </c>
      <c r="E360" s="24"/>
      <c r="F360" s="24"/>
      <c r="G360" s="58"/>
      <c r="H360" s="24"/>
      <c r="I360" s="24"/>
      <c r="J360" s="58"/>
      <c r="K360" s="64">
        <f>Tableau1[[#This Row],[Fin AM]]-Tableau1[[#This Row],[Début AM]]-Tableau1[[#This Row],[Pause AM]]+Tableau1[[#This Row],[Fin PM]]-Tableau1[[#This Row],[Début PM]]-Tableau1[[#This Row],[Pause PM]]</f>
        <v>0</v>
      </c>
      <c r="L360" s="45"/>
      <c r="M360" s="84"/>
      <c r="N360" s="171" t="str">
        <f ca="1">IF(COUNTIF('jours fériés'!C:C,Tableau1[[#This Row],[Date]]),"oui","")</f>
        <v/>
      </c>
      <c r="O360" s="176"/>
      <c r="P360" s="112">
        <f>IF(Tableau1[[#This Row],[Position]]="C.P.",1,0)</f>
        <v>0</v>
      </c>
      <c r="Q360" s="126">
        <f>IF(Tableau1[[#This Row],[Position]]="C.P.S.",1,0)</f>
        <v>0</v>
      </c>
      <c r="R360" s="132">
        <f>IF(Tableau1[[#This Row],[Position]]="P.M.",1,0)</f>
        <v>0</v>
      </c>
      <c r="S360" s="134">
        <f>IF(Tableau1[[#This Row],[Position]]="A.M.",1,0)</f>
        <v>0</v>
      </c>
      <c r="T360" s="137">
        <f>IF(Tableau1[[#This Row],[Position]]="ABS",1,0)</f>
        <v>0</v>
      </c>
      <c r="U360" s="86">
        <f>IF(Tableau1[[#This Row],[Position]]="R.T.T.",1,0)</f>
        <v>0</v>
      </c>
      <c r="V360" s="138">
        <f>IF(Tableau1[[#This Row],[Position]]="Autre",1,0)</f>
        <v>0</v>
      </c>
      <c r="W360" s="141">
        <f>IF(Tableau1[[#This Row],[Position]]="Ch.P. AM",Tableau1[[#This Row],[Fin AM]]-Tableau1[[#This Row],[Début AM]]-Tableau1[[#This Row],[Pause AM]],0)</f>
        <v>0</v>
      </c>
      <c r="X360" s="81">
        <f>IF(Tableau1[[#This Row],[Position]]="Ch.P. PM",Tableau1[[#This Row],[Fin PM]]-Tableau1[[#This Row],[Début PM]]-Tableau1[[#This Row],[Pause PM]],0)</f>
        <v>0</v>
      </c>
      <c r="Y360" s="96">
        <f>IF(Tableau1[[#This Row],[Position]]="Ch.P.",Tableau1[[#This Row],[Temps de travail]],0)+Tableau1[[#This Row],[Chômage Partiel AM]]+Tableau1[[#This Row],[Chômage Partiel PM]]</f>
        <v>0</v>
      </c>
      <c r="Z360" s="147">
        <f>(Tableau1[[#This Row],[Pont Mobile]]+Tableau1[[#This Row],[Congés ]]+Tableau1[[#This Row],[Autre]]+Tableau1[[#This Row],[Absence]]+Tableau1[[#This Row],[R.T.T.]]+Tableau1[[#This Row],[Arrêt Maladie]])*paramètres!B$14</f>
        <v>0</v>
      </c>
      <c r="AA360" s="93">
        <f ca="1">MAX(0,IF(WEEKDAY(Tableau1[[#This Row],[Date]],2)&lt;7,0,
SUM(OFFSET(Tableau1[[#This Row],[Temps de travail]],-6,,7))-
SUM(OFFSET(Tableau1[[#This Row],[Heures à récupérer]],-6,,7))+
SUM(OFFSET(Tableau1[[#This Row],[Récup avance]],-6,,7))
-paramètres!$B$15
)*24)</f>
        <v>0</v>
      </c>
      <c r="AB360" s="14"/>
      <c r="AC360" s="14"/>
      <c r="AE360" s="14"/>
    </row>
    <row r="361" spans="2:31" ht="15" thickBot="1" x14ac:dyDescent="0.35">
      <c r="B361" s="49" t="str">
        <f>IF(WEEKDAY(Tableau1[[#This Row],[Date]],2)=4,"semaine "&amp;_xlfn.ISOWEEKNUM(Tableau1[[#This Row],[Date]]),"")</f>
        <v/>
      </c>
      <c r="C361" s="44" t="str">
        <f>UPPER(TEXT(Tableau1[[#This Row],[Date]],"jjjj"))</f>
        <v>DIMANCHE</v>
      </c>
      <c r="D361" s="60">
        <f>$C$3+ROW()-ROW(Tableau1[[#Headers],[Date]])-1</f>
        <v>44549</v>
      </c>
      <c r="E361" s="24"/>
      <c r="F361" s="24"/>
      <c r="G361" s="58"/>
      <c r="H361" s="24"/>
      <c r="I361" s="24"/>
      <c r="J361" s="58"/>
      <c r="K361" s="64">
        <f>Tableau1[[#This Row],[Fin AM]]-Tableau1[[#This Row],[Début AM]]-Tableau1[[#This Row],[Pause AM]]+Tableau1[[#This Row],[Fin PM]]-Tableau1[[#This Row],[Début PM]]-Tableau1[[#This Row],[Pause PM]]</f>
        <v>0</v>
      </c>
      <c r="L361" s="52"/>
      <c r="M361" s="85"/>
      <c r="N361" s="174" t="str">
        <f ca="1">IF(COUNTIF('jours fériés'!C:C,Tableau1[[#This Row],[Date]]),"oui","")</f>
        <v/>
      </c>
      <c r="O361" s="176"/>
      <c r="P361" s="179">
        <f>IF(Tableau1[[#This Row],[Position]]="C.P.",1,0)</f>
        <v>0</v>
      </c>
      <c r="Q361" s="181">
        <f>IF(Tableau1[[#This Row],[Position]]="C.P.S.",1,0)</f>
        <v>0</v>
      </c>
      <c r="R361" s="183">
        <f>IF(Tableau1[[#This Row],[Position]]="P.M.",1,0)</f>
        <v>0</v>
      </c>
      <c r="S361" s="169">
        <f>IF(Tableau1[[#This Row],[Position]]="A.M.",1,0)</f>
        <v>0</v>
      </c>
      <c r="T361" s="187">
        <f>IF(Tableau1[[#This Row],[Position]]="ABS",1,0)</f>
        <v>0</v>
      </c>
      <c r="U361" s="189">
        <f>IF(Tableau1[[#This Row],[Position]]="R.T.T.",1,0)</f>
        <v>0</v>
      </c>
      <c r="V361" s="185">
        <f>IF(Tableau1[[#This Row],[Position]]="Autre",1,0)</f>
        <v>0</v>
      </c>
      <c r="W361" s="142">
        <f>IF(Tableau1[[#This Row],[Position]]="Ch.P. AM",Tableau1[[#This Row],[Fin AM]]-Tableau1[[#This Row],[Début AM]]-Tableau1[[#This Row],[Pause AM]],0)</f>
        <v>0</v>
      </c>
      <c r="X361" s="117">
        <f>IF(Tableau1[[#This Row],[Position]]="Ch.P. PM",Tableau1[[#This Row],[Fin PM]]-Tableau1[[#This Row],[Début PM]]-Tableau1[[#This Row],[Pause PM]],0)</f>
        <v>0</v>
      </c>
      <c r="Y361" s="143">
        <f>IF(Tableau1[[#This Row],[Position]]="Ch.P.",Tableau1[[#This Row],[Temps de travail]],0)+Tableau1[[#This Row],[Chômage Partiel AM]]+Tableau1[[#This Row],[Chômage Partiel PM]]</f>
        <v>0</v>
      </c>
      <c r="Z361" s="148">
        <f>(Tableau1[[#This Row],[Pont Mobile]]+Tableau1[[#This Row],[Congés ]]+Tableau1[[#This Row],[Autre]]+Tableau1[[#This Row],[Absence]]+Tableau1[[#This Row],[R.T.T.]]+Tableau1[[#This Row],[Arrêt Maladie]])*paramètres!B$14</f>
        <v>0</v>
      </c>
      <c r="AA361" s="94">
        <f ca="1">MAX(0,IF(WEEKDAY(Tableau1[[#This Row],[Date]],2)&lt;7,0,
SUM(OFFSET(Tableau1[[#This Row],[Temps de travail]],-6,,7))-
SUM(OFFSET(Tableau1[[#This Row],[Heures à récupérer]],-6,,7))+
SUM(OFFSET(Tableau1[[#This Row],[Récup avance]],-6,,7))
-paramètres!$B$15
)*24)</f>
        <v>0</v>
      </c>
      <c r="AB361" s="14"/>
      <c r="AC361" s="14"/>
      <c r="AE361" s="14"/>
    </row>
    <row r="362" spans="2:31" x14ac:dyDescent="0.3">
      <c r="B362" s="49" t="str">
        <f>IF(WEEKDAY(Tableau1[[#This Row],[Date]],2)=4,"semaine "&amp;_xlfn.ISOWEEKNUM(Tableau1[[#This Row],[Date]]),"")</f>
        <v/>
      </c>
      <c r="C362" s="44" t="str">
        <f>UPPER(TEXT(Tableau1[[#This Row],[Date]],"jjjj"))</f>
        <v>LUNDI</v>
      </c>
      <c r="D362" s="60">
        <f>$C$3+ROW()-ROW(Tableau1[[#Headers],[Date]])-1</f>
        <v>44550</v>
      </c>
      <c r="E362" s="24"/>
      <c r="F362" s="24"/>
      <c r="G362" s="58"/>
      <c r="H362" s="24"/>
      <c r="I362" s="24"/>
      <c r="J362" s="58"/>
      <c r="K362" s="64">
        <f>Tableau1[[#This Row],[Fin AM]]-Tableau1[[#This Row],[Début AM]]-Tableau1[[#This Row],[Pause AM]]+Tableau1[[#This Row],[Fin PM]]-Tableau1[[#This Row],[Début PM]]-Tableau1[[#This Row],[Pause PM]]</f>
        <v>0</v>
      </c>
      <c r="L362" s="48"/>
      <c r="M362" s="83"/>
      <c r="N362" s="171" t="str">
        <f ca="1">IF(COUNTIF('jours fériés'!C:C,Tableau1[[#This Row],[Date]]),"oui","")</f>
        <v/>
      </c>
      <c r="O362" s="176"/>
      <c r="P362" s="112">
        <f>IF(Tableau1[[#This Row],[Position]]="C.P.",1,0)</f>
        <v>0</v>
      </c>
      <c r="Q362" s="126">
        <f>IF(Tableau1[[#This Row],[Position]]="C.P.S.",1,0)</f>
        <v>0</v>
      </c>
      <c r="R362" s="132">
        <f>IF(Tableau1[[#This Row],[Position]]="P.M.",1,0)</f>
        <v>0</v>
      </c>
      <c r="S362" s="134">
        <f>IF(Tableau1[[#This Row],[Position]]="A.M.",1,0)</f>
        <v>0</v>
      </c>
      <c r="T362" s="137">
        <f>IF(Tableau1[[#This Row],[Position]]="ABS",1,0)</f>
        <v>0</v>
      </c>
      <c r="U362" s="86">
        <f>IF(Tableau1[[#This Row],[Position]]="R.T.T.",1,0)</f>
        <v>0</v>
      </c>
      <c r="V362" s="138">
        <f>IF(Tableau1[[#This Row],[Position]]="Autre",1,0)</f>
        <v>0</v>
      </c>
      <c r="W362" s="141">
        <f>IF(Tableau1[[#This Row],[Position]]="Ch.P. AM",Tableau1[[#This Row],[Fin AM]]-Tableau1[[#This Row],[Début AM]]-Tableau1[[#This Row],[Pause AM]],0)</f>
        <v>0</v>
      </c>
      <c r="X362" s="81">
        <f>IF(Tableau1[[#This Row],[Position]]="Ch.P. PM",Tableau1[[#This Row],[Fin PM]]-Tableau1[[#This Row],[Début PM]]-Tableau1[[#This Row],[Pause PM]],0)</f>
        <v>0</v>
      </c>
      <c r="Y362" s="96">
        <f>IF(Tableau1[[#This Row],[Position]]="Ch.P.",Tableau1[[#This Row],[Temps de travail]],0)+Tableau1[[#This Row],[Chômage Partiel AM]]+Tableau1[[#This Row],[Chômage Partiel PM]]</f>
        <v>0</v>
      </c>
      <c r="Z362" s="147">
        <f>(Tableau1[[#This Row],[Pont Mobile]]+Tableau1[[#This Row],[Congés ]]+Tableau1[[#This Row],[Autre]]+Tableau1[[#This Row],[Absence]]+Tableau1[[#This Row],[R.T.T.]]+Tableau1[[#This Row],[Arrêt Maladie]])*paramètres!B$14</f>
        <v>0</v>
      </c>
      <c r="AA362" s="93">
        <f ca="1">MAX(0,IF(WEEKDAY(Tableau1[[#This Row],[Date]],2)&lt;7,0,
SUM(OFFSET(Tableau1[[#This Row],[Temps de travail]],-6,,7))-
SUM(OFFSET(Tableau1[[#This Row],[Heures à récupérer]],-6,,7))+
SUM(OFFSET(Tableau1[[#This Row],[Récup avance]],-6,,7))
-paramètres!$B$15
)*24)</f>
        <v>0</v>
      </c>
      <c r="AB362" s="14"/>
      <c r="AC362" s="14"/>
      <c r="AE362" s="14"/>
    </row>
    <row r="363" spans="2:31" x14ac:dyDescent="0.3">
      <c r="B363" s="49" t="str">
        <f>IF(WEEKDAY(Tableau1[[#This Row],[Date]],2)=4,"semaine "&amp;_xlfn.ISOWEEKNUM(Tableau1[[#This Row],[Date]]),"")</f>
        <v/>
      </c>
      <c r="C363" s="44" t="str">
        <f>UPPER(TEXT(Tableau1[[#This Row],[Date]],"jjjj"))</f>
        <v>MARDI</v>
      </c>
      <c r="D363" s="60">
        <f>$C$3+ROW()-ROW(Tableau1[[#Headers],[Date]])-1</f>
        <v>44551</v>
      </c>
      <c r="E363" s="24"/>
      <c r="F363" s="24"/>
      <c r="G363" s="58"/>
      <c r="H363" s="24"/>
      <c r="I363" s="24"/>
      <c r="J363" s="58"/>
      <c r="K363" s="64">
        <f>Tableau1[[#This Row],[Fin AM]]-Tableau1[[#This Row],[Début AM]]-Tableau1[[#This Row],[Pause AM]]+Tableau1[[#This Row],[Fin PM]]-Tableau1[[#This Row],[Début PM]]-Tableau1[[#This Row],[Pause PM]]</f>
        <v>0</v>
      </c>
      <c r="L363" s="45"/>
      <c r="M363" s="84"/>
      <c r="N363" s="171" t="str">
        <f ca="1">IF(COUNTIF('jours fériés'!C:C,Tableau1[[#This Row],[Date]]),"oui","")</f>
        <v/>
      </c>
      <c r="O363" s="176"/>
      <c r="P363" s="112">
        <f>IF(Tableau1[[#This Row],[Position]]="C.P.",1,0)</f>
        <v>0</v>
      </c>
      <c r="Q363" s="126">
        <f>IF(Tableau1[[#This Row],[Position]]="C.P.S.",1,0)</f>
        <v>0</v>
      </c>
      <c r="R363" s="132">
        <f>IF(Tableau1[[#This Row],[Position]]="P.M.",1,0)</f>
        <v>0</v>
      </c>
      <c r="S363" s="134">
        <f>IF(Tableau1[[#This Row],[Position]]="A.M.",1,0)</f>
        <v>0</v>
      </c>
      <c r="T363" s="137">
        <f>IF(Tableau1[[#This Row],[Position]]="ABS",1,0)</f>
        <v>0</v>
      </c>
      <c r="U363" s="86">
        <f>IF(Tableau1[[#This Row],[Position]]="R.T.T.",1,0)</f>
        <v>0</v>
      </c>
      <c r="V363" s="138">
        <f>IF(Tableau1[[#This Row],[Position]]="Autre",1,0)</f>
        <v>0</v>
      </c>
      <c r="W363" s="141">
        <f>IF(Tableau1[[#This Row],[Position]]="Ch.P. AM",Tableau1[[#This Row],[Fin AM]]-Tableau1[[#This Row],[Début AM]]-Tableau1[[#This Row],[Pause AM]],0)</f>
        <v>0</v>
      </c>
      <c r="X363" s="81">
        <f>IF(Tableau1[[#This Row],[Position]]="Ch.P. PM",Tableau1[[#This Row],[Fin PM]]-Tableau1[[#This Row],[Début PM]]-Tableau1[[#This Row],[Pause PM]],0)</f>
        <v>0</v>
      </c>
      <c r="Y363" s="96">
        <f>IF(Tableau1[[#This Row],[Position]]="Ch.P.",Tableau1[[#This Row],[Temps de travail]],0)+Tableau1[[#This Row],[Chômage Partiel AM]]+Tableau1[[#This Row],[Chômage Partiel PM]]</f>
        <v>0</v>
      </c>
      <c r="Z363" s="147">
        <f>(Tableau1[[#This Row],[Pont Mobile]]+Tableau1[[#This Row],[Congés ]]+Tableau1[[#This Row],[Autre]]+Tableau1[[#This Row],[Absence]]+Tableau1[[#This Row],[R.T.T.]]+Tableau1[[#This Row],[Arrêt Maladie]])*paramètres!B$14</f>
        <v>0</v>
      </c>
      <c r="AA363" s="93">
        <f ca="1">MAX(0,IF(WEEKDAY(Tableau1[[#This Row],[Date]],2)&lt;7,0,
SUM(OFFSET(Tableau1[[#This Row],[Temps de travail]],-6,,7))-
SUM(OFFSET(Tableau1[[#This Row],[Heures à récupérer]],-6,,7))+
SUM(OFFSET(Tableau1[[#This Row],[Récup avance]],-6,,7))
-paramètres!$B$15
)*24)</f>
        <v>0</v>
      </c>
      <c r="AB363" s="14"/>
      <c r="AC363" s="14"/>
      <c r="AE363" s="14"/>
    </row>
    <row r="364" spans="2:31" x14ac:dyDescent="0.3">
      <c r="B364" s="49" t="str">
        <f>IF(WEEKDAY(Tableau1[[#This Row],[Date]],2)=4,"semaine "&amp;_xlfn.ISOWEEKNUM(Tableau1[[#This Row],[Date]]),"")</f>
        <v/>
      </c>
      <c r="C364" s="44" t="str">
        <f>UPPER(TEXT(Tableau1[[#This Row],[Date]],"jjjj"))</f>
        <v>MERCREDI</v>
      </c>
      <c r="D364" s="60">
        <f>$C$3+ROW()-ROW(Tableau1[[#Headers],[Date]])-1</f>
        <v>44552</v>
      </c>
      <c r="E364" s="24"/>
      <c r="F364" s="24"/>
      <c r="G364" s="58"/>
      <c r="H364" s="24"/>
      <c r="I364" s="24"/>
      <c r="J364" s="58"/>
      <c r="K364" s="64">
        <f>Tableau1[[#This Row],[Fin AM]]-Tableau1[[#This Row],[Début AM]]-Tableau1[[#This Row],[Pause AM]]+Tableau1[[#This Row],[Fin PM]]-Tableau1[[#This Row],[Début PM]]-Tableau1[[#This Row],[Pause PM]]</f>
        <v>0</v>
      </c>
      <c r="L364" s="45"/>
      <c r="M364" s="84"/>
      <c r="N364" s="171" t="str">
        <f ca="1">IF(COUNTIF('jours fériés'!C:C,Tableau1[[#This Row],[Date]]),"oui","")</f>
        <v/>
      </c>
      <c r="O364" s="176"/>
      <c r="P364" s="112">
        <f>IF(Tableau1[[#This Row],[Position]]="C.P.",1,0)</f>
        <v>0</v>
      </c>
      <c r="Q364" s="126">
        <f>IF(Tableau1[[#This Row],[Position]]="C.P.S.",1,0)</f>
        <v>0</v>
      </c>
      <c r="R364" s="132">
        <f>IF(Tableau1[[#This Row],[Position]]="P.M.",1,0)</f>
        <v>0</v>
      </c>
      <c r="S364" s="134">
        <f>IF(Tableau1[[#This Row],[Position]]="A.M.",1,0)</f>
        <v>0</v>
      </c>
      <c r="T364" s="137">
        <f>IF(Tableau1[[#This Row],[Position]]="ABS",1,0)</f>
        <v>0</v>
      </c>
      <c r="U364" s="86">
        <f>IF(Tableau1[[#This Row],[Position]]="R.T.T.",1,0)</f>
        <v>0</v>
      </c>
      <c r="V364" s="138">
        <f>IF(Tableau1[[#This Row],[Position]]="Autre",1,0)</f>
        <v>0</v>
      </c>
      <c r="W364" s="141">
        <f>IF(Tableau1[[#This Row],[Position]]="Ch.P. AM",Tableau1[[#This Row],[Fin AM]]-Tableau1[[#This Row],[Début AM]]-Tableau1[[#This Row],[Pause AM]],0)</f>
        <v>0</v>
      </c>
      <c r="X364" s="81">
        <f>IF(Tableau1[[#This Row],[Position]]="Ch.P. PM",Tableau1[[#This Row],[Fin PM]]-Tableau1[[#This Row],[Début PM]]-Tableau1[[#This Row],[Pause PM]],0)</f>
        <v>0</v>
      </c>
      <c r="Y364" s="96">
        <f>IF(Tableau1[[#This Row],[Position]]="Ch.P.",Tableau1[[#This Row],[Temps de travail]],0)+Tableau1[[#This Row],[Chômage Partiel AM]]+Tableau1[[#This Row],[Chômage Partiel PM]]</f>
        <v>0</v>
      </c>
      <c r="Z364" s="147">
        <f>(Tableau1[[#This Row],[Pont Mobile]]+Tableau1[[#This Row],[Congés ]]+Tableau1[[#This Row],[Autre]]+Tableau1[[#This Row],[Absence]]+Tableau1[[#This Row],[R.T.T.]]+Tableau1[[#This Row],[Arrêt Maladie]])*paramètres!B$14</f>
        <v>0</v>
      </c>
      <c r="AA364" s="93">
        <f ca="1">MAX(0,IF(WEEKDAY(Tableau1[[#This Row],[Date]],2)&lt;7,0,
SUM(OFFSET(Tableau1[[#This Row],[Temps de travail]],-6,,7))-
SUM(OFFSET(Tableau1[[#This Row],[Heures à récupérer]],-6,,7))+
SUM(OFFSET(Tableau1[[#This Row],[Récup avance]],-6,,7))
-paramètres!$B$15
)*24)</f>
        <v>0</v>
      </c>
      <c r="AB364" s="14"/>
      <c r="AC364" s="14"/>
      <c r="AE364" s="14"/>
    </row>
    <row r="365" spans="2:31" x14ac:dyDescent="0.3">
      <c r="B365" s="49" t="str">
        <f>IF(WEEKDAY(Tableau1[[#This Row],[Date]],2)=4,"semaine "&amp;_xlfn.ISOWEEKNUM(Tableau1[[#This Row],[Date]]),"")</f>
        <v>semaine 51</v>
      </c>
      <c r="C365" s="44" t="str">
        <f>UPPER(TEXT(Tableau1[[#This Row],[Date]],"jjjj"))</f>
        <v>JEUDI</v>
      </c>
      <c r="D365" s="60">
        <f>$C$3+ROW()-ROW(Tableau1[[#Headers],[Date]])-1</f>
        <v>44553</v>
      </c>
      <c r="E365" s="24"/>
      <c r="F365" s="24"/>
      <c r="G365" s="58"/>
      <c r="H365" s="24"/>
      <c r="I365" s="24"/>
      <c r="J365" s="58"/>
      <c r="K365" s="64">
        <f>Tableau1[[#This Row],[Fin AM]]-Tableau1[[#This Row],[Début AM]]-Tableau1[[#This Row],[Pause AM]]+Tableau1[[#This Row],[Fin PM]]-Tableau1[[#This Row],[Début PM]]-Tableau1[[#This Row],[Pause PM]]</f>
        <v>0</v>
      </c>
      <c r="L365" s="45"/>
      <c r="M365" s="84"/>
      <c r="N365" s="171" t="str">
        <f ca="1">IF(COUNTIF('jours fériés'!C:C,Tableau1[[#This Row],[Date]]),"oui","")</f>
        <v/>
      </c>
      <c r="O365" s="176"/>
      <c r="P365" s="112">
        <f>IF(Tableau1[[#This Row],[Position]]="C.P.",1,0)</f>
        <v>0</v>
      </c>
      <c r="Q365" s="126">
        <f>IF(Tableau1[[#This Row],[Position]]="C.P.S.",1,0)</f>
        <v>0</v>
      </c>
      <c r="R365" s="132">
        <f>IF(Tableau1[[#This Row],[Position]]="P.M.",1,0)</f>
        <v>0</v>
      </c>
      <c r="S365" s="134">
        <f>IF(Tableau1[[#This Row],[Position]]="A.M.",1,0)</f>
        <v>0</v>
      </c>
      <c r="T365" s="137">
        <f>IF(Tableau1[[#This Row],[Position]]="ABS",1,0)</f>
        <v>0</v>
      </c>
      <c r="U365" s="86">
        <f>IF(Tableau1[[#This Row],[Position]]="R.T.T.",1,0)</f>
        <v>0</v>
      </c>
      <c r="V365" s="138">
        <f>IF(Tableau1[[#This Row],[Position]]="Autre",1,0)</f>
        <v>0</v>
      </c>
      <c r="W365" s="141">
        <f>IF(Tableau1[[#This Row],[Position]]="Ch.P. AM",Tableau1[[#This Row],[Fin AM]]-Tableau1[[#This Row],[Début AM]]-Tableau1[[#This Row],[Pause AM]],0)</f>
        <v>0</v>
      </c>
      <c r="X365" s="81">
        <f>IF(Tableau1[[#This Row],[Position]]="Ch.P. PM",Tableau1[[#This Row],[Fin PM]]-Tableau1[[#This Row],[Début PM]]-Tableau1[[#This Row],[Pause PM]],0)</f>
        <v>0</v>
      </c>
      <c r="Y365" s="96">
        <f>IF(Tableau1[[#This Row],[Position]]="Ch.P.",Tableau1[[#This Row],[Temps de travail]],0)+Tableau1[[#This Row],[Chômage Partiel AM]]+Tableau1[[#This Row],[Chômage Partiel PM]]</f>
        <v>0</v>
      </c>
      <c r="Z365" s="147">
        <f>(Tableau1[[#This Row],[Pont Mobile]]+Tableau1[[#This Row],[Congés ]]+Tableau1[[#This Row],[Autre]]+Tableau1[[#This Row],[Absence]]+Tableau1[[#This Row],[R.T.T.]]+Tableau1[[#This Row],[Arrêt Maladie]])*paramètres!B$14</f>
        <v>0</v>
      </c>
      <c r="AA365" s="93">
        <f ca="1">MAX(0,IF(WEEKDAY(Tableau1[[#This Row],[Date]],2)&lt;7,0,
SUM(OFFSET(Tableau1[[#This Row],[Temps de travail]],-6,,7))-
SUM(OFFSET(Tableau1[[#This Row],[Heures à récupérer]],-6,,7))+
SUM(OFFSET(Tableau1[[#This Row],[Récup avance]],-6,,7))
-paramètres!$B$15
)*24)</f>
        <v>0</v>
      </c>
      <c r="AB365" s="14"/>
      <c r="AC365" s="14"/>
      <c r="AE365" s="14"/>
    </row>
    <row r="366" spans="2:31" x14ac:dyDescent="0.3">
      <c r="B366" s="49" t="str">
        <f>IF(WEEKDAY(Tableau1[[#This Row],[Date]],2)=4,"semaine "&amp;_xlfn.ISOWEEKNUM(Tableau1[[#This Row],[Date]]),"")</f>
        <v/>
      </c>
      <c r="C366" s="44" t="str">
        <f>UPPER(TEXT(Tableau1[[#This Row],[Date]],"jjjj"))</f>
        <v>VENDREDI</v>
      </c>
      <c r="D366" s="60">
        <f>$C$3+ROW()-ROW(Tableau1[[#Headers],[Date]])-1</f>
        <v>44554</v>
      </c>
      <c r="E366" s="24"/>
      <c r="F366" s="24"/>
      <c r="G366" s="58"/>
      <c r="H366" s="24"/>
      <c r="I366" s="24"/>
      <c r="J366" s="58"/>
      <c r="K366" s="64">
        <f>Tableau1[[#This Row],[Fin AM]]-Tableau1[[#This Row],[Début AM]]-Tableau1[[#This Row],[Pause AM]]+Tableau1[[#This Row],[Fin PM]]-Tableau1[[#This Row],[Début PM]]-Tableau1[[#This Row],[Pause PM]]</f>
        <v>0</v>
      </c>
      <c r="L366" s="45"/>
      <c r="M366" s="84"/>
      <c r="N366" s="171" t="str">
        <f ca="1">IF(COUNTIF('jours fériés'!C:C,Tableau1[[#This Row],[Date]]),"oui","")</f>
        <v/>
      </c>
      <c r="O366" s="176"/>
      <c r="P366" s="112">
        <f>IF(Tableau1[[#This Row],[Position]]="C.P.",1,0)</f>
        <v>0</v>
      </c>
      <c r="Q366" s="126">
        <f>IF(Tableau1[[#This Row],[Position]]="C.P.S.",1,0)</f>
        <v>0</v>
      </c>
      <c r="R366" s="132">
        <f>IF(Tableau1[[#This Row],[Position]]="P.M.",1,0)</f>
        <v>0</v>
      </c>
      <c r="S366" s="134">
        <f>IF(Tableau1[[#This Row],[Position]]="A.M.",1,0)</f>
        <v>0</v>
      </c>
      <c r="T366" s="137">
        <f>IF(Tableau1[[#This Row],[Position]]="ABS",1,0)</f>
        <v>0</v>
      </c>
      <c r="U366" s="86">
        <f>IF(Tableau1[[#This Row],[Position]]="R.T.T.",1,0)</f>
        <v>0</v>
      </c>
      <c r="V366" s="138">
        <f>IF(Tableau1[[#This Row],[Position]]="Autre",1,0)</f>
        <v>0</v>
      </c>
      <c r="W366" s="141">
        <f>IF(Tableau1[[#This Row],[Position]]="Ch.P. AM",Tableau1[[#This Row],[Fin AM]]-Tableau1[[#This Row],[Début AM]]-Tableau1[[#This Row],[Pause AM]],0)</f>
        <v>0</v>
      </c>
      <c r="X366" s="81">
        <f>IF(Tableau1[[#This Row],[Position]]="Ch.P. PM",Tableau1[[#This Row],[Fin PM]]-Tableau1[[#This Row],[Début PM]]-Tableau1[[#This Row],[Pause PM]],0)</f>
        <v>0</v>
      </c>
      <c r="Y366" s="96">
        <f>IF(Tableau1[[#This Row],[Position]]="Ch.P.",Tableau1[[#This Row],[Temps de travail]],0)+Tableau1[[#This Row],[Chômage Partiel AM]]+Tableau1[[#This Row],[Chômage Partiel PM]]</f>
        <v>0</v>
      </c>
      <c r="Z366" s="147">
        <f>(Tableau1[[#This Row],[Pont Mobile]]+Tableau1[[#This Row],[Congés ]]+Tableau1[[#This Row],[Autre]]+Tableau1[[#This Row],[Absence]]+Tableau1[[#This Row],[R.T.T.]]+Tableau1[[#This Row],[Arrêt Maladie]])*paramètres!B$14</f>
        <v>0</v>
      </c>
      <c r="AA366" s="93">
        <f ca="1">MAX(0,IF(WEEKDAY(Tableau1[[#This Row],[Date]],2)&lt;7,0,
SUM(OFFSET(Tableau1[[#This Row],[Temps de travail]],-6,,7))-
SUM(OFFSET(Tableau1[[#This Row],[Heures à récupérer]],-6,,7))+
SUM(OFFSET(Tableau1[[#This Row],[Récup avance]],-6,,7))
-paramètres!$B$15
)*24)</f>
        <v>0</v>
      </c>
      <c r="AB366" s="14"/>
      <c r="AC366" s="14"/>
      <c r="AE366" s="14"/>
    </row>
    <row r="367" spans="2:31" x14ac:dyDescent="0.3">
      <c r="B367" s="49" t="str">
        <f>IF(WEEKDAY(Tableau1[[#This Row],[Date]],2)=4,"semaine "&amp;_xlfn.ISOWEEKNUM(Tableau1[[#This Row],[Date]]),"")</f>
        <v/>
      </c>
      <c r="C367" s="44" t="str">
        <f>UPPER(TEXT(Tableau1[[#This Row],[Date]],"jjjj"))</f>
        <v>SAMEDI</v>
      </c>
      <c r="D367" s="60">
        <f>$C$3+ROW()-ROW(Tableau1[[#Headers],[Date]])-1</f>
        <v>44555</v>
      </c>
      <c r="E367" s="24"/>
      <c r="F367" s="24"/>
      <c r="G367" s="58"/>
      <c r="H367" s="24"/>
      <c r="I367" s="24"/>
      <c r="J367" s="58"/>
      <c r="K367" s="64">
        <f>Tableau1[[#This Row],[Fin AM]]-Tableau1[[#This Row],[Début AM]]-Tableau1[[#This Row],[Pause AM]]+Tableau1[[#This Row],[Fin PM]]-Tableau1[[#This Row],[Début PM]]-Tableau1[[#This Row],[Pause PM]]</f>
        <v>0</v>
      </c>
      <c r="L367" s="45"/>
      <c r="M367" s="84"/>
      <c r="N367" s="171" t="str">
        <f ca="1">IF(COUNTIF('jours fériés'!C:C,Tableau1[[#This Row],[Date]]),"oui","")</f>
        <v>oui</v>
      </c>
      <c r="O367" s="176"/>
      <c r="P367" s="112">
        <f>IF(Tableau1[[#This Row],[Position]]="C.P.",1,0)</f>
        <v>0</v>
      </c>
      <c r="Q367" s="126">
        <f>IF(Tableau1[[#This Row],[Position]]="C.P.S.",1,0)</f>
        <v>0</v>
      </c>
      <c r="R367" s="132">
        <f>IF(Tableau1[[#This Row],[Position]]="P.M.",1,0)</f>
        <v>0</v>
      </c>
      <c r="S367" s="134">
        <f>IF(Tableau1[[#This Row],[Position]]="A.M.",1,0)</f>
        <v>0</v>
      </c>
      <c r="T367" s="137">
        <f>IF(Tableau1[[#This Row],[Position]]="ABS",1,0)</f>
        <v>0</v>
      </c>
      <c r="U367" s="86">
        <f>IF(Tableau1[[#This Row],[Position]]="R.T.T.",1,0)</f>
        <v>0</v>
      </c>
      <c r="V367" s="138">
        <f>IF(Tableau1[[#This Row],[Position]]="Autre",1,0)</f>
        <v>0</v>
      </c>
      <c r="W367" s="141">
        <f>IF(Tableau1[[#This Row],[Position]]="Ch.P. AM",Tableau1[[#This Row],[Fin AM]]-Tableau1[[#This Row],[Début AM]]-Tableau1[[#This Row],[Pause AM]],0)</f>
        <v>0</v>
      </c>
      <c r="X367" s="81">
        <f>IF(Tableau1[[#This Row],[Position]]="Ch.P. PM",Tableau1[[#This Row],[Fin PM]]-Tableau1[[#This Row],[Début PM]]-Tableau1[[#This Row],[Pause PM]],0)</f>
        <v>0</v>
      </c>
      <c r="Y367" s="96">
        <f>IF(Tableau1[[#This Row],[Position]]="Ch.P.",Tableau1[[#This Row],[Temps de travail]],0)+Tableau1[[#This Row],[Chômage Partiel AM]]+Tableau1[[#This Row],[Chômage Partiel PM]]</f>
        <v>0</v>
      </c>
      <c r="Z367" s="147">
        <f>(Tableau1[[#This Row],[Pont Mobile]]+Tableau1[[#This Row],[Congés ]]+Tableau1[[#This Row],[Autre]]+Tableau1[[#This Row],[Absence]]+Tableau1[[#This Row],[R.T.T.]]+Tableau1[[#This Row],[Arrêt Maladie]])*paramètres!B$14</f>
        <v>0</v>
      </c>
      <c r="AA367" s="93">
        <f ca="1">MAX(0,IF(WEEKDAY(Tableau1[[#This Row],[Date]],2)&lt;7,0,
SUM(OFFSET(Tableau1[[#This Row],[Temps de travail]],-6,,7))-
SUM(OFFSET(Tableau1[[#This Row],[Heures à récupérer]],-6,,7))+
SUM(OFFSET(Tableau1[[#This Row],[Récup avance]],-6,,7))
-paramètres!$B$15
)*24)</f>
        <v>0</v>
      </c>
      <c r="AB367" s="14"/>
      <c r="AC367" s="14"/>
      <c r="AE367" s="14"/>
    </row>
    <row r="368" spans="2:31" ht="15" thickBot="1" x14ac:dyDescent="0.35">
      <c r="B368" s="49" t="str">
        <f>IF(WEEKDAY(Tableau1[[#This Row],[Date]],2)=4,"semaine "&amp;_xlfn.ISOWEEKNUM(Tableau1[[#This Row],[Date]]),"")</f>
        <v/>
      </c>
      <c r="C368" s="44" t="str">
        <f>UPPER(TEXT(Tableau1[[#This Row],[Date]],"jjjj"))</f>
        <v>DIMANCHE</v>
      </c>
      <c r="D368" s="60">
        <f>$C$3+ROW()-ROW(Tableau1[[#Headers],[Date]])-1</f>
        <v>44556</v>
      </c>
      <c r="E368" s="24"/>
      <c r="F368" s="24"/>
      <c r="G368" s="58"/>
      <c r="H368" s="24"/>
      <c r="I368" s="24"/>
      <c r="J368" s="58"/>
      <c r="K368" s="64">
        <f>Tableau1[[#This Row],[Fin AM]]-Tableau1[[#This Row],[Début AM]]-Tableau1[[#This Row],[Pause AM]]+Tableau1[[#This Row],[Fin PM]]-Tableau1[[#This Row],[Début PM]]-Tableau1[[#This Row],[Pause PM]]</f>
        <v>0</v>
      </c>
      <c r="L368" s="52"/>
      <c r="M368" s="85"/>
      <c r="N368" s="174" t="str">
        <f ca="1">IF(COUNTIF('jours fériés'!C:C,Tableau1[[#This Row],[Date]]),"oui","")</f>
        <v/>
      </c>
      <c r="O368" s="176"/>
      <c r="P368" s="179">
        <f>IF(Tableau1[[#This Row],[Position]]="C.P.",1,0)</f>
        <v>0</v>
      </c>
      <c r="Q368" s="181">
        <f>IF(Tableau1[[#This Row],[Position]]="C.P.S.",1,0)</f>
        <v>0</v>
      </c>
      <c r="R368" s="183">
        <f>IF(Tableau1[[#This Row],[Position]]="P.M.",1,0)</f>
        <v>0</v>
      </c>
      <c r="S368" s="169">
        <f>IF(Tableau1[[#This Row],[Position]]="A.M.",1,0)</f>
        <v>0</v>
      </c>
      <c r="T368" s="187">
        <f>IF(Tableau1[[#This Row],[Position]]="ABS",1,0)</f>
        <v>0</v>
      </c>
      <c r="U368" s="189">
        <f>IF(Tableau1[[#This Row],[Position]]="R.T.T.",1,0)</f>
        <v>0</v>
      </c>
      <c r="V368" s="185">
        <f>IF(Tableau1[[#This Row],[Position]]="Autre",1,0)</f>
        <v>0</v>
      </c>
      <c r="W368" s="142">
        <f>IF(Tableau1[[#This Row],[Position]]="Ch.P. AM",Tableau1[[#This Row],[Fin AM]]-Tableau1[[#This Row],[Début AM]]-Tableau1[[#This Row],[Pause AM]],0)</f>
        <v>0</v>
      </c>
      <c r="X368" s="117">
        <f>IF(Tableau1[[#This Row],[Position]]="Ch.P. PM",Tableau1[[#This Row],[Fin PM]]-Tableau1[[#This Row],[Début PM]]-Tableau1[[#This Row],[Pause PM]],0)</f>
        <v>0</v>
      </c>
      <c r="Y368" s="143">
        <f>IF(Tableau1[[#This Row],[Position]]="Ch.P.",Tableau1[[#This Row],[Temps de travail]],0)+Tableau1[[#This Row],[Chômage Partiel AM]]+Tableau1[[#This Row],[Chômage Partiel PM]]</f>
        <v>0</v>
      </c>
      <c r="Z368" s="148">
        <f>(Tableau1[[#This Row],[Pont Mobile]]+Tableau1[[#This Row],[Congés ]]+Tableau1[[#This Row],[Autre]]+Tableau1[[#This Row],[Absence]]+Tableau1[[#This Row],[R.T.T.]]+Tableau1[[#This Row],[Arrêt Maladie]])*paramètres!B$14</f>
        <v>0</v>
      </c>
      <c r="AA368" s="94">
        <f ca="1">MAX(0,IF(WEEKDAY(Tableau1[[#This Row],[Date]],2)&lt;7,0,
SUM(OFFSET(Tableau1[[#This Row],[Temps de travail]],-6,,7))-
SUM(OFFSET(Tableau1[[#This Row],[Heures à récupérer]],-6,,7))+
SUM(OFFSET(Tableau1[[#This Row],[Récup avance]],-6,,7))
-paramètres!$B$15
)*24)</f>
        <v>0</v>
      </c>
      <c r="AB368" s="14"/>
      <c r="AC368" s="14"/>
      <c r="AE368" s="14"/>
    </row>
    <row r="369" spans="2:31" x14ac:dyDescent="0.3">
      <c r="B369" s="49" t="str">
        <f>IF(WEEKDAY(Tableau1[[#This Row],[Date]],2)=4,"semaine "&amp;_xlfn.ISOWEEKNUM(Tableau1[[#This Row],[Date]]),"")</f>
        <v/>
      </c>
      <c r="C369" s="44" t="str">
        <f>UPPER(TEXT(Tableau1[[#This Row],[Date]],"jjjj"))</f>
        <v>LUNDI</v>
      </c>
      <c r="D369" s="60">
        <f>$C$3+ROW()-ROW(Tableau1[[#Headers],[Date]])-1</f>
        <v>44557</v>
      </c>
      <c r="E369" s="24"/>
      <c r="F369" s="24"/>
      <c r="G369" s="58"/>
      <c r="H369" s="24"/>
      <c r="I369" s="24"/>
      <c r="J369" s="58"/>
      <c r="K369" s="64">
        <f>Tableau1[[#This Row],[Fin AM]]-Tableau1[[#This Row],[Début AM]]-Tableau1[[#This Row],[Pause AM]]+Tableau1[[#This Row],[Fin PM]]-Tableau1[[#This Row],[Début PM]]-Tableau1[[#This Row],[Pause PM]]</f>
        <v>0</v>
      </c>
      <c r="L369" s="48"/>
      <c r="M369" s="83"/>
      <c r="N369" s="171" t="str">
        <f ca="1">IF(COUNTIF('jours fériés'!C:C,Tableau1[[#This Row],[Date]]),"oui","")</f>
        <v/>
      </c>
      <c r="O369" s="176"/>
      <c r="P369" s="112">
        <f>IF(Tableau1[[#This Row],[Position]]="C.P.",1,0)</f>
        <v>0</v>
      </c>
      <c r="Q369" s="126">
        <f>IF(Tableau1[[#This Row],[Position]]="C.P.S.",1,0)</f>
        <v>0</v>
      </c>
      <c r="R369" s="132">
        <f>IF(Tableau1[[#This Row],[Position]]="P.M.",1,0)</f>
        <v>0</v>
      </c>
      <c r="S369" s="134">
        <f>IF(Tableau1[[#This Row],[Position]]="A.M.",1,0)</f>
        <v>0</v>
      </c>
      <c r="T369" s="137">
        <f>IF(Tableau1[[#This Row],[Position]]="ABS",1,0)</f>
        <v>0</v>
      </c>
      <c r="U369" s="86">
        <f>IF(Tableau1[[#This Row],[Position]]="R.T.T.",1,0)</f>
        <v>0</v>
      </c>
      <c r="V369" s="138">
        <f>IF(Tableau1[[#This Row],[Position]]="Autre",1,0)</f>
        <v>0</v>
      </c>
      <c r="W369" s="141">
        <f>IF(Tableau1[[#This Row],[Position]]="Ch.P. AM",Tableau1[[#This Row],[Fin AM]]-Tableau1[[#This Row],[Début AM]]-Tableau1[[#This Row],[Pause AM]],0)</f>
        <v>0</v>
      </c>
      <c r="X369" s="81">
        <f>IF(Tableau1[[#This Row],[Position]]="Ch.P. PM",Tableau1[[#This Row],[Fin PM]]-Tableau1[[#This Row],[Début PM]]-Tableau1[[#This Row],[Pause PM]],0)</f>
        <v>0</v>
      </c>
      <c r="Y369" s="96">
        <f>IF(Tableau1[[#This Row],[Position]]="Ch.P.",Tableau1[[#This Row],[Temps de travail]],0)+Tableau1[[#This Row],[Chômage Partiel AM]]+Tableau1[[#This Row],[Chômage Partiel PM]]</f>
        <v>0</v>
      </c>
      <c r="Z369" s="147">
        <f>(Tableau1[[#This Row],[Pont Mobile]]+Tableau1[[#This Row],[Congés ]]+Tableau1[[#This Row],[Autre]]+Tableau1[[#This Row],[Absence]]+Tableau1[[#This Row],[R.T.T.]]+Tableau1[[#This Row],[Arrêt Maladie]])*paramètres!B$14</f>
        <v>0</v>
      </c>
      <c r="AA369" s="93">
        <f ca="1">MAX(0,IF(WEEKDAY(Tableau1[[#This Row],[Date]],2)&lt;7,0,
SUM(OFFSET(Tableau1[[#This Row],[Temps de travail]],-6,,7))-
SUM(OFFSET(Tableau1[[#This Row],[Heures à récupérer]],-6,,7))+
SUM(OFFSET(Tableau1[[#This Row],[Récup avance]],-6,,7))
-paramètres!$B$15
)*24)</f>
        <v>0</v>
      </c>
      <c r="AB369" s="14"/>
      <c r="AC369" s="14"/>
      <c r="AE369" s="14"/>
    </row>
    <row r="370" spans="2:31" x14ac:dyDescent="0.3">
      <c r="B370" s="49" t="str">
        <f>IF(WEEKDAY(Tableau1[[#This Row],[Date]],2)=4,"semaine "&amp;_xlfn.ISOWEEKNUM(Tableau1[[#This Row],[Date]]),"")</f>
        <v/>
      </c>
      <c r="C370" s="44" t="str">
        <f>UPPER(TEXT(Tableau1[[#This Row],[Date]],"jjjj"))</f>
        <v>MARDI</v>
      </c>
      <c r="D370" s="60">
        <f>$C$3+ROW()-ROW(Tableau1[[#Headers],[Date]])-1</f>
        <v>44558</v>
      </c>
      <c r="E370" s="24"/>
      <c r="F370" s="24"/>
      <c r="G370" s="58"/>
      <c r="H370" s="24"/>
      <c r="I370" s="24"/>
      <c r="J370" s="58"/>
      <c r="K370" s="64">
        <f>Tableau1[[#This Row],[Fin AM]]-Tableau1[[#This Row],[Début AM]]-Tableau1[[#This Row],[Pause AM]]+Tableau1[[#This Row],[Fin PM]]-Tableau1[[#This Row],[Début PM]]-Tableau1[[#This Row],[Pause PM]]</f>
        <v>0</v>
      </c>
      <c r="L370" s="45"/>
      <c r="M370" s="84"/>
      <c r="N370" s="171" t="str">
        <f ca="1">IF(COUNTIF('jours fériés'!C:C,Tableau1[[#This Row],[Date]]),"oui","")</f>
        <v/>
      </c>
      <c r="O370" s="176"/>
      <c r="P370" s="112">
        <f>IF(Tableau1[[#This Row],[Position]]="C.P.",1,0)</f>
        <v>0</v>
      </c>
      <c r="Q370" s="126">
        <f>IF(Tableau1[[#This Row],[Position]]="C.P.S.",1,0)</f>
        <v>0</v>
      </c>
      <c r="R370" s="132">
        <f>IF(Tableau1[[#This Row],[Position]]="P.M.",1,0)</f>
        <v>0</v>
      </c>
      <c r="S370" s="134">
        <f>IF(Tableau1[[#This Row],[Position]]="A.M.",1,0)</f>
        <v>0</v>
      </c>
      <c r="T370" s="137">
        <f>IF(Tableau1[[#This Row],[Position]]="ABS",1,0)</f>
        <v>0</v>
      </c>
      <c r="U370" s="86">
        <f>IF(Tableau1[[#This Row],[Position]]="R.T.T.",1,0)</f>
        <v>0</v>
      </c>
      <c r="V370" s="138">
        <f>IF(Tableau1[[#This Row],[Position]]="Autre",1,0)</f>
        <v>0</v>
      </c>
      <c r="W370" s="141">
        <f>IF(Tableau1[[#This Row],[Position]]="Ch.P. AM",Tableau1[[#This Row],[Fin AM]]-Tableau1[[#This Row],[Début AM]]-Tableau1[[#This Row],[Pause AM]],0)</f>
        <v>0</v>
      </c>
      <c r="X370" s="81">
        <f>IF(Tableau1[[#This Row],[Position]]="Ch.P. PM",Tableau1[[#This Row],[Fin PM]]-Tableau1[[#This Row],[Début PM]]-Tableau1[[#This Row],[Pause PM]],0)</f>
        <v>0</v>
      </c>
      <c r="Y370" s="96">
        <f>IF(Tableau1[[#This Row],[Position]]="Ch.P.",Tableau1[[#This Row],[Temps de travail]],0)+Tableau1[[#This Row],[Chômage Partiel AM]]+Tableau1[[#This Row],[Chômage Partiel PM]]</f>
        <v>0</v>
      </c>
      <c r="Z370" s="147">
        <f>(Tableau1[[#This Row],[Pont Mobile]]+Tableau1[[#This Row],[Congés ]]+Tableau1[[#This Row],[Autre]]+Tableau1[[#This Row],[Absence]]+Tableau1[[#This Row],[R.T.T.]]+Tableau1[[#This Row],[Arrêt Maladie]])*paramètres!B$14</f>
        <v>0</v>
      </c>
      <c r="AA370" s="93">
        <f ca="1">MAX(0,IF(WEEKDAY(Tableau1[[#This Row],[Date]],2)&lt;7,0,
SUM(OFFSET(Tableau1[[#This Row],[Temps de travail]],-6,,7))-
SUM(OFFSET(Tableau1[[#This Row],[Heures à récupérer]],-6,,7))+
SUM(OFFSET(Tableau1[[#This Row],[Récup avance]],-6,,7))
-paramètres!$B$15
)*24)</f>
        <v>0</v>
      </c>
      <c r="AB370" s="14"/>
      <c r="AC370" s="14"/>
      <c r="AE370" s="14"/>
    </row>
    <row r="371" spans="2:31" x14ac:dyDescent="0.3">
      <c r="B371" s="49" t="str">
        <f>IF(WEEKDAY(Tableau1[[#This Row],[Date]],2)=4,"semaine "&amp;_xlfn.ISOWEEKNUM(Tableau1[[#This Row],[Date]]),"")</f>
        <v/>
      </c>
      <c r="C371" s="44" t="str">
        <f>UPPER(TEXT(Tableau1[[#This Row],[Date]],"jjjj"))</f>
        <v>MERCREDI</v>
      </c>
      <c r="D371" s="60">
        <f>$C$3+ROW()-ROW(Tableau1[[#Headers],[Date]])-1</f>
        <v>44559</v>
      </c>
      <c r="E371" s="24"/>
      <c r="F371" s="24"/>
      <c r="G371" s="58"/>
      <c r="H371" s="24"/>
      <c r="I371" s="24"/>
      <c r="J371" s="58"/>
      <c r="K371" s="64">
        <f>Tableau1[[#This Row],[Fin AM]]-Tableau1[[#This Row],[Début AM]]-Tableau1[[#This Row],[Pause AM]]+Tableau1[[#This Row],[Fin PM]]-Tableau1[[#This Row],[Début PM]]-Tableau1[[#This Row],[Pause PM]]</f>
        <v>0</v>
      </c>
      <c r="L371" s="45"/>
      <c r="M371" s="84"/>
      <c r="N371" s="171" t="str">
        <f ca="1">IF(COUNTIF('jours fériés'!C:C,Tableau1[[#This Row],[Date]]),"oui","")</f>
        <v/>
      </c>
      <c r="O371" s="176"/>
      <c r="P371" s="112">
        <f>IF(Tableau1[[#This Row],[Position]]="C.P.",1,0)</f>
        <v>0</v>
      </c>
      <c r="Q371" s="126">
        <f>IF(Tableau1[[#This Row],[Position]]="C.P.S.",1,0)</f>
        <v>0</v>
      </c>
      <c r="R371" s="132">
        <f>IF(Tableau1[[#This Row],[Position]]="P.M.",1,0)</f>
        <v>0</v>
      </c>
      <c r="S371" s="134">
        <f>IF(Tableau1[[#This Row],[Position]]="A.M.",1,0)</f>
        <v>0</v>
      </c>
      <c r="T371" s="137">
        <f>IF(Tableau1[[#This Row],[Position]]="ABS",1,0)</f>
        <v>0</v>
      </c>
      <c r="U371" s="86">
        <f>IF(Tableau1[[#This Row],[Position]]="R.T.T.",1,0)</f>
        <v>0</v>
      </c>
      <c r="V371" s="138">
        <f>IF(Tableau1[[#This Row],[Position]]="Autre",1,0)</f>
        <v>0</v>
      </c>
      <c r="W371" s="141">
        <f>IF(Tableau1[[#This Row],[Position]]="Ch.P. AM",Tableau1[[#This Row],[Fin AM]]-Tableau1[[#This Row],[Début AM]]-Tableau1[[#This Row],[Pause AM]],0)</f>
        <v>0</v>
      </c>
      <c r="X371" s="81">
        <f>IF(Tableau1[[#This Row],[Position]]="Ch.P. PM",Tableau1[[#This Row],[Fin PM]]-Tableau1[[#This Row],[Début PM]]-Tableau1[[#This Row],[Pause PM]],0)</f>
        <v>0</v>
      </c>
      <c r="Y371" s="96">
        <f>IF(Tableau1[[#This Row],[Position]]="Ch.P.",Tableau1[[#This Row],[Temps de travail]],0)+Tableau1[[#This Row],[Chômage Partiel AM]]+Tableau1[[#This Row],[Chômage Partiel PM]]</f>
        <v>0</v>
      </c>
      <c r="Z371" s="147">
        <f>(Tableau1[[#This Row],[Pont Mobile]]+Tableau1[[#This Row],[Congés ]]+Tableau1[[#This Row],[Autre]]+Tableau1[[#This Row],[Absence]]+Tableau1[[#This Row],[R.T.T.]]+Tableau1[[#This Row],[Arrêt Maladie]])*paramètres!B$14</f>
        <v>0</v>
      </c>
      <c r="AA371" s="93">
        <f ca="1">MAX(0,IF(WEEKDAY(Tableau1[[#This Row],[Date]],2)&lt;7,0,
SUM(OFFSET(Tableau1[[#This Row],[Temps de travail]],-6,,7))-
SUM(OFFSET(Tableau1[[#This Row],[Heures à récupérer]],-6,,7))+
SUM(OFFSET(Tableau1[[#This Row],[Récup avance]],-6,,7))
-paramètres!$B$15
)*24)</f>
        <v>0</v>
      </c>
      <c r="AB371" s="14"/>
      <c r="AC371" s="14"/>
      <c r="AE371" s="14"/>
    </row>
    <row r="372" spans="2:31" x14ac:dyDescent="0.3">
      <c r="B372" s="49" t="str">
        <f>IF(WEEKDAY(Tableau1[[#This Row],[Date]],2)=4,"semaine "&amp;_xlfn.ISOWEEKNUM(Tableau1[[#This Row],[Date]]),"")</f>
        <v>semaine 52</v>
      </c>
      <c r="C372" s="44" t="str">
        <f>UPPER(TEXT(Tableau1[[#This Row],[Date]],"jjjj"))</f>
        <v>JEUDI</v>
      </c>
      <c r="D372" s="60">
        <f>$C$3+ROW()-ROW(Tableau1[[#Headers],[Date]])-1</f>
        <v>44560</v>
      </c>
      <c r="E372" s="24"/>
      <c r="F372" s="24"/>
      <c r="G372" s="58"/>
      <c r="H372" s="24"/>
      <c r="I372" s="24"/>
      <c r="J372" s="58"/>
      <c r="K372" s="64">
        <f>Tableau1[[#This Row],[Fin AM]]-Tableau1[[#This Row],[Début AM]]-Tableau1[[#This Row],[Pause AM]]+Tableau1[[#This Row],[Fin PM]]-Tableau1[[#This Row],[Début PM]]-Tableau1[[#This Row],[Pause PM]]</f>
        <v>0</v>
      </c>
      <c r="L372" s="45"/>
      <c r="M372" s="84"/>
      <c r="N372" s="171" t="str">
        <f ca="1">IF(COUNTIF('jours fériés'!C:C,Tableau1[[#This Row],[Date]]),"oui","")</f>
        <v/>
      </c>
      <c r="O372" s="176"/>
      <c r="P372" s="112">
        <f>IF(Tableau1[[#This Row],[Position]]="C.P.",1,0)</f>
        <v>0</v>
      </c>
      <c r="Q372" s="126">
        <f>IF(Tableau1[[#This Row],[Position]]="C.P.S.",1,0)</f>
        <v>0</v>
      </c>
      <c r="R372" s="132">
        <f>IF(Tableau1[[#This Row],[Position]]="P.M.",1,0)</f>
        <v>0</v>
      </c>
      <c r="S372" s="134">
        <f>IF(Tableau1[[#This Row],[Position]]="A.M.",1,0)</f>
        <v>0</v>
      </c>
      <c r="T372" s="137">
        <f>IF(Tableau1[[#This Row],[Position]]="ABS",1,0)</f>
        <v>0</v>
      </c>
      <c r="U372" s="86">
        <f>IF(Tableau1[[#This Row],[Position]]="R.T.T.",1,0)</f>
        <v>0</v>
      </c>
      <c r="V372" s="138">
        <f>IF(Tableau1[[#This Row],[Position]]="Autre",1,0)</f>
        <v>0</v>
      </c>
      <c r="W372" s="141">
        <f>IF(Tableau1[[#This Row],[Position]]="Ch.P. AM",Tableau1[[#This Row],[Fin AM]]-Tableau1[[#This Row],[Début AM]]-Tableau1[[#This Row],[Pause AM]],0)</f>
        <v>0</v>
      </c>
      <c r="X372" s="81">
        <f>IF(Tableau1[[#This Row],[Position]]="Ch.P. PM",Tableau1[[#This Row],[Fin PM]]-Tableau1[[#This Row],[Début PM]]-Tableau1[[#This Row],[Pause PM]],0)</f>
        <v>0</v>
      </c>
      <c r="Y372" s="96">
        <f>IF(Tableau1[[#This Row],[Position]]="Ch.P.",Tableau1[[#This Row],[Temps de travail]],0)+Tableau1[[#This Row],[Chômage Partiel AM]]+Tableau1[[#This Row],[Chômage Partiel PM]]</f>
        <v>0</v>
      </c>
      <c r="Z372" s="147">
        <f>(Tableau1[[#This Row],[Pont Mobile]]+Tableau1[[#This Row],[Congés ]]+Tableau1[[#This Row],[Autre]]+Tableau1[[#This Row],[Absence]]+Tableau1[[#This Row],[R.T.T.]]+Tableau1[[#This Row],[Arrêt Maladie]])*paramètres!B$14</f>
        <v>0</v>
      </c>
      <c r="AA372" s="93">
        <f ca="1">MAX(0,IF(WEEKDAY(Tableau1[[#This Row],[Date]],2)&lt;7,0,
SUM(OFFSET(Tableau1[[#This Row],[Temps de travail]],-6,,7))-
SUM(OFFSET(Tableau1[[#This Row],[Heures à récupérer]],-6,,7))+
SUM(OFFSET(Tableau1[[#This Row],[Récup avance]],-6,,7))
-paramètres!$B$15
)*24)</f>
        <v>0</v>
      </c>
      <c r="AB372" s="14"/>
      <c r="AC372" s="14"/>
      <c r="AE372" s="14"/>
    </row>
    <row r="373" spans="2:31" x14ac:dyDescent="0.3">
      <c r="B373" s="49" t="str">
        <f>IF(WEEKDAY(Tableau1[[#This Row],[Date]],2)=4,"semaine "&amp;_xlfn.ISOWEEKNUM(Tableau1[[#This Row],[Date]]),"")</f>
        <v/>
      </c>
      <c r="C373" s="44" t="str">
        <f>UPPER(TEXT(Tableau1[[#This Row],[Date]],"jjjj"))</f>
        <v>VENDREDI</v>
      </c>
      <c r="D373" s="60">
        <f>$C$3+ROW()-ROW(Tableau1[[#Headers],[Date]])-1</f>
        <v>44561</v>
      </c>
      <c r="E373" s="24"/>
      <c r="F373" s="24"/>
      <c r="G373" s="58"/>
      <c r="H373" s="24"/>
      <c r="I373" s="24"/>
      <c r="J373" s="58"/>
      <c r="K373" s="64">
        <f>Tableau1[[#This Row],[Fin AM]]-Tableau1[[#This Row],[Début AM]]-Tableau1[[#This Row],[Pause AM]]+Tableau1[[#This Row],[Fin PM]]-Tableau1[[#This Row],[Début PM]]-Tableau1[[#This Row],[Pause PM]]</f>
        <v>0</v>
      </c>
      <c r="L373" s="45"/>
      <c r="M373" s="84"/>
      <c r="N373" s="171" t="str">
        <f ca="1">IF(COUNTIF('jours fériés'!C:C,Tableau1[[#This Row],[Date]]),"oui","")</f>
        <v/>
      </c>
      <c r="O373" s="176"/>
      <c r="P373" s="112">
        <f>IF(Tableau1[[#This Row],[Position]]="C.P.",1,0)</f>
        <v>0</v>
      </c>
      <c r="Q373" s="126">
        <f>IF(Tableau1[[#This Row],[Position]]="C.P.S.",1,0)</f>
        <v>0</v>
      </c>
      <c r="R373" s="132">
        <f>IF(Tableau1[[#This Row],[Position]]="P.M.",1,0)</f>
        <v>0</v>
      </c>
      <c r="S373" s="134">
        <f>IF(Tableau1[[#This Row],[Position]]="A.M.",1,0)</f>
        <v>0</v>
      </c>
      <c r="T373" s="137">
        <f>IF(Tableau1[[#This Row],[Position]]="ABS",1,0)</f>
        <v>0</v>
      </c>
      <c r="U373" s="86">
        <f>IF(Tableau1[[#This Row],[Position]]="R.T.T.",1,0)</f>
        <v>0</v>
      </c>
      <c r="V373" s="138">
        <f>IF(Tableau1[[#This Row],[Position]]="Autre",1,0)</f>
        <v>0</v>
      </c>
      <c r="W373" s="141">
        <f>IF(Tableau1[[#This Row],[Position]]="Ch.P. AM",Tableau1[[#This Row],[Fin AM]]-Tableau1[[#This Row],[Début AM]]-Tableau1[[#This Row],[Pause AM]],0)</f>
        <v>0</v>
      </c>
      <c r="X373" s="81">
        <f>IF(Tableau1[[#This Row],[Position]]="Ch.P. PM",Tableau1[[#This Row],[Fin PM]]-Tableau1[[#This Row],[Début PM]]-Tableau1[[#This Row],[Pause PM]],0)</f>
        <v>0</v>
      </c>
      <c r="Y373" s="96">
        <f>IF(Tableau1[[#This Row],[Position]]="Ch.P.",Tableau1[[#This Row],[Temps de travail]],0)+Tableau1[[#This Row],[Chômage Partiel AM]]+Tableau1[[#This Row],[Chômage Partiel PM]]</f>
        <v>0</v>
      </c>
      <c r="Z373" s="147">
        <f>(Tableau1[[#This Row],[Pont Mobile]]+Tableau1[[#This Row],[Congés ]]+Tableau1[[#This Row],[Autre]]+Tableau1[[#This Row],[Absence]]+Tableau1[[#This Row],[R.T.T.]]+Tableau1[[#This Row],[Arrêt Maladie]])*paramètres!B$14</f>
        <v>0</v>
      </c>
      <c r="AA373" s="93">
        <f ca="1">MAX(0,IF(WEEKDAY(Tableau1[[#This Row],[Date]],2)&lt;7,0,
SUM(OFFSET(Tableau1[[#This Row],[Temps de travail]],-6,,7))-
SUM(OFFSET(Tableau1[[#This Row],[Heures à récupérer]],-6,,7))+
SUM(OFFSET(Tableau1[[#This Row],[Récup avance]],-6,,7))
-paramètres!$B$15
)*24)</f>
        <v>0</v>
      </c>
      <c r="AB373" s="14"/>
      <c r="AC373" s="14"/>
      <c r="AE373" s="14"/>
    </row>
    <row r="374" spans="2:31" x14ac:dyDescent="0.3">
      <c r="B374" s="49" t="str">
        <f>IF(WEEKDAY(Tableau1[[#This Row],[Date]],2)=4,"semaine "&amp;_xlfn.ISOWEEKNUM(Tableau1[[#This Row],[Date]]),"")</f>
        <v/>
      </c>
      <c r="C374" s="44" t="str">
        <f>UPPER(TEXT(Tableau1[[#This Row],[Date]],"jjjj"))</f>
        <v>SAMEDI</v>
      </c>
      <c r="D374" s="60">
        <f>$C$3+ROW()-ROW(Tableau1[[#Headers],[Date]])-1</f>
        <v>44562</v>
      </c>
      <c r="E374" s="24"/>
      <c r="F374" s="24"/>
      <c r="G374" s="58"/>
      <c r="H374" s="24"/>
      <c r="I374" s="24"/>
      <c r="J374" s="58"/>
      <c r="K374" s="64">
        <f>Tableau1[[#This Row],[Fin AM]]-Tableau1[[#This Row],[Début AM]]-Tableau1[[#This Row],[Pause AM]]+Tableau1[[#This Row],[Fin PM]]-Tableau1[[#This Row],[Début PM]]-Tableau1[[#This Row],[Pause PM]]</f>
        <v>0</v>
      </c>
      <c r="L374" s="45"/>
      <c r="M374" s="84"/>
      <c r="N374" s="171" t="str">
        <f ca="1">IF(COUNTIF('jours fériés'!C:C,Tableau1[[#This Row],[Date]]),"oui","")</f>
        <v>oui</v>
      </c>
      <c r="O374" s="176"/>
      <c r="P374" s="112">
        <f>IF(Tableau1[[#This Row],[Position]]="C.P.",1,0)</f>
        <v>0</v>
      </c>
      <c r="Q374" s="126">
        <f>IF(Tableau1[[#This Row],[Position]]="C.P.S.",1,0)</f>
        <v>0</v>
      </c>
      <c r="R374" s="132">
        <f>IF(Tableau1[[#This Row],[Position]]="P.M.",1,0)</f>
        <v>0</v>
      </c>
      <c r="S374" s="134">
        <f>IF(Tableau1[[#This Row],[Position]]="A.M.",1,0)</f>
        <v>0</v>
      </c>
      <c r="T374" s="137">
        <f>IF(Tableau1[[#This Row],[Position]]="ABS",1,0)</f>
        <v>0</v>
      </c>
      <c r="U374" s="86">
        <f>IF(Tableau1[[#This Row],[Position]]="R.T.T.",1,0)</f>
        <v>0</v>
      </c>
      <c r="V374" s="138">
        <f>IF(Tableau1[[#This Row],[Position]]="Autre",1,0)</f>
        <v>0</v>
      </c>
      <c r="W374" s="141">
        <f>IF(Tableau1[[#This Row],[Position]]="Ch.P. AM",Tableau1[[#This Row],[Fin AM]]-Tableau1[[#This Row],[Début AM]]-Tableau1[[#This Row],[Pause AM]],0)</f>
        <v>0</v>
      </c>
      <c r="X374" s="81">
        <f>IF(Tableau1[[#This Row],[Position]]="Ch.P. PM",Tableau1[[#This Row],[Fin PM]]-Tableau1[[#This Row],[Début PM]]-Tableau1[[#This Row],[Pause PM]],0)</f>
        <v>0</v>
      </c>
      <c r="Y374" s="96">
        <f>IF(Tableau1[[#This Row],[Position]]="Ch.P.",Tableau1[[#This Row],[Temps de travail]],0)+Tableau1[[#This Row],[Chômage Partiel AM]]+Tableau1[[#This Row],[Chômage Partiel PM]]</f>
        <v>0</v>
      </c>
      <c r="Z374" s="147">
        <f>(Tableau1[[#This Row],[Pont Mobile]]+Tableau1[[#This Row],[Congés ]]+Tableau1[[#This Row],[Autre]]+Tableau1[[#This Row],[Absence]]+Tableau1[[#This Row],[R.T.T.]]+Tableau1[[#This Row],[Arrêt Maladie]])*paramètres!B$14</f>
        <v>0</v>
      </c>
      <c r="AA374" s="93">
        <f ca="1">MAX(0,IF(WEEKDAY(Tableau1[[#This Row],[Date]],2)&lt;7,0,
SUM(OFFSET(Tableau1[[#This Row],[Temps de travail]],-6,,7))-
SUM(OFFSET(Tableau1[[#This Row],[Heures à récupérer]],-6,,7))+
SUM(OFFSET(Tableau1[[#This Row],[Récup avance]],-6,,7))
-paramètres!$B$15
)*24)</f>
        <v>0</v>
      </c>
      <c r="AB374" s="14"/>
      <c r="AC374" s="14"/>
      <c r="AE374" s="14"/>
    </row>
    <row r="375" spans="2:31" ht="15" thickBot="1" x14ac:dyDescent="0.35">
      <c r="B375" s="49" t="str">
        <f>IF(WEEKDAY(Tableau1[[#This Row],[Date]],2)=4,"semaine "&amp;_xlfn.ISOWEEKNUM(Tableau1[[#This Row],[Date]]),"")</f>
        <v/>
      </c>
      <c r="C375" s="44" t="str">
        <f>UPPER(TEXT(Tableau1[[#This Row],[Date]],"jjjj"))</f>
        <v>DIMANCHE</v>
      </c>
      <c r="D375" s="60">
        <f>$C$3+ROW()-ROW(Tableau1[[#Headers],[Date]])-1</f>
        <v>44563</v>
      </c>
      <c r="E375" s="24"/>
      <c r="F375" s="24"/>
      <c r="G375" s="58"/>
      <c r="H375" s="24"/>
      <c r="I375" s="24"/>
      <c r="J375" s="58"/>
      <c r="K375" s="64">
        <f>Tableau1[[#This Row],[Fin AM]]-Tableau1[[#This Row],[Début AM]]-Tableau1[[#This Row],[Pause AM]]+Tableau1[[#This Row],[Fin PM]]-Tableau1[[#This Row],[Début PM]]-Tableau1[[#This Row],[Pause PM]]</f>
        <v>0</v>
      </c>
      <c r="L375" s="52"/>
      <c r="M375" s="85"/>
      <c r="N375" s="174" t="str">
        <f ca="1">IF(COUNTIF('jours fériés'!C:C,Tableau1[[#This Row],[Date]]),"oui","")</f>
        <v/>
      </c>
      <c r="O375" s="176"/>
      <c r="P375" s="179">
        <f>IF(Tableau1[[#This Row],[Position]]="C.P.",1,0)</f>
        <v>0</v>
      </c>
      <c r="Q375" s="181">
        <f>IF(Tableau1[[#This Row],[Position]]="C.P.S.",1,0)</f>
        <v>0</v>
      </c>
      <c r="R375" s="183">
        <f>IF(Tableau1[[#This Row],[Position]]="P.M.",1,0)</f>
        <v>0</v>
      </c>
      <c r="S375" s="169">
        <f>IF(Tableau1[[#This Row],[Position]]="A.M.",1,0)</f>
        <v>0</v>
      </c>
      <c r="T375" s="187">
        <f>IF(Tableau1[[#This Row],[Position]]="ABS",1,0)</f>
        <v>0</v>
      </c>
      <c r="U375" s="189">
        <f>IF(Tableau1[[#This Row],[Position]]="R.T.T.",1,0)</f>
        <v>0</v>
      </c>
      <c r="V375" s="185">
        <f>IF(Tableau1[[#This Row],[Position]]="Autre",1,0)</f>
        <v>0</v>
      </c>
      <c r="W375" s="142">
        <f>IF(Tableau1[[#This Row],[Position]]="Ch.P. AM",Tableau1[[#This Row],[Fin AM]]-Tableau1[[#This Row],[Début AM]]-Tableau1[[#This Row],[Pause AM]],0)</f>
        <v>0</v>
      </c>
      <c r="X375" s="117">
        <f>IF(Tableau1[[#This Row],[Position]]="Ch.P. PM",Tableau1[[#This Row],[Fin PM]]-Tableau1[[#This Row],[Début PM]]-Tableau1[[#This Row],[Pause PM]],0)</f>
        <v>0</v>
      </c>
      <c r="Y375" s="143">
        <f>IF(Tableau1[[#This Row],[Position]]="Ch.P.",Tableau1[[#This Row],[Temps de travail]],0)+Tableau1[[#This Row],[Chômage Partiel AM]]+Tableau1[[#This Row],[Chômage Partiel PM]]</f>
        <v>0</v>
      </c>
      <c r="Z375" s="148">
        <f>(Tableau1[[#This Row],[Pont Mobile]]+Tableau1[[#This Row],[Congés ]]+Tableau1[[#This Row],[Autre]]+Tableau1[[#This Row],[Absence]]+Tableau1[[#This Row],[R.T.T.]]+Tableau1[[#This Row],[Arrêt Maladie]])*paramètres!B$14</f>
        <v>0</v>
      </c>
      <c r="AA375" s="94">
        <f ca="1">MAX(0,IF(WEEKDAY(Tableau1[[#This Row],[Date]],2)&lt;7,0,
SUM(OFFSET(Tableau1[[#This Row],[Temps de travail]],-6,,7))-
SUM(OFFSET(Tableau1[[#This Row],[Heures à récupérer]],-6,,7))+
SUM(OFFSET(Tableau1[[#This Row],[Récup avance]],-6,,7))
-paramètres!$B$15
)*24)</f>
        <v>0</v>
      </c>
      <c r="AB375" s="14"/>
      <c r="AC375" s="14"/>
      <c r="AE375" s="14"/>
    </row>
    <row r="376" spans="2:31" x14ac:dyDescent="0.3">
      <c r="B376" s="49" t="str">
        <f>IF(WEEKDAY(Tableau1[[#This Row],[Date]],2)=4,"semaine "&amp;_xlfn.ISOWEEKNUM(Tableau1[[#This Row],[Date]]),"")</f>
        <v/>
      </c>
      <c r="C376" s="44" t="str">
        <f>UPPER(TEXT(Tableau1[[#This Row],[Date]],"jjjj"))</f>
        <v>LUNDI</v>
      </c>
      <c r="D376" s="60">
        <f>$C$3+ROW()-ROW(Tableau1[[#Headers],[Date]])-1</f>
        <v>44564</v>
      </c>
      <c r="E376" s="24"/>
      <c r="F376" s="24"/>
      <c r="G376" s="58"/>
      <c r="H376" s="24"/>
      <c r="I376" s="24"/>
      <c r="J376" s="58"/>
      <c r="K376" s="64">
        <f>Tableau1[[#This Row],[Fin AM]]-Tableau1[[#This Row],[Début AM]]-Tableau1[[#This Row],[Pause AM]]+Tableau1[[#This Row],[Fin PM]]-Tableau1[[#This Row],[Début PM]]-Tableau1[[#This Row],[Pause PM]]</f>
        <v>0</v>
      </c>
      <c r="L376" s="48"/>
      <c r="M376" s="83"/>
      <c r="N376" s="171" t="str">
        <f ca="1">IF(COUNTIF('jours fériés'!C:C,Tableau1[[#This Row],[Date]]),"oui","")</f>
        <v/>
      </c>
      <c r="O376" s="176"/>
      <c r="P376" s="112">
        <f>IF(Tableau1[[#This Row],[Position]]="C.P.",1,0)</f>
        <v>0</v>
      </c>
      <c r="Q376" s="126">
        <f>IF(Tableau1[[#This Row],[Position]]="C.P.S.",1,0)</f>
        <v>0</v>
      </c>
      <c r="R376" s="132">
        <f>IF(Tableau1[[#This Row],[Position]]="P.M.",1,0)</f>
        <v>0</v>
      </c>
      <c r="S376" s="134">
        <f>IF(Tableau1[[#This Row],[Position]]="A.M.",1,0)</f>
        <v>0</v>
      </c>
      <c r="T376" s="137">
        <f>IF(Tableau1[[#This Row],[Position]]="ABS",1,0)</f>
        <v>0</v>
      </c>
      <c r="U376" s="86">
        <f>IF(Tableau1[[#This Row],[Position]]="R.T.T.",1,0)</f>
        <v>0</v>
      </c>
      <c r="V376" s="138">
        <f>IF(Tableau1[[#This Row],[Position]]="Autre",1,0)</f>
        <v>0</v>
      </c>
      <c r="W376" s="141">
        <f>IF(Tableau1[[#This Row],[Position]]="Ch.P. AM",Tableau1[[#This Row],[Fin AM]]-Tableau1[[#This Row],[Début AM]]-Tableau1[[#This Row],[Pause AM]],0)</f>
        <v>0</v>
      </c>
      <c r="X376" s="81">
        <f>IF(Tableau1[[#This Row],[Position]]="Ch.P. PM",Tableau1[[#This Row],[Fin PM]]-Tableau1[[#This Row],[Début PM]]-Tableau1[[#This Row],[Pause PM]],0)</f>
        <v>0</v>
      </c>
      <c r="Y376" s="96">
        <f>IF(Tableau1[[#This Row],[Position]]="Ch.P.",Tableau1[[#This Row],[Temps de travail]],0)+Tableau1[[#This Row],[Chômage Partiel AM]]+Tableau1[[#This Row],[Chômage Partiel PM]]</f>
        <v>0</v>
      </c>
      <c r="Z376" s="147">
        <f>(Tableau1[[#This Row],[Pont Mobile]]+Tableau1[[#This Row],[Congés ]]+Tableau1[[#This Row],[Autre]]+Tableau1[[#This Row],[Absence]]+Tableau1[[#This Row],[R.T.T.]]+Tableau1[[#This Row],[Arrêt Maladie]])*paramètres!B$14</f>
        <v>0</v>
      </c>
      <c r="AA376" s="93">
        <f ca="1">MAX(0,IF(WEEKDAY(Tableau1[[#This Row],[Date]],2)&lt;7,0,
SUM(OFFSET(Tableau1[[#This Row],[Temps de travail]],-6,,7))-
SUM(OFFSET(Tableau1[[#This Row],[Heures à récupérer]],-6,,7))+
SUM(OFFSET(Tableau1[[#This Row],[Récup avance]],-6,,7))
-paramètres!$B$15
)*24)</f>
        <v>0</v>
      </c>
      <c r="AB376" s="14"/>
      <c r="AC376" s="14"/>
      <c r="AE376" s="14"/>
    </row>
    <row r="377" spans="2:31" x14ac:dyDescent="0.3">
      <c r="B377" s="49" t="str">
        <f>IF(WEEKDAY(Tableau1[[#This Row],[Date]],2)=4,"semaine "&amp;_xlfn.ISOWEEKNUM(Tableau1[[#This Row],[Date]]),"")</f>
        <v/>
      </c>
      <c r="C377" s="44" t="str">
        <f>UPPER(TEXT(Tableau1[[#This Row],[Date]],"jjjj"))</f>
        <v>MARDI</v>
      </c>
      <c r="D377" s="60">
        <f>$C$3+ROW()-ROW(Tableau1[[#Headers],[Date]])-1</f>
        <v>44565</v>
      </c>
      <c r="E377" s="24"/>
      <c r="F377" s="24"/>
      <c r="G377" s="58"/>
      <c r="H377" s="24"/>
      <c r="I377" s="24"/>
      <c r="J377" s="58"/>
      <c r="K377" s="64">
        <f>Tableau1[[#This Row],[Fin AM]]-Tableau1[[#This Row],[Début AM]]-Tableau1[[#This Row],[Pause AM]]+Tableau1[[#This Row],[Fin PM]]-Tableau1[[#This Row],[Début PM]]-Tableau1[[#This Row],[Pause PM]]</f>
        <v>0</v>
      </c>
      <c r="L377" s="45"/>
      <c r="M377" s="84"/>
      <c r="N377" s="171" t="str">
        <f ca="1">IF(COUNTIF('jours fériés'!C:C,Tableau1[[#This Row],[Date]]),"oui","")</f>
        <v/>
      </c>
      <c r="O377" s="176"/>
      <c r="P377" s="112">
        <f>IF(Tableau1[[#This Row],[Position]]="C.P.",1,0)</f>
        <v>0</v>
      </c>
      <c r="Q377" s="126">
        <f>IF(Tableau1[[#This Row],[Position]]="C.P.S.",1,0)</f>
        <v>0</v>
      </c>
      <c r="R377" s="132">
        <f>IF(Tableau1[[#This Row],[Position]]="P.M.",1,0)</f>
        <v>0</v>
      </c>
      <c r="S377" s="134">
        <f>IF(Tableau1[[#This Row],[Position]]="A.M.",1,0)</f>
        <v>0</v>
      </c>
      <c r="T377" s="137">
        <f>IF(Tableau1[[#This Row],[Position]]="ABS",1,0)</f>
        <v>0</v>
      </c>
      <c r="U377" s="86">
        <f>IF(Tableau1[[#This Row],[Position]]="R.T.T.",1,0)</f>
        <v>0</v>
      </c>
      <c r="V377" s="138">
        <f>IF(Tableau1[[#This Row],[Position]]="Autre",1,0)</f>
        <v>0</v>
      </c>
      <c r="W377" s="141">
        <f>IF(Tableau1[[#This Row],[Position]]="Ch.P. AM",Tableau1[[#This Row],[Fin AM]]-Tableau1[[#This Row],[Début AM]]-Tableau1[[#This Row],[Pause AM]],0)</f>
        <v>0</v>
      </c>
      <c r="X377" s="81">
        <f>IF(Tableau1[[#This Row],[Position]]="Ch.P. PM",Tableau1[[#This Row],[Fin PM]]-Tableau1[[#This Row],[Début PM]]-Tableau1[[#This Row],[Pause PM]],0)</f>
        <v>0</v>
      </c>
      <c r="Y377" s="96">
        <f>IF(Tableau1[[#This Row],[Position]]="Ch.P.",Tableau1[[#This Row],[Temps de travail]],0)+Tableau1[[#This Row],[Chômage Partiel AM]]+Tableau1[[#This Row],[Chômage Partiel PM]]</f>
        <v>0</v>
      </c>
      <c r="Z377" s="147">
        <f>(Tableau1[[#This Row],[Pont Mobile]]+Tableau1[[#This Row],[Congés ]]+Tableau1[[#This Row],[Autre]]+Tableau1[[#This Row],[Absence]]+Tableau1[[#This Row],[R.T.T.]]+Tableau1[[#This Row],[Arrêt Maladie]])*paramètres!B$14</f>
        <v>0</v>
      </c>
      <c r="AA377" s="93">
        <f ca="1">MAX(0,IF(WEEKDAY(Tableau1[[#This Row],[Date]],2)&lt;7,0,
SUM(OFFSET(Tableau1[[#This Row],[Temps de travail]],-6,,7))-
SUM(OFFSET(Tableau1[[#This Row],[Heures à récupérer]],-6,,7))+
SUM(OFFSET(Tableau1[[#This Row],[Récup avance]],-6,,7))
-paramètres!$B$15
)*24)</f>
        <v>0</v>
      </c>
      <c r="AB377" s="14"/>
      <c r="AC377" s="14"/>
      <c r="AE377" s="14"/>
    </row>
    <row r="378" spans="2:31" x14ac:dyDescent="0.3">
      <c r="B378" s="49" t="str">
        <f>IF(WEEKDAY(Tableau1[[#This Row],[Date]],2)=4,"semaine "&amp;_xlfn.ISOWEEKNUM(Tableau1[[#This Row],[Date]]),"")</f>
        <v/>
      </c>
      <c r="C378" s="44" t="str">
        <f>UPPER(TEXT(Tableau1[[#This Row],[Date]],"jjjj"))</f>
        <v>MERCREDI</v>
      </c>
      <c r="D378" s="60">
        <f>$C$3+ROW()-ROW(Tableau1[[#Headers],[Date]])-1</f>
        <v>44566</v>
      </c>
      <c r="E378" s="24"/>
      <c r="F378" s="24"/>
      <c r="G378" s="58"/>
      <c r="H378" s="24"/>
      <c r="I378" s="24"/>
      <c r="J378" s="58"/>
      <c r="K378" s="64">
        <f>Tableau1[[#This Row],[Fin AM]]-Tableau1[[#This Row],[Début AM]]-Tableau1[[#This Row],[Pause AM]]+Tableau1[[#This Row],[Fin PM]]-Tableau1[[#This Row],[Début PM]]-Tableau1[[#This Row],[Pause PM]]</f>
        <v>0</v>
      </c>
      <c r="L378" s="45"/>
      <c r="M378" s="84"/>
      <c r="N378" s="171" t="str">
        <f ca="1">IF(COUNTIF('jours fériés'!C:C,Tableau1[[#This Row],[Date]]),"oui","")</f>
        <v/>
      </c>
      <c r="O378" s="176"/>
      <c r="P378" s="112">
        <f>IF(Tableau1[[#This Row],[Position]]="C.P.",1,0)</f>
        <v>0</v>
      </c>
      <c r="Q378" s="126">
        <f>IF(Tableau1[[#This Row],[Position]]="C.P.S.",1,0)</f>
        <v>0</v>
      </c>
      <c r="R378" s="132">
        <f>IF(Tableau1[[#This Row],[Position]]="P.M.",1,0)</f>
        <v>0</v>
      </c>
      <c r="S378" s="134">
        <f>IF(Tableau1[[#This Row],[Position]]="A.M.",1,0)</f>
        <v>0</v>
      </c>
      <c r="T378" s="137">
        <f>IF(Tableau1[[#This Row],[Position]]="ABS",1,0)</f>
        <v>0</v>
      </c>
      <c r="U378" s="86">
        <f>IF(Tableau1[[#This Row],[Position]]="R.T.T.",1,0)</f>
        <v>0</v>
      </c>
      <c r="V378" s="138">
        <f>IF(Tableau1[[#This Row],[Position]]="Autre",1,0)</f>
        <v>0</v>
      </c>
      <c r="W378" s="141">
        <f>IF(Tableau1[[#This Row],[Position]]="Ch.P. AM",Tableau1[[#This Row],[Fin AM]]-Tableau1[[#This Row],[Début AM]]-Tableau1[[#This Row],[Pause AM]],0)</f>
        <v>0</v>
      </c>
      <c r="X378" s="81">
        <f>IF(Tableau1[[#This Row],[Position]]="Ch.P. PM",Tableau1[[#This Row],[Fin PM]]-Tableau1[[#This Row],[Début PM]]-Tableau1[[#This Row],[Pause PM]],0)</f>
        <v>0</v>
      </c>
      <c r="Y378" s="96">
        <f>IF(Tableau1[[#This Row],[Position]]="Ch.P.",Tableau1[[#This Row],[Temps de travail]],0)+Tableau1[[#This Row],[Chômage Partiel AM]]+Tableau1[[#This Row],[Chômage Partiel PM]]</f>
        <v>0</v>
      </c>
      <c r="Z378" s="147">
        <f>(Tableau1[[#This Row],[Pont Mobile]]+Tableau1[[#This Row],[Congés ]]+Tableau1[[#This Row],[Autre]]+Tableau1[[#This Row],[Absence]]+Tableau1[[#This Row],[R.T.T.]]+Tableau1[[#This Row],[Arrêt Maladie]])*paramètres!B$14</f>
        <v>0</v>
      </c>
      <c r="AA378" s="93">
        <f ca="1">MAX(0,IF(WEEKDAY(Tableau1[[#This Row],[Date]],2)&lt;7,0,
SUM(OFFSET(Tableau1[[#This Row],[Temps de travail]],-6,,7))-
SUM(OFFSET(Tableau1[[#This Row],[Heures à récupérer]],-6,,7))+
SUM(OFFSET(Tableau1[[#This Row],[Récup avance]],-6,,7))
-paramètres!$B$15
)*24)</f>
        <v>0</v>
      </c>
      <c r="AB378" s="14"/>
      <c r="AC378" s="14"/>
      <c r="AE378" s="14"/>
    </row>
    <row r="379" spans="2:31" x14ac:dyDescent="0.3">
      <c r="B379" s="49" t="str">
        <f>IF(WEEKDAY(Tableau1[[#This Row],[Date]],2)=4,"semaine "&amp;_xlfn.ISOWEEKNUM(Tableau1[[#This Row],[Date]]),"")</f>
        <v>semaine 1</v>
      </c>
      <c r="C379" s="44" t="str">
        <f>UPPER(TEXT(Tableau1[[#This Row],[Date]],"jjjj"))</f>
        <v>JEUDI</v>
      </c>
      <c r="D379" s="60">
        <f>$C$3+ROW()-ROW(Tableau1[[#Headers],[Date]])-1</f>
        <v>44567</v>
      </c>
      <c r="E379" s="24"/>
      <c r="F379" s="24"/>
      <c r="G379" s="58"/>
      <c r="H379" s="24"/>
      <c r="I379" s="24"/>
      <c r="J379" s="58"/>
      <c r="K379" s="64">
        <f>Tableau1[[#This Row],[Fin AM]]-Tableau1[[#This Row],[Début AM]]-Tableau1[[#This Row],[Pause AM]]+Tableau1[[#This Row],[Fin PM]]-Tableau1[[#This Row],[Début PM]]-Tableau1[[#This Row],[Pause PM]]</f>
        <v>0</v>
      </c>
      <c r="L379" s="45"/>
      <c r="M379" s="84"/>
      <c r="N379" s="171" t="str">
        <f ca="1">IF(COUNTIF('jours fériés'!C:C,Tableau1[[#This Row],[Date]]),"oui","")</f>
        <v/>
      </c>
      <c r="O379" s="176"/>
      <c r="P379" s="112">
        <f>IF(Tableau1[[#This Row],[Position]]="C.P.",1,0)</f>
        <v>0</v>
      </c>
      <c r="Q379" s="126">
        <f>IF(Tableau1[[#This Row],[Position]]="C.P.S.",1,0)</f>
        <v>0</v>
      </c>
      <c r="R379" s="132">
        <f>IF(Tableau1[[#This Row],[Position]]="P.M.",1,0)</f>
        <v>0</v>
      </c>
      <c r="S379" s="134">
        <f>IF(Tableau1[[#This Row],[Position]]="A.M.",1,0)</f>
        <v>0</v>
      </c>
      <c r="T379" s="137">
        <f>IF(Tableau1[[#This Row],[Position]]="ABS",1,0)</f>
        <v>0</v>
      </c>
      <c r="U379" s="86">
        <f>IF(Tableau1[[#This Row],[Position]]="R.T.T.",1,0)</f>
        <v>0</v>
      </c>
      <c r="V379" s="138">
        <f>IF(Tableau1[[#This Row],[Position]]="Autre",1,0)</f>
        <v>0</v>
      </c>
      <c r="W379" s="141">
        <f>IF(Tableau1[[#This Row],[Position]]="Ch.P. AM",Tableau1[[#This Row],[Fin AM]]-Tableau1[[#This Row],[Début AM]]-Tableau1[[#This Row],[Pause AM]],0)</f>
        <v>0</v>
      </c>
      <c r="X379" s="81">
        <f>IF(Tableau1[[#This Row],[Position]]="Ch.P. PM",Tableau1[[#This Row],[Fin PM]]-Tableau1[[#This Row],[Début PM]]-Tableau1[[#This Row],[Pause PM]],0)</f>
        <v>0</v>
      </c>
      <c r="Y379" s="96">
        <f>IF(Tableau1[[#This Row],[Position]]="Ch.P.",Tableau1[[#This Row],[Temps de travail]],0)+Tableau1[[#This Row],[Chômage Partiel AM]]+Tableau1[[#This Row],[Chômage Partiel PM]]</f>
        <v>0</v>
      </c>
      <c r="Z379" s="147">
        <f>(Tableau1[[#This Row],[Pont Mobile]]+Tableau1[[#This Row],[Congés ]]+Tableau1[[#This Row],[Autre]]+Tableau1[[#This Row],[Absence]]+Tableau1[[#This Row],[R.T.T.]]+Tableau1[[#This Row],[Arrêt Maladie]])*paramètres!B$14</f>
        <v>0</v>
      </c>
      <c r="AA379" s="93">
        <f ca="1">MAX(0,IF(WEEKDAY(Tableau1[[#This Row],[Date]],2)&lt;7,0,
SUM(OFFSET(Tableau1[[#This Row],[Temps de travail]],-6,,7))-
SUM(OFFSET(Tableau1[[#This Row],[Heures à récupérer]],-6,,7))+
SUM(OFFSET(Tableau1[[#This Row],[Récup avance]],-6,,7))
-paramètres!$B$15
)*24)</f>
        <v>0</v>
      </c>
      <c r="AB379" s="14"/>
      <c r="AC379" s="14"/>
      <c r="AE379" s="14"/>
    </row>
    <row r="380" spans="2:31" x14ac:dyDescent="0.3">
      <c r="B380" s="49" t="str">
        <f>IF(WEEKDAY(Tableau1[[#This Row],[Date]],2)=4,"semaine "&amp;_xlfn.ISOWEEKNUM(Tableau1[[#This Row],[Date]]),"")</f>
        <v/>
      </c>
      <c r="C380" s="44" t="str">
        <f>UPPER(TEXT(Tableau1[[#This Row],[Date]],"jjjj"))</f>
        <v>VENDREDI</v>
      </c>
      <c r="D380" s="60">
        <f>$C$3+ROW()-ROW(Tableau1[[#Headers],[Date]])-1</f>
        <v>44568</v>
      </c>
      <c r="E380" s="24"/>
      <c r="F380" s="24"/>
      <c r="G380" s="58"/>
      <c r="H380" s="24"/>
      <c r="I380" s="24"/>
      <c r="J380" s="58"/>
      <c r="K380" s="64">
        <f>Tableau1[[#This Row],[Fin AM]]-Tableau1[[#This Row],[Début AM]]-Tableau1[[#This Row],[Pause AM]]+Tableau1[[#This Row],[Fin PM]]-Tableau1[[#This Row],[Début PM]]-Tableau1[[#This Row],[Pause PM]]</f>
        <v>0</v>
      </c>
      <c r="L380" s="45"/>
      <c r="M380" s="84"/>
      <c r="N380" s="171" t="str">
        <f ca="1">IF(COUNTIF('jours fériés'!C:C,Tableau1[[#This Row],[Date]]),"oui","")</f>
        <v/>
      </c>
      <c r="O380" s="176"/>
      <c r="P380" s="112">
        <f>IF(Tableau1[[#This Row],[Position]]="C.P.",1,0)</f>
        <v>0</v>
      </c>
      <c r="Q380" s="126">
        <f>IF(Tableau1[[#This Row],[Position]]="C.P.S.",1,0)</f>
        <v>0</v>
      </c>
      <c r="R380" s="132">
        <f>IF(Tableau1[[#This Row],[Position]]="P.M.",1,0)</f>
        <v>0</v>
      </c>
      <c r="S380" s="134">
        <f>IF(Tableau1[[#This Row],[Position]]="A.M.",1,0)</f>
        <v>0</v>
      </c>
      <c r="T380" s="137">
        <f>IF(Tableau1[[#This Row],[Position]]="ABS",1,0)</f>
        <v>0</v>
      </c>
      <c r="U380" s="86">
        <f>IF(Tableau1[[#This Row],[Position]]="R.T.T.",1,0)</f>
        <v>0</v>
      </c>
      <c r="V380" s="138">
        <f>IF(Tableau1[[#This Row],[Position]]="Autre",1,0)</f>
        <v>0</v>
      </c>
      <c r="W380" s="141">
        <f>IF(Tableau1[[#This Row],[Position]]="Ch.P. AM",Tableau1[[#This Row],[Fin AM]]-Tableau1[[#This Row],[Début AM]]-Tableau1[[#This Row],[Pause AM]],0)</f>
        <v>0</v>
      </c>
      <c r="X380" s="81">
        <f>IF(Tableau1[[#This Row],[Position]]="Ch.P. PM",Tableau1[[#This Row],[Fin PM]]-Tableau1[[#This Row],[Début PM]]-Tableau1[[#This Row],[Pause PM]],0)</f>
        <v>0</v>
      </c>
      <c r="Y380" s="96">
        <f>IF(Tableau1[[#This Row],[Position]]="Ch.P.",Tableau1[[#This Row],[Temps de travail]],0)+Tableau1[[#This Row],[Chômage Partiel AM]]+Tableau1[[#This Row],[Chômage Partiel PM]]</f>
        <v>0</v>
      </c>
      <c r="Z380" s="147">
        <f>(Tableau1[[#This Row],[Pont Mobile]]+Tableau1[[#This Row],[Congés ]]+Tableau1[[#This Row],[Autre]]+Tableau1[[#This Row],[Absence]]+Tableau1[[#This Row],[R.T.T.]]+Tableau1[[#This Row],[Arrêt Maladie]])*paramètres!B$14</f>
        <v>0</v>
      </c>
      <c r="AA380" s="93">
        <f ca="1">MAX(0,IF(WEEKDAY(Tableau1[[#This Row],[Date]],2)&lt;7,0,
SUM(OFFSET(Tableau1[[#This Row],[Temps de travail]],-6,,7))-
SUM(OFFSET(Tableau1[[#This Row],[Heures à récupérer]],-6,,7))+
SUM(OFFSET(Tableau1[[#This Row],[Récup avance]],-6,,7))
-paramètres!$B$15
)*24)</f>
        <v>0</v>
      </c>
      <c r="AB380" s="14"/>
      <c r="AC380" s="14"/>
      <c r="AE380" s="14"/>
    </row>
    <row r="381" spans="2:31" x14ac:dyDescent="0.3">
      <c r="B381" s="49" t="str">
        <f>IF(WEEKDAY(Tableau1[[#This Row],[Date]],2)=4,"semaine "&amp;_xlfn.ISOWEEKNUM(Tableau1[[#This Row],[Date]]),"")</f>
        <v/>
      </c>
      <c r="C381" s="44" t="str">
        <f>UPPER(TEXT(Tableau1[[#This Row],[Date]],"jjjj"))</f>
        <v>SAMEDI</v>
      </c>
      <c r="D381" s="60">
        <f>$C$3+ROW()-ROW(Tableau1[[#Headers],[Date]])-1</f>
        <v>44569</v>
      </c>
      <c r="E381" s="24"/>
      <c r="F381" s="24"/>
      <c r="G381" s="58"/>
      <c r="H381" s="24"/>
      <c r="I381" s="24"/>
      <c r="J381" s="58"/>
      <c r="K381" s="64">
        <f>Tableau1[[#This Row],[Fin AM]]-Tableau1[[#This Row],[Début AM]]-Tableau1[[#This Row],[Pause AM]]+Tableau1[[#This Row],[Fin PM]]-Tableau1[[#This Row],[Début PM]]-Tableau1[[#This Row],[Pause PM]]</f>
        <v>0</v>
      </c>
      <c r="L381" s="45"/>
      <c r="M381" s="84"/>
      <c r="N381" s="171" t="str">
        <f ca="1">IF(COUNTIF('jours fériés'!C:C,Tableau1[[#This Row],[Date]]),"oui","")</f>
        <v/>
      </c>
      <c r="O381" s="176"/>
      <c r="P381" s="112">
        <f>IF(Tableau1[[#This Row],[Position]]="C.P.",1,0)</f>
        <v>0</v>
      </c>
      <c r="Q381" s="126">
        <f>IF(Tableau1[[#This Row],[Position]]="C.P.S.",1,0)</f>
        <v>0</v>
      </c>
      <c r="R381" s="132">
        <f>IF(Tableau1[[#This Row],[Position]]="P.M.",1,0)</f>
        <v>0</v>
      </c>
      <c r="S381" s="134">
        <f>IF(Tableau1[[#This Row],[Position]]="A.M.",1,0)</f>
        <v>0</v>
      </c>
      <c r="T381" s="137">
        <f>IF(Tableau1[[#This Row],[Position]]="ABS",1,0)</f>
        <v>0</v>
      </c>
      <c r="U381" s="86">
        <f>IF(Tableau1[[#This Row],[Position]]="R.T.T.",1,0)</f>
        <v>0</v>
      </c>
      <c r="V381" s="138">
        <f>IF(Tableau1[[#This Row],[Position]]="Autre",1,0)</f>
        <v>0</v>
      </c>
      <c r="W381" s="141">
        <f>IF(Tableau1[[#This Row],[Position]]="Ch.P. AM",Tableau1[[#This Row],[Fin AM]]-Tableau1[[#This Row],[Début AM]]-Tableau1[[#This Row],[Pause AM]],0)</f>
        <v>0</v>
      </c>
      <c r="X381" s="81">
        <f>IF(Tableau1[[#This Row],[Position]]="Ch.P. PM",Tableau1[[#This Row],[Fin PM]]-Tableau1[[#This Row],[Début PM]]-Tableau1[[#This Row],[Pause PM]],0)</f>
        <v>0</v>
      </c>
      <c r="Y381" s="96">
        <f>IF(Tableau1[[#This Row],[Position]]="Ch.P.",Tableau1[[#This Row],[Temps de travail]],0)+Tableau1[[#This Row],[Chômage Partiel AM]]+Tableau1[[#This Row],[Chômage Partiel PM]]</f>
        <v>0</v>
      </c>
      <c r="Z381" s="147">
        <f>(Tableau1[[#This Row],[Pont Mobile]]+Tableau1[[#This Row],[Congés ]]+Tableau1[[#This Row],[Autre]]+Tableau1[[#This Row],[Absence]]+Tableau1[[#This Row],[R.T.T.]]+Tableau1[[#This Row],[Arrêt Maladie]])*paramètres!B$14</f>
        <v>0</v>
      </c>
      <c r="AA381" s="93">
        <f ca="1">MAX(0,IF(WEEKDAY(Tableau1[[#This Row],[Date]],2)&lt;7,0,
SUM(OFFSET(Tableau1[[#This Row],[Temps de travail]],-6,,7))-
SUM(OFFSET(Tableau1[[#This Row],[Heures à récupérer]],-6,,7))+
SUM(OFFSET(Tableau1[[#This Row],[Récup avance]],-6,,7))
-paramètres!$B$15
)*24)</f>
        <v>0</v>
      </c>
      <c r="AB381" s="14"/>
      <c r="AC381" s="14"/>
      <c r="AE381" s="14"/>
    </row>
    <row r="382" spans="2:31" ht="15" thickBot="1" x14ac:dyDescent="0.35">
      <c r="B382" s="49" t="str">
        <f>IF(WEEKDAY(Tableau1[[#This Row],[Date]],2)=4,"semaine "&amp;_xlfn.ISOWEEKNUM(Tableau1[[#This Row],[Date]]),"")</f>
        <v/>
      </c>
      <c r="C382" s="44" t="str">
        <f>UPPER(TEXT(Tableau1[[#This Row],[Date]],"jjjj"))</f>
        <v>DIMANCHE</v>
      </c>
      <c r="D382" s="60">
        <f>$C$3+ROW()-ROW(Tableau1[[#Headers],[Date]])-1</f>
        <v>44570</v>
      </c>
      <c r="E382" s="24"/>
      <c r="F382" s="24"/>
      <c r="G382" s="58"/>
      <c r="H382" s="24"/>
      <c r="I382" s="24"/>
      <c r="J382" s="58"/>
      <c r="K382" s="64">
        <f>Tableau1[[#This Row],[Fin AM]]-Tableau1[[#This Row],[Début AM]]-Tableau1[[#This Row],[Pause AM]]+Tableau1[[#This Row],[Fin PM]]-Tableau1[[#This Row],[Début PM]]-Tableau1[[#This Row],[Pause PM]]</f>
        <v>0</v>
      </c>
      <c r="L382" s="52"/>
      <c r="M382" s="85"/>
      <c r="N382" s="174" t="str">
        <f ca="1">IF(COUNTIF('jours fériés'!C:C,Tableau1[[#This Row],[Date]]),"oui","")</f>
        <v/>
      </c>
      <c r="O382" s="176"/>
      <c r="P382" s="179">
        <f>IF(Tableau1[[#This Row],[Position]]="C.P.",1,0)</f>
        <v>0</v>
      </c>
      <c r="Q382" s="181">
        <f>IF(Tableau1[[#This Row],[Position]]="C.P.S.",1,0)</f>
        <v>0</v>
      </c>
      <c r="R382" s="183">
        <f>IF(Tableau1[[#This Row],[Position]]="P.M.",1,0)</f>
        <v>0</v>
      </c>
      <c r="S382" s="169">
        <f>IF(Tableau1[[#This Row],[Position]]="A.M.",1,0)</f>
        <v>0</v>
      </c>
      <c r="T382" s="187">
        <f>IF(Tableau1[[#This Row],[Position]]="ABS",1,0)</f>
        <v>0</v>
      </c>
      <c r="U382" s="189">
        <f>IF(Tableau1[[#This Row],[Position]]="R.T.T.",1,0)</f>
        <v>0</v>
      </c>
      <c r="V382" s="185">
        <f>IF(Tableau1[[#This Row],[Position]]="Autre",1,0)</f>
        <v>0</v>
      </c>
      <c r="W382" s="142">
        <f>IF(Tableau1[[#This Row],[Position]]="Ch.P. AM",Tableau1[[#This Row],[Fin AM]]-Tableau1[[#This Row],[Début AM]]-Tableau1[[#This Row],[Pause AM]],0)</f>
        <v>0</v>
      </c>
      <c r="X382" s="117">
        <f>IF(Tableau1[[#This Row],[Position]]="Ch.P. PM",Tableau1[[#This Row],[Fin PM]]-Tableau1[[#This Row],[Début PM]]-Tableau1[[#This Row],[Pause PM]],0)</f>
        <v>0</v>
      </c>
      <c r="Y382" s="143">
        <f>IF(Tableau1[[#This Row],[Position]]="Ch.P.",Tableau1[[#This Row],[Temps de travail]],0)+Tableau1[[#This Row],[Chômage Partiel AM]]+Tableau1[[#This Row],[Chômage Partiel PM]]</f>
        <v>0</v>
      </c>
      <c r="Z382" s="148">
        <f>(Tableau1[[#This Row],[Pont Mobile]]+Tableau1[[#This Row],[Congés ]]+Tableau1[[#This Row],[Autre]]+Tableau1[[#This Row],[Absence]]+Tableau1[[#This Row],[R.T.T.]]+Tableau1[[#This Row],[Arrêt Maladie]])*paramètres!B$14</f>
        <v>0</v>
      </c>
      <c r="AA382" s="94">
        <f ca="1">MAX(0,IF(WEEKDAY(Tableau1[[#This Row],[Date]],2)&lt;7,0,
SUM(OFFSET(Tableau1[[#This Row],[Temps de travail]],-6,,7))-
SUM(OFFSET(Tableau1[[#This Row],[Heures à récupérer]],-6,,7))+
SUM(OFFSET(Tableau1[[#This Row],[Récup avance]],-6,,7))
-paramètres!$B$15
)*24)</f>
        <v>0</v>
      </c>
      <c r="AB382" s="14"/>
      <c r="AC382" s="14"/>
      <c r="AE382" s="14"/>
    </row>
    <row r="383" spans="2:31" x14ac:dyDescent="0.3">
      <c r="B383" s="49" t="str">
        <f>IF(WEEKDAY(Tableau1[[#This Row],[Date]],2)=4,"semaine "&amp;_xlfn.ISOWEEKNUM(Tableau1[[#This Row],[Date]]),"")</f>
        <v/>
      </c>
      <c r="C383" s="44" t="str">
        <f>UPPER(TEXT(Tableau1[[#This Row],[Date]],"jjjj"))</f>
        <v>LUNDI</v>
      </c>
      <c r="D383" s="60">
        <f>$C$3+ROW()-ROW(Tableau1[[#Headers],[Date]])-1</f>
        <v>44571</v>
      </c>
      <c r="E383" s="24"/>
      <c r="F383" s="24"/>
      <c r="G383" s="58"/>
      <c r="H383" s="24"/>
      <c r="I383" s="24"/>
      <c r="J383" s="58"/>
      <c r="K383" s="64">
        <f>Tableau1[[#This Row],[Fin AM]]-Tableau1[[#This Row],[Début AM]]-Tableau1[[#This Row],[Pause AM]]+Tableau1[[#This Row],[Fin PM]]-Tableau1[[#This Row],[Début PM]]-Tableau1[[#This Row],[Pause PM]]</f>
        <v>0</v>
      </c>
      <c r="L383" s="48"/>
      <c r="M383" s="83"/>
      <c r="N383" s="171" t="str">
        <f ca="1">IF(COUNTIF('jours fériés'!C:C,Tableau1[[#This Row],[Date]]),"oui","")</f>
        <v/>
      </c>
      <c r="O383" s="176"/>
      <c r="P383" s="112">
        <f>IF(Tableau1[[#This Row],[Position]]="C.P.",1,0)</f>
        <v>0</v>
      </c>
      <c r="Q383" s="126">
        <f>IF(Tableau1[[#This Row],[Position]]="C.P.S.",1,0)</f>
        <v>0</v>
      </c>
      <c r="R383" s="132">
        <f>IF(Tableau1[[#This Row],[Position]]="P.M.",1,0)</f>
        <v>0</v>
      </c>
      <c r="S383" s="134">
        <f>IF(Tableau1[[#This Row],[Position]]="A.M.",1,0)</f>
        <v>0</v>
      </c>
      <c r="T383" s="137">
        <f>IF(Tableau1[[#This Row],[Position]]="ABS",1,0)</f>
        <v>0</v>
      </c>
      <c r="U383" s="86">
        <f>IF(Tableau1[[#This Row],[Position]]="R.T.T.",1,0)</f>
        <v>0</v>
      </c>
      <c r="V383" s="138">
        <f>IF(Tableau1[[#This Row],[Position]]="Autre",1,0)</f>
        <v>0</v>
      </c>
      <c r="W383" s="141">
        <f>IF(Tableau1[[#This Row],[Position]]="Ch.P. AM",Tableau1[[#This Row],[Fin AM]]-Tableau1[[#This Row],[Début AM]]-Tableau1[[#This Row],[Pause AM]],0)</f>
        <v>0</v>
      </c>
      <c r="X383" s="81">
        <f>IF(Tableau1[[#This Row],[Position]]="Ch.P. PM",Tableau1[[#This Row],[Fin PM]]-Tableau1[[#This Row],[Début PM]]-Tableau1[[#This Row],[Pause PM]],0)</f>
        <v>0</v>
      </c>
      <c r="Y383" s="96">
        <f>IF(Tableau1[[#This Row],[Position]]="Ch.P.",Tableau1[[#This Row],[Temps de travail]],0)+Tableau1[[#This Row],[Chômage Partiel AM]]+Tableau1[[#This Row],[Chômage Partiel PM]]</f>
        <v>0</v>
      </c>
      <c r="Z383" s="147">
        <f>(Tableau1[[#This Row],[Pont Mobile]]+Tableau1[[#This Row],[Congés ]]+Tableau1[[#This Row],[Autre]]+Tableau1[[#This Row],[Absence]]+Tableau1[[#This Row],[R.T.T.]]+Tableau1[[#This Row],[Arrêt Maladie]])*paramètres!B$14</f>
        <v>0</v>
      </c>
      <c r="AA383" s="93">
        <f ca="1">MAX(0,IF(WEEKDAY(Tableau1[[#This Row],[Date]],2)&lt;7,0,
SUM(OFFSET(Tableau1[[#This Row],[Temps de travail]],-6,,7))-
SUM(OFFSET(Tableau1[[#This Row],[Heures à récupérer]],-6,,7))+
SUM(OFFSET(Tableau1[[#This Row],[Récup avance]],-6,,7))
-paramètres!$B$15
)*24)</f>
        <v>0</v>
      </c>
      <c r="AB383" s="14"/>
      <c r="AC383" s="14"/>
      <c r="AE383" s="14"/>
    </row>
    <row r="384" spans="2:31" x14ac:dyDescent="0.3">
      <c r="B384" s="49" t="str">
        <f>IF(WEEKDAY(Tableau1[[#This Row],[Date]],2)=4,"semaine "&amp;_xlfn.ISOWEEKNUM(Tableau1[[#This Row],[Date]]),"")</f>
        <v/>
      </c>
      <c r="C384" s="44" t="str">
        <f>UPPER(TEXT(Tableau1[[#This Row],[Date]],"jjjj"))</f>
        <v>MARDI</v>
      </c>
      <c r="D384" s="60">
        <f>$C$3+ROW()-ROW(Tableau1[[#Headers],[Date]])-1</f>
        <v>44572</v>
      </c>
      <c r="E384" s="24"/>
      <c r="F384" s="24"/>
      <c r="G384" s="58"/>
      <c r="H384" s="24"/>
      <c r="I384" s="24"/>
      <c r="J384" s="58"/>
      <c r="K384" s="64">
        <f>Tableau1[[#This Row],[Fin AM]]-Tableau1[[#This Row],[Début AM]]-Tableau1[[#This Row],[Pause AM]]+Tableau1[[#This Row],[Fin PM]]-Tableau1[[#This Row],[Début PM]]-Tableau1[[#This Row],[Pause PM]]</f>
        <v>0</v>
      </c>
      <c r="L384" s="45"/>
      <c r="M384" s="84"/>
      <c r="N384" s="171" t="str">
        <f ca="1">IF(COUNTIF('jours fériés'!C:C,Tableau1[[#This Row],[Date]]),"oui","")</f>
        <v/>
      </c>
      <c r="O384" s="176"/>
      <c r="P384" s="112">
        <f>IF(Tableau1[[#This Row],[Position]]="C.P.",1,0)</f>
        <v>0</v>
      </c>
      <c r="Q384" s="126">
        <f>IF(Tableau1[[#This Row],[Position]]="C.P.S.",1,0)</f>
        <v>0</v>
      </c>
      <c r="R384" s="132">
        <f>IF(Tableau1[[#This Row],[Position]]="P.M.",1,0)</f>
        <v>0</v>
      </c>
      <c r="S384" s="134">
        <f>IF(Tableau1[[#This Row],[Position]]="A.M.",1,0)</f>
        <v>0</v>
      </c>
      <c r="T384" s="137">
        <f>IF(Tableau1[[#This Row],[Position]]="ABS",1,0)</f>
        <v>0</v>
      </c>
      <c r="U384" s="86">
        <f>IF(Tableau1[[#This Row],[Position]]="R.T.T.",1,0)</f>
        <v>0</v>
      </c>
      <c r="V384" s="138">
        <f>IF(Tableau1[[#This Row],[Position]]="Autre",1,0)</f>
        <v>0</v>
      </c>
      <c r="W384" s="141">
        <f>IF(Tableau1[[#This Row],[Position]]="Ch.P. AM",Tableau1[[#This Row],[Fin AM]]-Tableau1[[#This Row],[Début AM]]-Tableau1[[#This Row],[Pause AM]],0)</f>
        <v>0</v>
      </c>
      <c r="X384" s="81">
        <f>IF(Tableau1[[#This Row],[Position]]="Ch.P. PM",Tableau1[[#This Row],[Fin PM]]-Tableau1[[#This Row],[Début PM]]-Tableau1[[#This Row],[Pause PM]],0)</f>
        <v>0</v>
      </c>
      <c r="Y384" s="96">
        <f>IF(Tableau1[[#This Row],[Position]]="Ch.P.",Tableau1[[#This Row],[Temps de travail]],0)+Tableau1[[#This Row],[Chômage Partiel AM]]+Tableau1[[#This Row],[Chômage Partiel PM]]</f>
        <v>0</v>
      </c>
      <c r="Z384" s="147">
        <f>(Tableau1[[#This Row],[Pont Mobile]]+Tableau1[[#This Row],[Congés ]]+Tableau1[[#This Row],[Autre]]+Tableau1[[#This Row],[Absence]]+Tableau1[[#This Row],[R.T.T.]]+Tableau1[[#This Row],[Arrêt Maladie]])*paramètres!B$14</f>
        <v>0</v>
      </c>
      <c r="AA384" s="93">
        <f ca="1">MAX(0,IF(WEEKDAY(Tableau1[[#This Row],[Date]],2)&lt;7,0,
SUM(OFFSET(Tableau1[[#This Row],[Temps de travail]],-6,,7))-
SUM(OFFSET(Tableau1[[#This Row],[Heures à récupérer]],-6,,7))+
SUM(OFFSET(Tableau1[[#This Row],[Récup avance]],-6,,7))
-paramètres!$B$15
)*24)</f>
        <v>0</v>
      </c>
      <c r="AB384" s="14"/>
      <c r="AC384" s="14"/>
      <c r="AE384" s="14"/>
    </row>
    <row r="385" spans="2:31" x14ac:dyDescent="0.3">
      <c r="B385" s="49" t="str">
        <f>IF(WEEKDAY(Tableau1[[#This Row],[Date]],2)=4,"semaine "&amp;_xlfn.ISOWEEKNUM(Tableau1[[#This Row],[Date]]),"")</f>
        <v/>
      </c>
      <c r="C385" s="44" t="str">
        <f>UPPER(TEXT(Tableau1[[#This Row],[Date]],"jjjj"))</f>
        <v>MERCREDI</v>
      </c>
      <c r="D385" s="60">
        <f>$C$3+ROW()-ROW(Tableau1[[#Headers],[Date]])-1</f>
        <v>44573</v>
      </c>
      <c r="E385" s="24"/>
      <c r="F385" s="24"/>
      <c r="G385" s="58"/>
      <c r="H385" s="24"/>
      <c r="I385" s="24"/>
      <c r="J385" s="58"/>
      <c r="K385" s="64">
        <f>Tableau1[[#This Row],[Fin AM]]-Tableau1[[#This Row],[Début AM]]-Tableau1[[#This Row],[Pause AM]]+Tableau1[[#This Row],[Fin PM]]-Tableau1[[#This Row],[Début PM]]-Tableau1[[#This Row],[Pause PM]]</f>
        <v>0</v>
      </c>
      <c r="L385" s="45"/>
      <c r="M385" s="84"/>
      <c r="N385" s="171" t="str">
        <f ca="1">IF(COUNTIF('jours fériés'!C:C,Tableau1[[#This Row],[Date]]),"oui","")</f>
        <v/>
      </c>
      <c r="O385" s="176"/>
      <c r="P385" s="112">
        <f>IF(Tableau1[[#This Row],[Position]]="C.P.",1,0)</f>
        <v>0</v>
      </c>
      <c r="Q385" s="126">
        <f>IF(Tableau1[[#This Row],[Position]]="C.P.S.",1,0)</f>
        <v>0</v>
      </c>
      <c r="R385" s="132">
        <f>IF(Tableau1[[#This Row],[Position]]="P.M.",1,0)</f>
        <v>0</v>
      </c>
      <c r="S385" s="134">
        <f>IF(Tableau1[[#This Row],[Position]]="A.M.",1,0)</f>
        <v>0</v>
      </c>
      <c r="T385" s="137">
        <f>IF(Tableau1[[#This Row],[Position]]="ABS",1,0)</f>
        <v>0</v>
      </c>
      <c r="U385" s="86">
        <f>IF(Tableau1[[#This Row],[Position]]="R.T.T.",1,0)</f>
        <v>0</v>
      </c>
      <c r="V385" s="138">
        <f>IF(Tableau1[[#This Row],[Position]]="Autre",1,0)</f>
        <v>0</v>
      </c>
      <c r="W385" s="141">
        <f>IF(Tableau1[[#This Row],[Position]]="Ch.P. AM",Tableau1[[#This Row],[Fin AM]]-Tableau1[[#This Row],[Début AM]]-Tableau1[[#This Row],[Pause AM]],0)</f>
        <v>0</v>
      </c>
      <c r="X385" s="81">
        <f>IF(Tableau1[[#This Row],[Position]]="Ch.P. PM",Tableau1[[#This Row],[Fin PM]]-Tableau1[[#This Row],[Début PM]]-Tableau1[[#This Row],[Pause PM]],0)</f>
        <v>0</v>
      </c>
      <c r="Y385" s="96">
        <f>IF(Tableau1[[#This Row],[Position]]="Ch.P.",Tableau1[[#This Row],[Temps de travail]],0)+Tableau1[[#This Row],[Chômage Partiel AM]]+Tableau1[[#This Row],[Chômage Partiel PM]]</f>
        <v>0</v>
      </c>
      <c r="Z385" s="147">
        <f>(Tableau1[[#This Row],[Pont Mobile]]+Tableau1[[#This Row],[Congés ]]+Tableau1[[#This Row],[Autre]]+Tableau1[[#This Row],[Absence]]+Tableau1[[#This Row],[R.T.T.]]+Tableau1[[#This Row],[Arrêt Maladie]])*paramètres!B$14</f>
        <v>0</v>
      </c>
      <c r="AA385" s="93">
        <f ca="1">MAX(0,IF(WEEKDAY(Tableau1[[#This Row],[Date]],2)&lt;7,0,
SUM(OFFSET(Tableau1[[#This Row],[Temps de travail]],-6,,7))-
SUM(OFFSET(Tableau1[[#This Row],[Heures à récupérer]],-6,,7))+
SUM(OFFSET(Tableau1[[#This Row],[Récup avance]],-6,,7))
-paramètres!$B$15
)*24)</f>
        <v>0</v>
      </c>
      <c r="AB385" s="14"/>
      <c r="AC385" s="14"/>
      <c r="AE385" s="14"/>
    </row>
    <row r="386" spans="2:31" x14ac:dyDescent="0.3">
      <c r="B386" s="49" t="str">
        <f>IF(WEEKDAY(Tableau1[[#This Row],[Date]],2)=4,"semaine "&amp;_xlfn.ISOWEEKNUM(Tableau1[[#This Row],[Date]]),"")</f>
        <v>semaine 2</v>
      </c>
      <c r="C386" s="44" t="str">
        <f>UPPER(TEXT(Tableau1[[#This Row],[Date]],"jjjj"))</f>
        <v>JEUDI</v>
      </c>
      <c r="D386" s="60">
        <f>$C$3+ROW()-ROW(Tableau1[[#Headers],[Date]])-1</f>
        <v>44574</v>
      </c>
      <c r="E386" s="24"/>
      <c r="F386" s="24"/>
      <c r="G386" s="58"/>
      <c r="H386" s="24"/>
      <c r="I386" s="24"/>
      <c r="J386" s="58"/>
      <c r="K386" s="64">
        <f>Tableau1[[#This Row],[Fin AM]]-Tableau1[[#This Row],[Début AM]]-Tableau1[[#This Row],[Pause AM]]+Tableau1[[#This Row],[Fin PM]]-Tableau1[[#This Row],[Début PM]]-Tableau1[[#This Row],[Pause PM]]</f>
        <v>0</v>
      </c>
      <c r="L386" s="45"/>
      <c r="M386" s="84"/>
      <c r="N386" s="171" t="str">
        <f ca="1">IF(COUNTIF('jours fériés'!C:C,Tableau1[[#This Row],[Date]]),"oui","")</f>
        <v/>
      </c>
      <c r="O386" s="176"/>
      <c r="P386" s="112">
        <f>IF(Tableau1[[#This Row],[Position]]="C.P.",1,0)</f>
        <v>0</v>
      </c>
      <c r="Q386" s="126">
        <f>IF(Tableau1[[#This Row],[Position]]="C.P.S.",1,0)</f>
        <v>0</v>
      </c>
      <c r="R386" s="132">
        <f>IF(Tableau1[[#This Row],[Position]]="P.M.",1,0)</f>
        <v>0</v>
      </c>
      <c r="S386" s="134">
        <f>IF(Tableau1[[#This Row],[Position]]="A.M.",1,0)</f>
        <v>0</v>
      </c>
      <c r="T386" s="137">
        <f>IF(Tableau1[[#This Row],[Position]]="ABS",1,0)</f>
        <v>0</v>
      </c>
      <c r="U386" s="86">
        <f>IF(Tableau1[[#This Row],[Position]]="R.T.T.",1,0)</f>
        <v>0</v>
      </c>
      <c r="V386" s="138">
        <f>IF(Tableau1[[#This Row],[Position]]="Autre",1,0)</f>
        <v>0</v>
      </c>
      <c r="W386" s="141">
        <f>IF(Tableau1[[#This Row],[Position]]="Ch.P. AM",Tableau1[[#This Row],[Fin AM]]-Tableau1[[#This Row],[Début AM]]-Tableau1[[#This Row],[Pause AM]],0)</f>
        <v>0</v>
      </c>
      <c r="X386" s="81">
        <f>IF(Tableau1[[#This Row],[Position]]="Ch.P. PM",Tableau1[[#This Row],[Fin PM]]-Tableau1[[#This Row],[Début PM]]-Tableau1[[#This Row],[Pause PM]],0)</f>
        <v>0</v>
      </c>
      <c r="Y386" s="96">
        <f>IF(Tableau1[[#This Row],[Position]]="Ch.P.",Tableau1[[#This Row],[Temps de travail]],0)+Tableau1[[#This Row],[Chômage Partiel AM]]+Tableau1[[#This Row],[Chômage Partiel PM]]</f>
        <v>0</v>
      </c>
      <c r="Z386" s="147">
        <f>(Tableau1[[#This Row],[Pont Mobile]]+Tableau1[[#This Row],[Congés ]]+Tableau1[[#This Row],[Autre]]+Tableau1[[#This Row],[Absence]]+Tableau1[[#This Row],[R.T.T.]]+Tableau1[[#This Row],[Arrêt Maladie]])*paramètres!B$14</f>
        <v>0</v>
      </c>
      <c r="AA386" s="93">
        <f ca="1">MAX(0,IF(WEEKDAY(Tableau1[[#This Row],[Date]],2)&lt;7,0,
SUM(OFFSET(Tableau1[[#This Row],[Temps de travail]],-6,,7))-
SUM(OFFSET(Tableau1[[#This Row],[Heures à récupérer]],-6,,7))+
SUM(OFFSET(Tableau1[[#This Row],[Récup avance]],-6,,7))
-paramètres!$B$15
)*24)</f>
        <v>0</v>
      </c>
      <c r="AB386" s="14"/>
      <c r="AC386" s="14"/>
      <c r="AE386" s="14"/>
    </row>
    <row r="387" spans="2:31" x14ac:dyDescent="0.3">
      <c r="B387" s="49" t="str">
        <f>IF(WEEKDAY(Tableau1[[#This Row],[Date]],2)=4,"semaine "&amp;_xlfn.ISOWEEKNUM(Tableau1[[#This Row],[Date]]),"")</f>
        <v/>
      </c>
      <c r="C387" s="44" t="str">
        <f>UPPER(TEXT(Tableau1[[#This Row],[Date]],"jjjj"))</f>
        <v>VENDREDI</v>
      </c>
      <c r="D387" s="60">
        <f>$C$3+ROW()-ROW(Tableau1[[#Headers],[Date]])-1</f>
        <v>44575</v>
      </c>
      <c r="E387" s="24"/>
      <c r="F387" s="24"/>
      <c r="G387" s="58"/>
      <c r="H387" s="24"/>
      <c r="I387" s="24"/>
      <c r="J387" s="58"/>
      <c r="K387" s="64">
        <f>Tableau1[[#This Row],[Fin AM]]-Tableau1[[#This Row],[Début AM]]-Tableau1[[#This Row],[Pause AM]]+Tableau1[[#This Row],[Fin PM]]-Tableau1[[#This Row],[Début PM]]-Tableau1[[#This Row],[Pause PM]]</f>
        <v>0</v>
      </c>
      <c r="L387" s="45"/>
      <c r="M387" s="84"/>
      <c r="N387" s="171" t="str">
        <f ca="1">IF(COUNTIF('jours fériés'!C:C,Tableau1[[#This Row],[Date]]),"oui","")</f>
        <v/>
      </c>
      <c r="O387" s="176"/>
      <c r="P387" s="112">
        <f>IF(Tableau1[[#This Row],[Position]]="C.P.",1,0)</f>
        <v>0</v>
      </c>
      <c r="Q387" s="126">
        <f>IF(Tableau1[[#This Row],[Position]]="C.P.S.",1,0)</f>
        <v>0</v>
      </c>
      <c r="R387" s="132">
        <f>IF(Tableau1[[#This Row],[Position]]="P.M.",1,0)</f>
        <v>0</v>
      </c>
      <c r="S387" s="134">
        <f>IF(Tableau1[[#This Row],[Position]]="A.M.",1,0)</f>
        <v>0</v>
      </c>
      <c r="T387" s="137">
        <f>IF(Tableau1[[#This Row],[Position]]="ABS",1,0)</f>
        <v>0</v>
      </c>
      <c r="U387" s="86">
        <f>IF(Tableau1[[#This Row],[Position]]="R.T.T.",1,0)</f>
        <v>0</v>
      </c>
      <c r="V387" s="138">
        <f>IF(Tableau1[[#This Row],[Position]]="Autre",1,0)</f>
        <v>0</v>
      </c>
      <c r="W387" s="141">
        <f>IF(Tableau1[[#This Row],[Position]]="Ch.P. AM",Tableau1[[#This Row],[Fin AM]]-Tableau1[[#This Row],[Début AM]]-Tableau1[[#This Row],[Pause AM]],0)</f>
        <v>0</v>
      </c>
      <c r="X387" s="81">
        <f>IF(Tableau1[[#This Row],[Position]]="Ch.P. PM",Tableau1[[#This Row],[Fin PM]]-Tableau1[[#This Row],[Début PM]]-Tableau1[[#This Row],[Pause PM]],0)</f>
        <v>0</v>
      </c>
      <c r="Y387" s="96">
        <f>IF(Tableau1[[#This Row],[Position]]="Ch.P.",Tableau1[[#This Row],[Temps de travail]],0)+Tableau1[[#This Row],[Chômage Partiel AM]]+Tableau1[[#This Row],[Chômage Partiel PM]]</f>
        <v>0</v>
      </c>
      <c r="Z387" s="147">
        <f>(Tableau1[[#This Row],[Pont Mobile]]+Tableau1[[#This Row],[Congés ]]+Tableau1[[#This Row],[Autre]]+Tableau1[[#This Row],[Absence]]+Tableau1[[#This Row],[R.T.T.]]+Tableau1[[#This Row],[Arrêt Maladie]])*paramètres!B$14</f>
        <v>0</v>
      </c>
      <c r="AA387" s="93">
        <f ca="1">MAX(0,IF(WEEKDAY(Tableau1[[#This Row],[Date]],2)&lt;7,0,
SUM(OFFSET(Tableau1[[#This Row],[Temps de travail]],-6,,7))-
SUM(OFFSET(Tableau1[[#This Row],[Heures à récupérer]],-6,,7))+
SUM(OFFSET(Tableau1[[#This Row],[Récup avance]],-6,,7))
-paramètres!$B$15
)*24)</f>
        <v>0</v>
      </c>
      <c r="AB387" s="14"/>
      <c r="AC387" s="14"/>
      <c r="AE387" s="14"/>
    </row>
    <row r="388" spans="2:31" x14ac:dyDescent="0.3">
      <c r="B388" s="49" t="str">
        <f>IF(WEEKDAY(Tableau1[[#This Row],[Date]],2)=4,"semaine "&amp;_xlfn.ISOWEEKNUM(Tableau1[[#This Row],[Date]]),"")</f>
        <v/>
      </c>
      <c r="C388" s="44" t="str">
        <f>UPPER(TEXT(Tableau1[[#This Row],[Date]],"jjjj"))</f>
        <v>SAMEDI</v>
      </c>
      <c r="D388" s="60">
        <f>$C$3+ROW()-ROW(Tableau1[[#Headers],[Date]])-1</f>
        <v>44576</v>
      </c>
      <c r="E388" s="24"/>
      <c r="F388" s="24"/>
      <c r="G388" s="58"/>
      <c r="H388" s="24"/>
      <c r="I388" s="24"/>
      <c r="J388" s="58"/>
      <c r="K388" s="64">
        <f>Tableau1[[#This Row],[Fin AM]]-Tableau1[[#This Row],[Début AM]]-Tableau1[[#This Row],[Pause AM]]+Tableau1[[#This Row],[Fin PM]]-Tableau1[[#This Row],[Début PM]]-Tableau1[[#This Row],[Pause PM]]</f>
        <v>0</v>
      </c>
      <c r="L388" s="45"/>
      <c r="M388" s="84"/>
      <c r="N388" s="171" t="str">
        <f ca="1">IF(COUNTIF('jours fériés'!C:C,Tableau1[[#This Row],[Date]]),"oui","")</f>
        <v/>
      </c>
      <c r="O388" s="176"/>
      <c r="P388" s="112">
        <f>IF(Tableau1[[#This Row],[Position]]="C.P.",1,0)</f>
        <v>0</v>
      </c>
      <c r="Q388" s="126">
        <f>IF(Tableau1[[#This Row],[Position]]="C.P.S.",1,0)</f>
        <v>0</v>
      </c>
      <c r="R388" s="132">
        <f>IF(Tableau1[[#This Row],[Position]]="P.M.",1,0)</f>
        <v>0</v>
      </c>
      <c r="S388" s="134">
        <f>IF(Tableau1[[#This Row],[Position]]="A.M.",1,0)</f>
        <v>0</v>
      </c>
      <c r="T388" s="137">
        <f>IF(Tableau1[[#This Row],[Position]]="ABS",1,0)</f>
        <v>0</v>
      </c>
      <c r="U388" s="86">
        <f>IF(Tableau1[[#This Row],[Position]]="R.T.T.",1,0)</f>
        <v>0</v>
      </c>
      <c r="V388" s="138">
        <f>IF(Tableau1[[#This Row],[Position]]="Autre",1,0)</f>
        <v>0</v>
      </c>
      <c r="W388" s="141">
        <f>IF(Tableau1[[#This Row],[Position]]="Ch.P. AM",Tableau1[[#This Row],[Fin AM]]-Tableau1[[#This Row],[Début AM]]-Tableau1[[#This Row],[Pause AM]],0)</f>
        <v>0</v>
      </c>
      <c r="X388" s="81">
        <f>IF(Tableau1[[#This Row],[Position]]="Ch.P. PM",Tableau1[[#This Row],[Fin PM]]-Tableau1[[#This Row],[Début PM]]-Tableau1[[#This Row],[Pause PM]],0)</f>
        <v>0</v>
      </c>
      <c r="Y388" s="96">
        <f>IF(Tableau1[[#This Row],[Position]]="Ch.P.",Tableau1[[#This Row],[Temps de travail]],0)+Tableau1[[#This Row],[Chômage Partiel AM]]+Tableau1[[#This Row],[Chômage Partiel PM]]</f>
        <v>0</v>
      </c>
      <c r="Z388" s="147">
        <f>(Tableau1[[#This Row],[Pont Mobile]]+Tableau1[[#This Row],[Congés ]]+Tableau1[[#This Row],[Autre]]+Tableau1[[#This Row],[Absence]]+Tableau1[[#This Row],[R.T.T.]]+Tableau1[[#This Row],[Arrêt Maladie]])*paramètres!B$14</f>
        <v>0</v>
      </c>
      <c r="AA388" s="93">
        <f ca="1">MAX(0,IF(WEEKDAY(Tableau1[[#This Row],[Date]],2)&lt;7,0,
SUM(OFFSET(Tableau1[[#This Row],[Temps de travail]],-6,,7))-
SUM(OFFSET(Tableau1[[#This Row],[Heures à récupérer]],-6,,7))+
SUM(OFFSET(Tableau1[[#This Row],[Récup avance]],-6,,7))
-paramètres!$B$15
)*24)</f>
        <v>0</v>
      </c>
      <c r="AB388" s="14"/>
      <c r="AC388" s="14"/>
      <c r="AE388" s="14"/>
    </row>
    <row r="389" spans="2:31" ht="15" thickBot="1" x14ac:dyDescent="0.35">
      <c r="B389" s="49" t="str">
        <f>IF(WEEKDAY(Tableau1[[#This Row],[Date]],2)=4,"semaine "&amp;_xlfn.ISOWEEKNUM(Tableau1[[#This Row],[Date]]),"")</f>
        <v/>
      </c>
      <c r="C389" s="44" t="str">
        <f>UPPER(TEXT(Tableau1[[#This Row],[Date]],"jjjj"))</f>
        <v>DIMANCHE</v>
      </c>
      <c r="D389" s="60">
        <f>$C$3+ROW()-ROW(Tableau1[[#Headers],[Date]])-1</f>
        <v>44577</v>
      </c>
      <c r="E389" s="24"/>
      <c r="F389" s="24"/>
      <c r="G389" s="58"/>
      <c r="H389" s="24"/>
      <c r="I389" s="24"/>
      <c r="J389" s="58"/>
      <c r="K389" s="64">
        <f>Tableau1[[#This Row],[Fin AM]]-Tableau1[[#This Row],[Début AM]]-Tableau1[[#This Row],[Pause AM]]+Tableau1[[#This Row],[Fin PM]]-Tableau1[[#This Row],[Début PM]]-Tableau1[[#This Row],[Pause PM]]</f>
        <v>0</v>
      </c>
      <c r="L389" s="52"/>
      <c r="M389" s="85"/>
      <c r="N389" s="174" t="str">
        <f ca="1">IF(COUNTIF('jours fériés'!C:C,Tableau1[[#This Row],[Date]]),"oui","")</f>
        <v/>
      </c>
      <c r="O389" s="176"/>
      <c r="P389" s="179">
        <f>IF(Tableau1[[#This Row],[Position]]="C.P.",1,0)</f>
        <v>0</v>
      </c>
      <c r="Q389" s="181">
        <f>IF(Tableau1[[#This Row],[Position]]="C.P.S.",1,0)</f>
        <v>0</v>
      </c>
      <c r="R389" s="183">
        <f>IF(Tableau1[[#This Row],[Position]]="P.M.",1,0)</f>
        <v>0</v>
      </c>
      <c r="S389" s="169">
        <f>IF(Tableau1[[#This Row],[Position]]="A.M.",1,0)</f>
        <v>0</v>
      </c>
      <c r="T389" s="187">
        <f>IF(Tableau1[[#This Row],[Position]]="ABS",1,0)</f>
        <v>0</v>
      </c>
      <c r="U389" s="189">
        <f>IF(Tableau1[[#This Row],[Position]]="R.T.T.",1,0)</f>
        <v>0</v>
      </c>
      <c r="V389" s="185">
        <f>IF(Tableau1[[#This Row],[Position]]="Autre",1,0)</f>
        <v>0</v>
      </c>
      <c r="W389" s="142">
        <f>IF(Tableau1[[#This Row],[Position]]="Ch.P. AM",Tableau1[[#This Row],[Fin AM]]-Tableau1[[#This Row],[Début AM]]-Tableau1[[#This Row],[Pause AM]],0)</f>
        <v>0</v>
      </c>
      <c r="X389" s="117">
        <f>IF(Tableau1[[#This Row],[Position]]="Ch.P. PM",Tableau1[[#This Row],[Fin PM]]-Tableau1[[#This Row],[Début PM]]-Tableau1[[#This Row],[Pause PM]],0)</f>
        <v>0</v>
      </c>
      <c r="Y389" s="143">
        <f>IF(Tableau1[[#This Row],[Position]]="Ch.P.",Tableau1[[#This Row],[Temps de travail]],0)+Tableau1[[#This Row],[Chômage Partiel AM]]+Tableau1[[#This Row],[Chômage Partiel PM]]</f>
        <v>0</v>
      </c>
      <c r="Z389" s="148">
        <f>(Tableau1[[#This Row],[Pont Mobile]]+Tableau1[[#This Row],[Congés ]]+Tableau1[[#This Row],[Autre]]+Tableau1[[#This Row],[Absence]]+Tableau1[[#This Row],[R.T.T.]]+Tableau1[[#This Row],[Arrêt Maladie]])*paramètres!B$14</f>
        <v>0</v>
      </c>
      <c r="AA389" s="94">
        <f ca="1">MAX(0,IF(WEEKDAY(Tableau1[[#This Row],[Date]],2)&lt;7,0,
SUM(OFFSET(Tableau1[[#This Row],[Temps de travail]],-6,,7))-
SUM(OFFSET(Tableau1[[#This Row],[Heures à récupérer]],-6,,7))+
SUM(OFFSET(Tableau1[[#This Row],[Récup avance]],-6,,7))
-paramètres!$B$15
)*24)</f>
        <v>0</v>
      </c>
      <c r="AB389" s="14"/>
      <c r="AC389" s="14"/>
      <c r="AE389" s="14"/>
    </row>
    <row r="390" spans="2:31" x14ac:dyDescent="0.3">
      <c r="B390" s="49" t="str">
        <f>IF(WEEKDAY(Tableau1[[#This Row],[Date]],2)=4,"semaine "&amp;_xlfn.ISOWEEKNUM(Tableau1[[#This Row],[Date]]),"")</f>
        <v/>
      </c>
      <c r="C390" s="44" t="str">
        <f>UPPER(TEXT(Tableau1[[#This Row],[Date]],"jjjj"))</f>
        <v>LUNDI</v>
      </c>
      <c r="D390" s="60">
        <f>$C$3+ROW()-ROW(Tableau1[[#Headers],[Date]])-1</f>
        <v>44578</v>
      </c>
      <c r="E390" s="24"/>
      <c r="F390" s="24"/>
      <c r="G390" s="58"/>
      <c r="H390" s="24"/>
      <c r="I390" s="24"/>
      <c r="J390" s="58"/>
      <c r="K390" s="64">
        <f>Tableau1[[#This Row],[Fin AM]]-Tableau1[[#This Row],[Début AM]]-Tableau1[[#This Row],[Pause AM]]+Tableau1[[#This Row],[Fin PM]]-Tableau1[[#This Row],[Début PM]]-Tableau1[[#This Row],[Pause PM]]</f>
        <v>0</v>
      </c>
      <c r="L390" s="48"/>
      <c r="M390" s="83"/>
      <c r="N390" s="171" t="str">
        <f ca="1">IF(COUNTIF('jours fériés'!C:C,Tableau1[[#This Row],[Date]]),"oui","")</f>
        <v/>
      </c>
      <c r="O390" s="176"/>
      <c r="P390" s="112">
        <f>IF(Tableau1[[#This Row],[Position]]="C.P.",1,0)</f>
        <v>0</v>
      </c>
      <c r="Q390" s="126">
        <f>IF(Tableau1[[#This Row],[Position]]="C.P.S.",1,0)</f>
        <v>0</v>
      </c>
      <c r="R390" s="132">
        <f>IF(Tableau1[[#This Row],[Position]]="P.M.",1,0)</f>
        <v>0</v>
      </c>
      <c r="S390" s="134">
        <f>IF(Tableau1[[#This Row],[Position]]="A.M.",1,0)</f>
        <v>0</v>
      </c>
      <c r="T390" s="137">
        <f>IF(Tableau1[[#This Row],[Position]]="ABS",1,0)</f>
        <v>0</v>
      </c>
      <c r="U390" s="86">
        <f>IF(Tableau1[[#This Row],[Position]]="R.T.T.",1,0)</f>
        <v>0</v>
      </c>
      <c r="V390" s="138">
        <f>IF(Tableau1[[#This Row],[Position]]="Autre",1,0)</f>
        <v>0</v>
      </c>
      <c r="W390" s="141">
        <f>IF(Tableau1[[#This Row],[Position]]="Ch.P. AM",Tableau1[[#This Row],[Fin AM]]-Tableau1[[#This Row],[Début AM]]-Tableau1[[#This Row],[Pause AM]],0)</f>
        <v>0</v>
      </c>
      <c r="X390" s="81">
        <f>IF(Tableau1[[#This Row],[Position]]="Ch.P. PM",Tableau1[[#This Row],[Fin PM]]-Tableau1[[#This Row],[Début PM]]-Tableau1[[#This Row],[Pause PM]],0)</f>
        <v>0</v>
      </c>
      <c r="Y390" s="96">
        <f>IF(Tableau1[[#This Row],[Position]]="Ch.P.",Tableau1[[#This Row],[Temps de travail]],0)+Tableau1[[#This Row],[Chômage Partiel AM]]+Tableau1[[#This Row],[Chômage Partiel PM]]</f>
        <v>0</v>
      </c>
      <c r="Z390" s="147">
        <f>(Tableau1[[#This Row],[Pont Mobile]]+Tableau1[[#This Row],[Congés ]]+Tableau1[[#This Row],[Autre]]+Tableau1[[#This Row],[Absence]]+Tableau1[[#This Row],[R.T.T.]]+Tableau1[[#This Row],[Arrêt Maladie]])*paramètres!B$14</f>
        <v>0</v>
      </c>
      <c r="AA390" s="93">
        <f ca="1">MAX(0,IF(WEEKDAY(Tableau1[[#This Row],[Date]],2)&lt;7,0,
SUM(OFFSET(Tableau1[[#This Row],[Temps de travail]],-6,,7))-
SUM(OFFSET(Tableau1[[#This Row],[Heures à récupérer]],-6,,7))+
SUM(OFFSET(Tableau1[[#This Row],[Récup avance]],-6,,7))
-paramètres!$B$15
)*24)</f>
        <v>0</v>
      </c>
      <c r="AB390" s="14"/>
      <c r="AC390" s="14"/>
      <c r="AE390" s="14"/>
    </row>
    <row r="391" spans="2:31" x14ac:dyDescent="0.3">
      <c r="B391" s="49" t="str">
        <f>IF(WEEKDAY(Tableau1[[#This Row],[Date]],2)=4,"semaine "&amp;_xlfn.ISOWEEKNUM(Tableau1[[#This Row],[Date]]),"")</f>
        <v/>
      </c>
      <c r="C391" s="44" t="str">
        <f>UPPER(TEXT(Tableau1[[#This Row],[Date]],"jjjj"))</f>
        <v>MARDI</v>
      </c>
      <c r="D391" s="60">
        <f>$C$3+ROW()-ROW(Tableau1[[#Headers],[Date]])-1</f>
        <v>44579</v>
      </c>
      <c r="E391" s="24"/>
      <c r="F391" s="24"/>
      <c r="G391" s="58"/>
      <c r="H391" s="24"/>
      <c r="I391" s="24"/>
      <c r="J391" s="58"/>
      <c r="K391" s="64">
        <f>Tableau1[[#This Row],[Fin AM]]-Tableau1[[#This Row],[Début AM]]-Tableau1[[#This Row],[Pause AM]]+Tableau1[[#This Row],[Fin PM]]-Tableau1[[#This Row],[Début PM]]-Tableau1[[#This Row],[Pause PM]]</f>
        <v>0</v>
      </c>
      <c r="L391" s="45"/>
      <c r="M391" s="84"/>
      <c r="N391" s="171" t="str">
        <f ca="1">IF(COUNTIF('jours fériés'!C:C,Tableau1[[#This Row],[Date]]),"oui","")</f>
        <v/>
      </c>
      <c r="O391" s="176"/>
      <c r="P391" s="112">
        <f>IF(Tableau1[[#This Row],[Position]]="C.P.",1,0)</f>
        <v>0</v>
      </c>
      <c r="Q391" s="126">
        <f>IF(Tableau1[[#This Row],[Position]]="C.P.S.",1,0)</f>
        <v>0</v>
      </c>
      <c r="R391" s="132">
        <f>IF(Tableau1[[#This Row],[Position]]="P.M.",1,0)</f>
        <v>0</v>
      </c>
      <c r="S391" s="134">
        <f>IF(Tableau1[[#This Row],[Position]]="A.M.",1,0)</f>
        <v>0</v>
      </c>
      <c r="T391" s="137">
        <f>IF(Tableau1[[#This Row],[Position]]="ABS",1,0)</f>
        <v>0</v>
      </c>
      <c r="U391" s="86">
        <f>IF(Tableau1[[#This Row],[Position]]="R.T.T.",1,0)</f>
        <v>0</v>
      </c>
      <c r="V391" s="138">
        <f>IF(Tableau1[[#This Row],[Position]]="Autre",1,0)</f>
        <v>0</v>
      </c>
      <c r="W391" s="141">
        <f>IF(Tableau1[[#This Row],[Position]]="Ch.P. AM",Tableau1[[#This Row],[Fin AM]]-Tableau1[[#This Row],[Début AM]]-Tableau1[[#This Row],[Pause AM]],0)</f>
        <v>0</v>
      </c>
      <c r="X391" s="81">
        <f>IF(Tableau1[[#This Row],[Position]]="Ch.P. PM",Tableau1[[#This Row],[Fin PM]]-Tableau1[[#This Row],[Début PM]]-Tableau1[[#This Row],[Pause PM]],0)</f>
        <v>0</v>
      </c>
      <c r="Y391" s="96">
        <f>IF(Tableau1[[#This Row],[Position]]="Ch.P.",Tableau1[[#This Row],[Temps de travail]],0)+Tableau1[[#This Row],[Chômage Partiel AM]]+Tableau1[[#This Row],[Chômage Partiel PM]]</f>
        <v>0</v>
      </c>
      <c r="Z391" s="147">
        <f>(Tableau1[[#This Row],[Pont Mobile]]+Tableau1[[#This Row],[Congés ]]+Tableau1[[#This Row],[Autre]]+Tableau1[[#This Row],[Absence]]+Tableau1[[#This Row],[R.T.T.]]+Tableau1[[#This Row],[Arrêt Maladie]])*paramètres!B$14</f>
        <v>0</v>
      </c>
      <c r="AA391" s="93">
        <f ca="1">MAX(0,IF(WEEKDAY(Tableau1[[#This Row],[Date]],2)&lt;7,0,
SUM(OFFSET(Tableau1[[#This Row],[Temps de travail]],-6,,7))-
SUM(OFFSET(Tableau1[[#This Row],[Heures à récupérer]],-6,,7))+
SUM(OFFSET(Tableau1[[#This Row],[Récup avance]],-6,,7))
-paramètres!$B$15
)*24)</f>
        <v>0</v>
      </c>
      <c r="AB391" s="14"/>
      <c r="AC391" s="14"/>
      <c r="AE391" s="14"/>
    </row>
    <row r="392" spans="2:31" x14ac:dyDescent="0.3">
      <c r="B392" s="49" t="str">
        <f>IF(WEEKDAY(Tableau1[[#This Row],[Date]],2)=4,"semaine "&amp;_xlfn.ISOWEEKNUM(Tableau1[[#This Row],[Date]]),"")</f>
        <v/>
      </c>
      <c r="C392" s="44" t="str">
        <f>UPPER(TEXT(Tableau1[[#This Row],[Date]],"jjjj"))</f>
        <v>MERCREDI</v>
      </c>
      <c r="D392" s="60">
        <f>$C$3+ROW()-ROW(Tableau1[[#Headers],[Date]])-1</f>
        <v>44580</v>
      </c>
      <c r="E392" s="24"/>
      <c r="F392" s="24"/>
      <c r="G392" s="58"/>
      <c r="H392" s="24"/>
      <c r="I392" s="24"/>
      <c r="J392" s="58"/>
      <c r="K392" s="64">
        <f>Tableau1[[#This Row],[Fin AM]]-Tableau1[[#This Row],[Début AM]]-Tableau1[[#This Row],[Pause AM]]+Tableau1[[#This Row],[Fin PM]]-Tableau1[[#This Row],[Début PM]]-Tableau1[[#This Row],[Pause PM]]</f>
        <v>0</v>
      </c>
      <c r="L392" s="45"/>
      <c r="M392" s="84"/>
      <c r="N392" s="171" t="str">
        <f ca="1">IF(COUNTIF('jours fériés'!C:C,Tableau1[[#This Row],[Date]]),"oui","")</f>
        <v/>
      </c>
      <c r="O392" s="176"/>
      <c r="P392" s="112">
        <f>IF(Tableau1[[#This Row],[Position]]="C.P.",1,0)</f>
        <v>0</v>
      </c>
      <c r="Q392" s="126">
        <f>IF(Tableau1[[#This Row],[Position]]="C.P.S.",1,0)</f>
        <v>0</v>
      </c>
      <c r="R392" s="132">
        <f>IF(Tableau1[[#This Row],[Position]]="P.M.",1,0)</f>
        <v>0</v>
      </c>
      <c r="S392" s="134">
        <f>IF(Tableau1[[#This Row],[Position]]="A.M.",1,0)</f>
        <v>0</v>
      </c>
      <c r="T392" s="137">
        <f>IF(Tableau1[[#This Row],[Position]]="ABS",1,0)</f>
        <v>0</v>
      </c>
      <c r="U392" s="86">
        <f>IF(Tableau1[[#This Row],[Position]]="R.T.T.",1,0)</f>
        <v>0</v>
      </c>
      <c r="V392" s="138">
        <f>IF(Tableau1[[#This Row],[Position]]="Autre",1,0)</f>
        <v>0</v>
      </c>
      <c r="W392" s="141">
        <f>IF(Tableau1[[#This Row],[Position]]="Ch.P. AM",Tableau1[[#This Row],[Fin AM]]-Tableau1[[#This Row],[Début AM]]-Tableau1[[#This Row],[Pause AM]],0)</f>
        <v>0</v>
      </c>
      <c r="X392" s="81">
        <f>IF(Tableau1[[#This Row],[Position]]="Ch.P. PM",Tableau1[[#This Row],[Fin PM]]-Tableau1[[#This Row],[Début PM]]-Tableau1[[#This Row],[Pause PM]],0)</f>
        <v>0</v>
      </c>
      <c r="Y392" s="96">
        <f>IF(Tableau1[[#This Row],[Position]]="Ch.P.",Tableau1[[#This Row],[Temps de travail]],0)+Tableau1[[#This Row],[Chômage Partiel AM]]+Tableau1[[#This Row],[Chômage Partiel PM]]</f>
        <v>0</v>
      </c>
      <c r="Z392" s="147">
        <f>(Tableau1[[#This Row],[Pont Mobile]]+Tableau1[[#This Row],[Congés ]]+Tableau1[[#This Row],[Autre]]+Tableau1[[#This Row],[Absence]]+Tableau1[[#This Row],[R.T.T.]]+Tableau1[[#This Row],[Arrêt Maladie]])*paramètres!B$14</f>
        <v>0</v>
      </c>
      <c r="AA392" s="93">
        <f ca="1">MAX(0,IF(WEEKDAY(Tableau1[[#This Row],[Date]],2)&lt;7,0,
SUM(OFFSET(Tableau1[[#This Row],[Temps de travail]],-6,,7))-
SUM(OFFSET(Tableau1[[#This Row],[Heures à récupérer]],-6,,7))+
SUM(OFFSET(Tableau1[[#This Row],[Récup avance]],-6,,7))
-paramètres!$B$15
)*24)</f>
        <v>0</v>
      </c>
      <c r="AB392" s="14"/>
      <c r="AC392" s="14"/>
      <c r="AE392" s="14"/>
    </row>
    <row r="393" spans="2:31" x14ac:dyDescent="0.3">
      <c r="B393" s="49" t="str">
        <f>IF(WEEKDAY(Tableau1[[#This Row],[Date]],2)=4,"semaine "&amp;_xlfn.ISOWEEKNUM(Tableau1[[#This Row],[Date]]),"")</f>
        <v>semaine 3</v>
      </c>
      <c r="C393" s="44" t="str">
        <f>UPPER(TEXT(Tableau1[[#This Row],[Date]],"jjjj"))</f>
        <v>JEUDI</v>
      </c>
      <c r="D393" s="60">
        <f>$C$3+ROW()-ROW(Tableau1[[#Headers],[Date]])-1</f>
        <v>44581</v>
      </c>
      <c r="E393" s="24"/>
      <c r="F393" s="24"/>
      <c r="G393" s="58"/>
      <c r="H393" s="24"/>
      <c r="I393" s="24"/>
      <c r="J393" s="58"/>
      <c r="K393" s="64">
        <f>Tableau1[[#This Row],[Fin AM]]-Tableau1[[#This Row],[Début AM]]-Tableau1[[#This Row],[Pause AM]]+Tableau1[[#This Row],[Fin PM]]-Tableau1[[#This Row],[Début PM]]-Tableau1[[#This Row],[Pause PM]]</f>
        <v>0</v>
      </c>
      <c r="L393" s="45"/>
      <c r="M393" s="84"/>
      <c r="N393" s="171" t="str">
        <f ca="1">IF(COUNTIF('jours fériés'!C:C,Tableau1[[#This Row],[Date]]),"oui","")</f>
        <v/>
      </c>
      <c r="O393" s="176"/>
      <c r="P393" s="112">
        <f>IF(Tableau1[[#This Row],[Position]]="C.P.",1,0)</f>
        <v>0</v>
      </c>
      <c r="Q393" s="126">
        <f>IF(Tableau1[[#This Row],[Position]]="C.P.S.",1,0)</f>
        <v>0</v>
      </c>
      <c r="R393" s="132">
        <f>IF(Tableau1[[#This Row],[Position]]="P.M.",1,0)</f>
        <v>0</v>
      </c>
      <c r="S393" s="134">
        <f>IF(Tableau1[[#This Row],[Position]]="A.M.",1,0)</f>
        <v>0</v>
      </c>
      <c r="T393" s="137">
        <f>IF(Tableau1[[#This Row],[Position]]="ABS",1,0)</f>
        <v>0</v>
      </c>
      <c r="U393" s="86">
        <f>IF(Tableau1[[#This Row],[Position]]="R.T.T.",1,0)</f>
        <v>0</v>
      </c>
      <c r="V393" s="138">
        <f>IF(Tableau1[[#This Row],[Position]]="Autre",1,0)</f>
        <v>0</v>
      </c>
      <c r="W393" s="141">
        <f>IF(Tableau1[[#This Row],[Position]]="Ch.P. AM",Tableau1[[#This Row],[Fin AM]]-Tableau1[[#This Row],[Début AM]]-Tableau1[[#This Row],[Pause AM]],0)</f>
        <v>0</v>
      </c>
      <c r="X393" s="81">
        <f>IF(Tableau1[[#This Row],[Position]]="Ch.P. PM",Tableau1[[#This Row],[Fin PM]]-Tableau1[[#This Row],[Début PM]]-Tableau1[[#This Row],[Pause PM]],0)</f>
        <v>0</v>
      </c>
      <c r="Y393" s="96">
        <f>IF(Tableau1[[#This Row],[Position]]="Ch.P.",Tableau1[[#This Row],[Temps de travail]],0)+Tableau1[[#This Row],[Chômage Partiel AM]]+Tableau1[[#This Row],[Chômage Partiel PM]]</f>
        <v>0</v>
      </c>
      <c r="Z393" s="147">
        <f>(Tableau1[[#This Row],[Pont Mobile]]+Tableau1[[#This Row],[Congés ]]+Tableau1[[#This Row],[Autre]]+Tableau1[[#This Row],[Absence]]+Tableau1[[#This Row],[R.T.T.]]+Tableau1[[#This Row],[Arrêt Maladie]])*paramètres!B$14</f>
        <v>0</v>
      </c>
      <c r="AA393" s="93">
        <f ca="1">MAX(0,IF(WEEKDAY(Tableau1[[#This Row],[Date]],2)&lt;7,0,
SUM(OFFSET(Tableau1[[#This Row],[Temps de travail]],-6,,7))-
SUM(OFFSET(Tableau1[[#This Row],[Heures à récupérer]],-6,,7))+
SUM(OFFSET(Tableau1[[#This Row],[Récup avance]],-6,,7))
-paramètres!$B$15
)*24)</f>
        <v>0</v>
      </c>
      <c r="AB393" s="14"/>
      <c r="AC393" s="14"/>
      <c r="AE393" s="14"/>
    </row>
    <row r="394" spans="2:31" x14ac:dyDescent="0.3">
      <c r="B394" s="49" t="str">
        <f>IF(WEEKDAY(Tableau1[[#This Row],[Date]],2)=4,"semaine "&amp;_xlfn.ISOWEEKNUM(Tableau1[[#This Row],[Date]]),"")</f>
        <v/>
      </c>
      <c r="C394" s="44" t="str">
        <f>UPPER(TEXT(Tableau1[[#This Row],[Date]],"jjjj"))</f>
        <v>VENDREDI</v>
      </c>
      <c r="D394" s="60">
        <f>$C$3+ROW()-ROW(Tableau1[[#Headers],[Date]])-1</f>
        <v>44582</v>
      </c>
      <c r="E394" s="24"/>
      <c r="F394" s="24"/>
      <c r="G394" s="58"/>
      <c r="H394" s="24"/>
      <c r="I394" s="24"/>
      <c r="J394" s="58"/>
      <c r="K394" s="64">
        <f>Tableau1[[#This Row],[Fin AM]]-Tableau1[[#This Row],[Début AM]]-Tableau1[[#This Row],[Pause AM]]+Tableau1[[#This Row],[Fin PM]]-Tableau1[[#This Row],[Début PM]]-Tableau1[[#This Row],[Pause PM]]</f>
        <v>0</v>
      </c>
      <c r="L394" s="45"/>
      <c r="M394" s="84"/>
      <c r="N394" s="171" t="str">
        <f ca="1">IF(COUNTIF('jours fériés'!C:C,Tableau1[[#This Row],[Date]]),"oui","")</f>
        <v/>
      </c>
      <c r="O394" s="176"/>
      <c r="P394" s="112">
        <f>IF(Tableau1[[#This Row],[Position]]="C.P.",1,0)</f>
        <v>0</v>
      </c>
      <c r="Q394" s="126">
        <f>IF(Tableau1[[#This Row],[Position]]="C.P.S.",1,0)</f>
        <v>0</v>
      </c>
      <c r="R394" s="132">
        <f>IF(Tableau1[[#This Row],[Position]]="P.M.",1,0)</f>
        <v>0</v>
      </c>
      <c r="S394" s="134">
        <f>IF(Tableau1[[#This Row],[Position]]="A.M.",1,0)</f>
        <v>0</v>
      </c>
      <c r="T394" s="137">
        <f>IF(Tableau1[[#This Row],[Position]]="ABS",1,0)</f>
        <v>0</v>
      </c>
      <c r="U394" s="86">
        <f>IF(Tableau1[[#This Row],[Position]]="R.T.T.",1,0)</f>
        <v>0</v>
      </c>
      <c r="V394" s="138">
        <f>IF(Tableau1[[#This Row],[Position]]="Autre",1,0)</f>
        <v>0</v>
      </c>
      <c r="W394" s="141">
        <f>IF(Tableau1[[#This Row],[Position]]="Ch.P. AM",Tableau1[[#This Row],[Fin AM]]-Tableau1[[#This Row],[Début AM]]-Tableau1[[#This Row],[Pause AM]],0)</f>
        <v>0</v>
      </c>
      <c r="X394" s="81">
        <f>IF(Tableau1[[#This Row],[Position]]="Ch.P. PM",Tableau1[[#This Row],[Fin PM]]-Tableau1[[#This Row],[Début PM]]-Tableau1[[#This Row],[Pause PM]],0)</f>
        <v>0</v>
      </c>
      <c r="Y394" s="96">
        <f>IF(Tableau1[[#This Row],[Position]]="Ch.P.",Tableau1[[#This Row],[Temps de travail]],0)+Tableau1[[#This Row],[Chômage Partiel AM]]+Tableau1[[#This Row],[Chômage Partiel PM]]</f>
        <v>0</v>
      </c>
      <c r="Z394" s="147">
        <f>(Tableau1[[#This Row],[Pont Mobile]]+Tableau1[[#This Row],[Congés ]]+Tableau1[[#This Row],[Autre]]+Tableau1[[#This Row],[Absence]]+Tableau1[[#This Row],[R.T.T.]]+Tableau1[[#This Row],[Arrêt Maladie]])*paramètres!B$14</f>
        <v>0</v>
      </c>
      <c r="AA394" s="93">
        <f ca="1">MAX(0,IF(WEEKDAY(Tableau1[[#This Row],[Date]],2)&lt;7,0,
SUM(OFFSET(Tableau1[[#This Row],[Temps de travail]],-6,,7))-
SUM(OFFSET(Tableau1[[#This Row],[Heures à récupérer]],-6,,7))+
SUM(OFFSET(Tableau1[[#This Row],[Récup avance]],-6,,7))
-paramètres!$B$15
)*24)</f>
        <v>0</v>
      </c>
      <c r="AB394" s="14"/>
      <c r="AC394" s="14"/>
      <c r="AE394" s="14"/>
    </row>
    <row r="395" spans="2:31" x14ac:dyDescent="0.3">
      <c r="B395" s="49" t="str">
        <f>IF(WEEKDAY(Tableau1[[#This Row],[Date]],2)=4,"semaine "&amp;_xlfn.ISOWEEKNUM(Tableau1[[#This Row],[Date]]),"")</f>
        <v/>
      </c>
      <c r="C395" s="44" t="str">
        <f>UPPER(TEXT(Tableau1[[#This Row],[Date]],"jjjj"))</f>
        <v>SAMEDI</v>
      </c>
      <c r="D395" s="60">
        <f>$C$3+ROW()-ROW(Tableau1[[#Headers],[Date]])-1</f>
        <v>44583</v>
      </c>
      <c r="E395" s="24"/>
      <c r="F395" s="24"/>
      <c r="G395" s="58"/>
      <c r="H395" s="24"/>
      <c r="I395" s="24"/>
      <c r="J395" s="58"/>
      <c r="K395" s="64">
        <f>Tableau1[[#This Row],[Fin AM]]-Tableau1[[#This Row],[Début AM]]-Tableau1[[#This Row],[Pause AM]]+Tableau1[[#This Row],[Fin PM]]-Tableau1[[#This Row],[Début PM]]-Tableau1[[#This Row],[Pause PM]]</f>
        <v>0</v>
      </c>
      <c r="L395" s="45"/>
      <c r="M395" s="84"/>
      <c r="N395" s="171" t="str">
        <f ca="1">IF(COUNTIF('jours fériés'!C:C,Tableau1[[#This Row],[Date]]),"oui","")</f>
        <v/>
      </c>
      <c r="O395" s="176"/>
      <c r="P395" s="112">
        <f>IF(Tableau1[[#This Row],[Position]]="C.P.",1,0)</f>
        <v>0</v>
      </c>
      <c r="Q395" s="126">
        <f>IF(Tableau1[[#This Row],[Position]]="C.P.S.",1,0)</f>
        <v>0</v>
      </c>
      <c r="R395" s="132">
        <f>IF(Tableau1[[#This Row],[Position]]="P.M.",1,0)</f>
        <v>0</v>
      </c>
      <c r="S395" s="134">
        <f>IF(Tableau1[[#This Row],[Position]]="A.M.",1,0)</f>
        <v>0</v>
      </c>
      <c r="T395" s="137">
        <f>IF(Tableau1[[#This Row],[Position]]="ABS",1,0)</f>
        <v>0</v>
      </c>
      <c r="U395" s="86">
        <f>IF(Tableau1[[#This Row],[Position]]="R.T.T.",1,0)</f>
        <v>0</v>
      </c>
      <c r="V395" s="138">
        <f>IF(Tableau1[[#This Row],[Position]]="Autre",1,0)</f>
        <v>0</v>
      </c>
      <c r="W395" s="141">
        <f>IF(Tableau1[[#This Row],[Position]]="Ch.P. AM",Tableau1[[#This Row],[Fin AM]]-Tableau1[[#This Row],[Début AM]]-Tableau1[[#This Row],[Pause AM]],0)</f>
        <v>0</v>
      </c>
      <c r="X395" s="81">
        <f>IF(Tableau1[[#This Row],[Position]]="Ch.P. PM",Tableau1[[#This Row],[Fin PM]]-Tableau1[[#This Row],[Début PM]]-Tableau1[[#This Row],[Pause PM]],0)</f>
        <v>0</v>
      </c>
      <c r="Y395" s="96">
        <f>IF(Tableau1[[#This Row],[Position]]="Ch.P.",Tableau1[[#This Row],[Temps de travail]],0)+Tableau1[[#This Row],[Chômage Partiel AM]]+Tableau1[[#This Row],[Chômage Partiel PM]]</f>
        <v>0</v>
      </c>
      <c r="Z395" s="147">
        <f>(Tableau1[[#This Row],[Pont Mobile]]+Tableau1[[#This Row],[Congés ]]+Tableau1[[#This Row],[Autre]]+Tableau1[[#This Row],[Absence]]+Tableau1[[#This Row],[R.T.T.]]+Tableau1[[#This Row],[Arrêt Maladie]])*paramètres!B$14</f>
        <v>0</v>
      </c>
      <c r="AA395" s="93">
        <f ca="1">MAX(0,IF(WEEKDAY(Tableau1[[#This Row],[Date]],2)&lt;7,0,
SUM(OFFSET(Tableau1[[#This Row],[Temps de travail]],-6,,7))-
SUM(OFFSET(Tableau1[[#This Row],[Heures à récupérer]],-6,,7))+
SUM(OFFSET(Tableau1[[#This Row],[Récup avance]],-6,,7))
-paramètres!$B$15
)*24)</f>
        <v>0</v>
      </c>
      <c r="AB395" s="14"/>
      <c r="AC395" s="14"/>
      <c r="AE395" s="14"/>
    </row>
    <row r="396" spans="2:31" ht="15" thickBot="1" x14ac:dyDescent="0.35">
      <c r="B396" s="49" t="str">
        <f>IF(WEEKDAY(Tableau1[[#This Row],[Date]],2)=4,"semaine "&amp;_xlfn.ISOWEEKNUM(Tableau1[[#This Row],[Date]]),"")</f>
        <v/>
      </c>
      <c r="C396" s="44" t="str">
        <f>UPPER(TEXT(Tableau1[[#This Row],[Date]],"jjjj"))</f>
        <v>DIMANCHE</v>
      </c>
      <c r="D396" s="60">
        <f>$C$3+ROW()-ROW(Tableau1[[#Headers],[Date]])-1</f>
        <v>44584</v>
      </c>
      <c r="E396" s="24"/>
      <c r="F396" s="24"/>
      <c r="G396" s="58"/>
      <c r="H396" s="24"/>
      <c r="I396" s="24"/>
      <c r="J396" s="58"/>
      <c r="K396" s="64">
        <f>Tableau1[[#This Row],[Fin AM]]-Tableau1[[#This Row],[Début AM]]-Tableau1[[#This Row],[Pause AM]]+Tableau1[[#This Row],[Fin PM]]-Tableau1[[#This Row],[Début PM]]-Tableau1[[#This Row],[Pause PM]]</f>
        <v>0</v>
      </c>
      <c r="L396" s="52"/>
      <c r="M396" s="85"/>
      <c r="N396" s="174" t="str">
        <f ca="1">IF(COUNTIF('jours fériés'!C:C,Tableau1[[#This Row],[Date]]),"oui","")</f>
        <v/>
      </c>
      <c r="O396" s="176"/>
      <c r="P396" s="179">
        <f>IF(Tableau1[[#This Row],[Position]]="C.P.",1,0)</f>
        <v>0</v>
      </c>
      <c r="Q396" s="181">
        <f>IF(Tableau1[[#This Row],[Position]]="C.P.S.",1,0)</f>
        <v>0</v>
      </c>
      <c r="R396" s="183">
        <f>IF(Tableau1[[#This Row],[Position]]="P.M.",1,0)</f>
        <v>0</v>
      </c>
      <c r="S396" s="169">
        <f>IF(Tableau1[[#This Row],[Position]]="A.M.",1,0)</f>
        <v>0</v>
      </c>
      <c r="T396" s="187">
        <f>IF(Tableau1[[#This Row],[Position]]="ABS",1,0)</f>
        <v>0</v>
      </c>
      <c r="U396" s="189">
        <f>IF(Tableau1[[#This Row],[Position]]="R.T.T.",1,0)</f>
        <v>0</v>
      </c>
      <c r="V396" s="185">
        <f>IF(Tableau1[[#This Row],[Position]]="Autre",1,0)</f>
        <v>0</v>
      </c>
      <c r="W396" s="142">
        <f>IF(Tableau1[[#This Row],[Position]]="Ch.P. AM",Tableau1[[#This Row],[Fin AM]]-Tableau1[[#This Row],[Début AM]]-Tableau1[[#This Row],[Pause AM]],0)</f>
        <v>0</v>
      </c>
      <c r="X396" s="117">
        <f>IF(Tableau1[[#This Row],[Position]]="Ch.P. PM",Tableau1[[#This Row],[Fin PM]]-Tableau1[[#This Row],[Début PM]]-Tableau1[[#This Row],[Pause PM]],0)</f>
        <v>0</v>
      </c>
      <c r="Y396" s="143">
        <f>IF(Tableau1[[#This Row],[Position]]="Ch.P.",Tableau1[[#This Row],[Temps de travail]],0)+Tableau1[[#This Row],[Chômage Partiel AM]]+Tableau1[[#This Row],[Chômage Partiel PM]]</f>
        <v>0</v>
      </c>
      <c r="Z396" s="148">
        <f>(Tableau1[[#This Row],[Pont Mobile]]+Tableau1[[#This Row],[Congés ]]+Tableau1[[#This Row],[Autre]]+Tableau1[[#This Row],[Absence]]+Tableau1[[#This Row],[R.T.T.]]+Tableau1[[#This Row],[Arrêt Maladie]])*paramètres!B$14</f>
        <v>0</v>
      </c>
      <c r="AA396" s="94">
        <f ca="1">MAX(0,IF(WEEKDAY(Tableau1[[#This Row],[Date]],2)&lt;7,0,
SUM(OFFSET(Tableau1[[#This Row],[Temps de travail]],-6,,7))-
SUM(OFFSET(Tableau1[[#This Row],[Heures à récupérer]],-6,,7))+
SUM(OFFSET(Tableau1[[#This Row],[Récup avance]],-6,,7))
-paramètres!$B$15
)*24)</f>
        <v>0</v>
      </c>
      <c r="AB396" s="14"/>
      <c r="AC396" s="14"/>
      <c r="AE396" s="14"/>
    </row>
    <row r="397" spans="2:31" x14ac:dyDescent="0.3">
      <c r="B397" s="49" t="str">
        <f>IF(WEEKDAY(Tableau1[[#This Row],[Date]],2)=4,"semaine "&amp;_xlfn.ISOWEEKNUM(Tableau1[[#This Row],[Date]]),"")</f>
        <v/>
      </c>
      <c r="C397" s="44" t="str">
        <f>UPPER(TEXT(Tableau1[[#This Row],[Date]],"jjjj"))</f>
        <v>LUNDI</v>
      </c>
      <c r="D397" s="60">
        <f>$C$3+ROW()-ROW(Tableau1[[#Headers],[Date]])-1</f>
        <v>44585</v>
      </c>
      <c r="E397" s="24"/>
      <c r="F397" s="24"/>
      <c r="G397" s="58"/>
      <c r="H397" s="24"/>
      <c r="I397" s="24"/>
      <c r="J397" s="58"/>
      <c r="K397" s="64">
        <f>Tableau1[[#This Row],[Fin AM]]-Tableau1[[#This Row],[Début AM]]-Tableau1[[#This Row],[Pause AM]]+Tableau1[[#This Row],[Fin PM]]-Tableau1[[#This Row],[Début PM]]-Tableau1[[#This Row],[Pause PM]]</f>
        <v>0</v>
      </c>
      <c r="L397" s="48"/>
      <c r="M397" s="83"/>
      <c r="N397" s="171" t="str">
        <f ca="1">IF(COUNTIF('jours fériés'!C:C,Tableau1[[#This Row],[Date]]),"oui","")</f>
        <v/>
      </c>
      <c r="O397" s="176"/>
      <c r="P397" s="112">
        <f>IF(Tableau1[[#This Row],[Position]]="C.P.",1,0)</f>
        <v>0</v>
      </c>
      <c r="Q397" s="126">
        <f>IF(Tableau1[[#This Row],[Position]]="C.P.S.",1,0)</f>
        <v>0</v>
      </c>
      <c r="R397" s="132">
        <f>IF(Tableau1[[#This Row],[Position]]="P.M.",1,0)</f>
        <v>0</v>
      </c>
      <c r="S397" s="134">
        <f>IF(Tableau1[[#This Row],[Position]]="A.M.",1,0)</f>
        <v>0</v>
      </c>
      <c r="T397" s="137">
        <f>IF(Tableau1[[#This Row],[Position]]="ABS",1,0)</f>
        <v>0</v>
      </c>
      <c r="U397" s="86">
        <f>IF(Tableau1[[#This Row],[Position]]="R.T.T.",1,0)</f>
        <v>0</v>
      </c>
      <c r="V397" s="138">
        <f>IF(Tableau1[[#This Row],[Position]]="Autre",1,0)</f>
        <v>0</v>
      </c>
      <c r="W397" s="141">
        <f>IF(Tableau1[[#This Row],[Position]]="Ch.P. AM",Tableau1[[#This Row],[Fin AM]]-Tableau1[[#This Row],[Début AM]]-Tableau1[[#This Row],[Pause AM]],0)</f>
        <v>0</v>
      </c>
      <c r="X397" s="81">
        <f>IF(Tableau1[[#This Row],[Position]]="Ch.P. PM",Tableau1[[#This Row],[Fin PM]]-Tableau1[[#This Row],[Début PM]]-Tableau1[[#This Row],[Pause PM]],0)</f>
        <v>0</v>
      </c>
      <c r="Y397" s="96">
        <f>IF(Tableau1[[#This Row],[Position]]="Ch.P.",Tableau1[[#This Row],[Temps de travail]],0)+Tableau1[[#This Row],[Chômage Partiel AM]]+Tableau1[[#This Row],[Chômage Partiel PM]]</f>
        <v>0</v>
      </c>
      <c r="Z397" s="147">
        <f>(Tableau1[[#This Row],[Pont Mobile]]+Tableau1[[#This Row],[Congés ]]+Tableau1[[#This Row],[Autre]]+Tableau1[[#This Row],[Absence]]+Tableau1[[#This Row],[R.T.T.]]+Tableau1[[#This Row],[Arrêt Maladie]])*paramètres!B$14</f>
        <v>0</v>
      </c>
      <c r="AA397" s="93">
        <f ca="1">MAX(0,IF(WEEKDAY(Tableau1[[#This Row],[Date]],2)&lt;7,0,
SUM(OFFSET(Tableau1[[#This Row],[Temps de travail]],-6,,7))-
SUM(OFFSET(Tableau1[[#This Row],[Heures à récupérer]],-6,,7))+
SUM(OFFSET(Tableau1[[#This Row],[Récup avance]],-6,,7))
-paramètres!$B$15
)*24)</f>
        <v>0</v>
      </c>
      <c r="AB397" s="14"/>
      <c r="AC397" s="14"/>
      <c r="AE397" s="14"/>
    </row>
    <row r="398" spans="2:31" x14ac:dyDescent="0.3">
      <c r="B398" s="49" t="str">
        <f>IF(WEEKDAY(Tableau1[[#This Row],[Date]],2)=4,"semaine "&amp;_xlfn.ISOWEEKNUM(Tableau1[[#This Row],[Date]]),"")</f>
        <v/>
      </c>
      <c r="C398" s="44" t="str">
        <f>UPPER(TEXT(Tableau1[[#This Row],[Date]],"jjjj"))</f>
        <v>MARDI</v>
      </c>
      <c r="D398" s="60">
        <f>$C$3+ROW()-ROW(Tableau1[[#Headers],[Date]])-1</f>
        <v>44586</v>
      </c>
      <c r="E398" s="24"/>
      <c r="F398" s="24"/>
      <c r="G398" s="58"/>
      <c r="H398" s="24"/>
      <c r="I398" s="24"/>
      <c r="J398" s="58"/>
      <c r="K398" s="64">
        <f>Tableau1[[#This Row],[Fin AM]]-Tableau1[[#This Row],[Début AM]]-Tableau1[[#This Row],[Pause AM]]+Tableau1[[#This Row],[Fin PM]]-Tableau1[[#This Row],[Début PM]]-Tableau1[[#This Row],[Pause PM]]</f>
        <v>0</v>
      </c>
      <c r="L398" s="45"/>
      <c r="M398" s="84"/>
      <c r="N398" s="171" t="str">
        <f ca="1">IF(COUNTIF('jours fériés'!C:C,Tableau1[[#This Row],[Date]]),"oui","")</f>
        <v/>
      </c>
      <c r="O398" s="176"/>
      <c r="P398" s="112">
        <f>IF(Tableau1[[#This Row],[Position]]="C.P.",1,0)</f>
        <v>0</v>
      </c>
      <c r="Q398" s="126">
        <f>IF(Tableau1[[#This Row],[Position]]="C.P.S.",1,0)</f>
        <v>0</v>
      </c>
      <c r="R398" s="132">
        <f>IF(Tableau1[[#This Row],[Position]]="P.M.",1,0)</f>
        <v>0</v>
      </c>
      <c r="S398" s="134">
        <f>IF(Tableau1[[#This Row],[Position]]="A.M.",1,0)</f>
        <v>0</v>
      </c>
      <c r="T398" s="137">
        <f>IF(Tableau1[[#This Row],[Position]]="ABS",1,0)</f>
        <v>0</v>
      </c>
      <c r="U398" s="86">
        <f>IF(Tableau1[[#This Row],[Position]]="R.T.T.",1,0)</f>
        <v>0</v>
      </c>
      <c r="V398" s="138">
        <f>IF(Tableau1[[#This Row],[Position]]="Autre",1,0)</f>
        <v>0</v>
      </c>
      <c r="W398" s="141">
        <f>IF(Tableau1[[#This Row],[Position]]="Ch.P. AM",Tableau1[[#This Row],[Fin AM]]-Tableau1[[#This Row],[Début AM]]-Tableau1[[#This Row],[Pause AM]],0)</f>
        <v>0</v>
      </c>
      <c r="X398" s="81">
        <f>IF(Tableau1[[#This Row],[Position]]="Ch.P. PM",Tableau1[[#This Row],[Fin PM]]-Tableau1[[#This Row],[Début PM]]-Tableau1[[#This Row],[Pause PM]],0)</f>
        <v>0</v>
      </c>
      <c r="Y398" s="96">
        <f>IF(Tableau1[[#This Row],[Position]]="Ch.P.",Tableau1[[#This Row],[Temps de travail]],0)+Tableau1[[#This Row],[Chômage Partiel AM]]+Tableau1[[#This Row],[Chômage Partiel PM]]</f>
        <v>0</v>
      </c>
      <c r="Z398" s="147">
        <f>(Tableau1[[#This Row],[Pont Mobile]]+Tableau1[[#This Row],[Congés ]]+Tableau1[[#This Row],[Autre]]+Tableau1[[#This Row],[Absence]]+Tableau1[[#This Row],[R.T.T.]]+Tableau1[[#This Row],[Arrêt Maladie]])*paramètres!B$14</f>
        <v>0</v>
      </c>
      <c r="AA398" s="93">
        <f ca="1">MAX(0,IF(WEEKDAY(Tableau1[[#This Row],[Date]],2)&lt;7,0,
SUM(OFFSET(Tableau1[[#This Row],[Temps de travail]],-6,,7))-
SUM(OFFSET(Tableau1[[#This Row],[Heures à récupérer]],-6,,7))+
SUM(OFFSET(Tableau1[[#This Row],[Récup avance]],-6,,7))
-paramètres!$B$15
)*24)</f>
        <v>0</v>
      </c>
      <c r="AB398" s="14"/>
      <c r="AC398" s="14"/>
      <c r="AE398" s="14"/>
    </row>
    <row r="399" spans="2:31" x14ac:dyDescent="0.3">
      <c r="B399" s="49" t="str">
        <f>IF(WEEKDAY(Tableau1[[#This Row],[Date]],2)=4,"semaine "&amp;_xlfn.ISOWEEKNUM(Tableau1[[#This Row],[Date]]),"")</f>
        <v/>
      </c>
      <c r="C399" s="44" t="str">
        <f>UPPER(TEXT(Tableau1[[#This Row],[Date]],"jjjj"))</f>
        <v>MERCREDI</v>
      </c>
      <c r="D399" s="60">
        <f>$C$3+ROW()-ROW(Tableau1[[#Headers],[Date]])-1</f>
        <v>44587</v>
      </c>
      <c r="E399" s="24"/>
      <c r="F399" s="24"/>
      <c r="G399" s="58"/>
      <c r="H399" s="24"/>
      <c r="I399" s="24"/>
      <c r="J399" s="58"/>
      <c r="K399" s="64">
        <f>Tableau1[[#This Row],[Fin AM]]-Tableau1[[#This Row],[Début AM]]-Tableau1[[#This Row],[Pause AM]]+Tableau1[[#This Row],[Fin PM]]-Tableau1[[#This Row],[Début PM]]-Tableau1[[#This Row],[Pause PM]]</f>
        <v>0</v>
      </c>
      <c r="L399" s="45"/>
      <c r="M399" s="84"/>
      <c r="N399" s="171" t="str">
        <f ca="1">IF(COUNTIF('jours fériés'!C:C,Tableau1[[#This Row],[Date]]),"oui","")</f>
        <v/>
      </c>
      <c r="O399" s="176"/>
      <c r="P399" s="112">
        <f>IF(Tableau1[[#This Row],[Position]]="C.P.",1,0)</f>
        <v>0</v>
      </c>
      <c r="Q399" s="126">
        <f>IF(Tableau1[[#This Row],[Position]]="C.P.S.",1,0)</f>
        <v>0</v>
      </c>
      <c r="R399" s="132">
        <f>IF(Tableau1[[#This Row],[Position]]="P.M.",1,0)</f>
        <v>0</v>
      </c>
      <c r="S399" s="134">
        <f>IF(Tableau1[[#This Row],[Position]]="A.M.",1,0)</f>
        <v>0</v>
      </c>
      <c r="T399" s="137">
        <f>IF(Tableau1[[#This Row],[Position]]="ABS",1,0)</f>
        <v>0</v>
      </c>
      <c r="U399" s="86">
        <f>IF(Tableau1[[#This Row],[Position]]="R.T.T.",1,0)</f>
        <v>0</v>
      </c>
      <c r="V399" s="138">
        <f>IF(Tableau1[[#This Row],[Position]]="Autre",1,0)</f>
        <v>0</v>
      </c>
      <c r="W399" s="141">
        <f>IF(Tableau1[[#This Row],[Position]]="Ch.P. AM",Tableau1[[#This Row],[Fin AM]]-Tableau1[[#This Row],[Début AM]]-Tableau1[[#This Row],[Pause AM]],0)</f>
        <v>0</v>
      </c>
      <c r="X399" s="81">
        <f>IF(Tableau1[[#This Row],[Position]]="Ch.P. PM",Tableau1[[#This Row],[Fin PM]]-Tableau1[[#This Row],[Début PM]]-Tableau1[[#This Row],[Pause PM]],0)</f>
        <v>0</v>
      </c>
      <c r="Y399" s="96">
        <f>IF(Tableau1[[#This Row],[Position]]="Ch.P.",Tableau1[[#This Row],[Temps de travail]],0)+Tableau1[[#This Row],[Chômage Partiel AM]]+Tableau1[[#This Row],[Chômage Partiel PM]]</f>
        <v>0</v>
      </c>
      <c r="Z399" s="147">
        <f>(Tableau1[[#This Row],[Pont Mobile]]+Tableau1[[#This Row],[Congés ]]+Tableau1[[#This Row],[Autre]]+Tableau1[[#This Row],[Absence]]+Tableau1[[#This Row],[R.T.T.]]+Tableau1[[#This Row],[Arrêt Maladie]])*paramètres!B$14</f>
        <v>0</v>
      </c>
      <c r="AA399" s="93">
        <f ca="1">MAX(0,IF(WEEKDAY(Tableau1[[#This Row],[Date]],2)&lt;7,0,
SUM(OFFSET(Tableau1[[#This Row],[Temps de travail]],-6,,7))-
SUM(OFFSET(Tableau1[[#This Row],[Heures à récupérer]],-6,,7))+
SUM(OFFSET(Tableau1[[#This Row],[Récup avance]],-6,,7))
-paramètres!$B$15
)*24)</f>
        <v>0</v>
      </c>
      <c r="AB399" s="14"/>
      <c r="AC399" s="14"/>
      <c r="AE399" s="14"/>
    </row>
    <row r="400" spans="2:31" x14ac:dyDescent="0.3">
      <c r="B400" s="49" t="str">
        <f>IF(WEEKDAY(Tableau1[[#This Row],[Date]],2)=4,"semaine "&amp;_xlfn.ISOWEEKNUM(Tableau1[[#This Row],[Date]]),"")</f>
        <v>semaine 4</v>
      </c>
      <c r="C400" s="44" t="str">
        <f>UPPER(TEXT(Tableau1[[#This Row],[Date]],"jjjj"))</f>
        <v>JEUDI</v>
      </c>
      <c r="D400" s="60">
        <f>$C$3+ROW()-ROW(Tableau1[[#Headers],[Date]])-1</f>
        <v>44588</v>
      </c>
      <c r="E400" s="24"/>
      <c r="F400" s="24"/>
      <c r="G400" s="58"/>
      <c r="H400" s="24"/>
      <c r="I400" s="24"/>
      <c r="J400" s="58"/>
      <c r="K400" s="64">
        <f>Tableau1[[#This Row],[Fin AM]]-Tableau1[[#This Row],[Début AM]]-Tableau1[[#This Row],[Pause AM]]+Tableau1[[#This Row],[Fin PM]]-Tableau1[[#This Row],[Début PM]]-Tableau1[[#This Row],[Pause PM]]</f>
        <v>0</v>
      </c>
      <c r="L400" s="45"/>
      <c r="M400" s="84"/>
      <c r="N400" s="171" t="str">
        <f ca="1">IF(COUNTIF('jours fériés'!C:C,Tableau1[[#This Row],[Date]]),"oui","")</f>
        <v/>
      </c>
      <c r="O400" s="176"/>
      <c r="P400" s="112">
        <f>IF(Tableau1[[#This Row],[Position]]="C.P.",1,0)</f>
        <v>0</v>
      </c>
      <c r="Q400" s="126">
        <f>IF(Tableau1[[#This Row],[Position]]="C.P.S.",1,0)</f>
        <v>0</v>
      </c>
      <c r="R400" s="132">
        <f>IF(Tableau1[[#This Row],[Position]]="P.M.",1,0)</f>
        <v>0</v>
      </c>
      <c r="S400" s="134">
        <f>IF(Tableau1[[#This Row],[Position]]="A.M.",1,0)</f>
        <v>0</v>
      </c>
      <c r="T400" s="137">
        <f>IF(Tableau1[[#This Row],[Position]]="ABS",1,0)</f>
        <v>0</v>
      </c>
      <c r="U400" s="86">
        <f>IF(Tableau1[[#This Row],[Position]]="R.T.T.",1,0)</f>
        <v>0</v>
      </c>
      <c r="V400" s="138">
        <f>IF(Tableau1[[#This Row],[Position]]="Autre",1,0)</f>
        <v>0</v>
      </c>
      <c r="W400" s="141">
        <f>IF(Tableau1[[#This Row],[Position]]="Ch.P. AM",Tableau1[[#This Row],[Fin AM]]-Tableau1[[#This Row],[Début AM]]-Tableau1[[#This Row],[Pause AM]],0)</f>
        <v>0</v>
      </c>
      <c r="X400" s="81">
        <f>IF(Tableau1[[#This Row],[Position]]="Ch.P. PM",Tableau1[[#This Row],[Fin PM]]-Tableau1[[#This Row],[Début PM]]-Tableau1[[#This Row],[Pause PM]],0)</f>
        <v>0</v>
      </c>
      <c r="Y400" s="96">
        <f>IF(Tableau1[[#This Row],[Position]]="Ch.P.",Tableau1[[#This Row],[Temps de travail]],0)+Tableau1[[#This Row],[Chômage Partiel AM]]+Tableau1[[#This Row],[Chômage Partiel PM]]</f>
        <v>0</v>
      </c>
      <c r="Z400" s="147">
        <f>(Tableau1[[#This Row],[Pont Mobile]]+Tableau1[[#This Row],[Congés ]]+Tableau1[[#This Row],[Autre]]+Tableau1[[#This Row],[Absence]]+Tableau1[[#This Row],[R.T.T.]]+Tableau1[[#This Row],[Arrêt Maladie]])*paramètres!B$14</f>
        <v>0</v>
      </c>
      <c r="AA400" s="93">
        <f ca="1">MAX(0,IF(WEEKDAY(Tableau1[[#This Row],[Date]],2)&lt;7,0,
SUM(OFFSET(Tableau1[[#This Row],[Temps de travail]],-6,,7))-
SUM(OFFSET(Tableau1[[#This Row],[Heures à récupérer]],-6,,7))+
SUM(OFFSET(Tableau1[[#This Row],[Récup avance]],-6,,7))
-paramètres!$B$15
)*24)</f>
        <v>0</v>
      </c>
      <c r="AB400" s="14"/>
      <c r="AC400" s="14"/>
      <c r="AE400" s="14"/>
    </row>
    <row r="401" spans="2:31" x14ac:dyDescent="0.3">
      <c r="B401" s="49" t="str">
        <f>IF(WEEKDAY(Tableau1[[#This Row],[Date]],2)=4,"semaine "&amp;_xlfn.ISOWEEKNUM(Tableau1[[#This Row],[Date]]),"")</f>
        <v/>
      </c>
      <c r="C401" s="44" t="str">
        <f>UPPER(TEXT(Tableau1[[#This Row],[Date]],"jjjj"))</f>
        <v>VENDREDI</v>
      </c>
      <c r="D401" s="60">
        <f>$C$3+ROW()-ROW(Tableau1[[#Headers],[Date]])-1</f>
        <v>44589</v>
      </c>
      <c r="E401" s="24"/>
      <c r="F401" s="24"/>
      <c r="G401" s="58"/>
      <c r="H401" s="24"/>
      <c r="I401" s="24"/>
      <c r="J401" s="58"/>
      <c r="K401" s="64">
        <f>Tableau1[[#This Row],[Fin AM]]-Tableau1[[#This Row],[Début AM]]-Tableau1[[#This Row],[Pause AM]]+Tableau1[[#This Row],[Fin PM]]-Tableau1[[#This Row],[Début PM]]-Tableau1[[#This Row],[Pause PM]]</f>
        <v>0</v>
      </c>
      <c r="L401" s="45"/>
      <c r="M401" s="84"/>
      <c r="N401" s="171" t="str">
        <f ca="1">IF(COUNTIF('jours fériés'!C:C,Tableau1[[#This Row],[Date]]),"oui","")</f>
        <v/>
      </c>
      <c r="O401" s="176"/>
      <c r="P401" s="112">
        <f>IF(Tableau1[[#This Row],[Position]]="C.P.",1,0)</f>
        <v>0</v>
      </c>
      <c r="Q401" s="126">
        <f>IF(Tableau1[[#This Row],[Position]]="C.P.S.",1,0)</f>
        <v>0</v>
      </c>
      <c r="R401" s="132">
        <f>IF(Tableau1[[#This Row],[Position]]="P.M.",1,0)</f>
        <v>0</v>
      </c>
      <c r="S401" s="134">
        <f>IF(Tableau1[[#This Row],[Position]]="A.M.",1,0)</f>
        <v>0</v>
      </c>
      <c r="T401" s="137">
        <f>IF(Tableau1[[#This Row],[Position]]="ABS",1,0)</f>
        <v>0</v>
      </c>
      <c r="U401" s="86">
        <f>IF(Tableau1[[#This Row],[Position]]="R.T.T.",1,0)</f>
        <v>0</v>
      </c>
      <c r="V401" s="138">
        <f>IF(Tableau1[[#This Row],[Position]]="Autre",1,0)</f>
        <v>0</v>
      </c>
      <c r="W401" s="141">
        <f>IF(Tableau1[[#This Row],[Position]]="Ch.P. AM",Tableau1[[#This Row],[Fin AM]]-Tableau1[[#This Row],[Début AM]]-Tableau1[[#This Row],[Pause AM]],0)</f>
        <v>0</v>
      </c>
      <c r="X401" s="81">
        <f>IF(Tableau1[[#This Row],[Position]]="Ch.P. PM",Tableau1[[#This Row],[Fin PM]]-Tableau1[[#This Row],[Début PM]]-Tableau1[[#This Row],[Pause PM]],0)</f>
        <v>0</v>
      </c>
      <c r="Y401" s="96">
        <f>IF(Tableau1[[#This Row],[Position]]="Ch.P.",Tableau1[[#This Row],[Temps de travail]],0)+Tableau1[[#This Row],[Chômage Partiel AM]]+Tableau1[[#This Row],[Chômage Partiel PM]]</f>
        <v>0</v>
      </c>
      <c r="Z401" s="147">
        <f>(Tableau1[[#This Row],[Pont Mobile]]+Tableau1[[#This Row],[Congés ]]+Tableau1[[#This Row],[Autre]]+Tableau1[[#This Row],[Absence]]+Tableau1[[#This Row],[R.T.T.]]+Tableau1[[#This Row],[Arrêt Maladie]])*paramètres!B$14</f>
        <v>0</v>
      </c>
      <c r="AA401" s="93">
        <f ca="1">MAX(0,IF(WEEKDAY(Tableau1[[#This Row],[Date]],2)&lt;7,0,
SUM(OFFSET(Tableau1[[#This Row],[Temps de travail]],-6,,7))-
SUM(OFFSET(Tableau1[[#This Row],[Heures à récupérer]],-6,,7))+
SUM(OFFSET(Tableau1[[#This Row],[Récup avance]],-6,,7))
-paramètres!$B$15
)*24)</f>
        <v>0</v>
      </c>
      <c r="AB401" s="14"/>
      <c r="AC401" s="14"/>
      <c r="AE401" s="14"/>
    </row>
    <row r="402" spans="2:31" x14ac:dyDescent="0.3">
      <c r="B402" s="49" t="str">
        <f>IF(WEEKDAY(Tableau1[[#This Row],[Date]],2)=4,"semaine "&amp;_xlfn.ISOWEEKNUM(Tableau1[[#This Row],[Date]]),"")</f>
        <v/>
      </c>
      <c r="C402" s="44" t="str">
        <f>UPPER(TEXT(Tableau1[[#This Row],[Date]],"jjjj"))</f>
        <v>SAMEDI</v>
      </c>
      <c r="D402" s="60">
        <f>$C$3+ROW()-ROW(Tableau1[[#Headers],[Date]])-1</f>
        <v>44590</v>
      </c>
      <c r="E402" s="24"/>
      <c r="F402" s="24"/>
      <c r="G402" s="58"/>
      <c r="H402" s="24"/>
      <c r="I402" s="24"/>
      <c r="J402" s="58"/>
      <c r="K402" s="64">
        <f>Tableau1[[#This Row],[Fin AM]]-Tableau1[[#This Row],[Début AM]]-Tableau1[[#This Row],[Pause AM]]+Tableau1[[#This Row],[Fin PM]]-Tableau1[[#This Row],[Début PM]]-Tableau1[[#This Row],[Pause PM]]</f>
        <v>0</v>
      </c>
      <c r="L402" s="45"/>
      <c r="M402" s="84"/>
      <c r="N402" s="171" t="str">
        <f ca="1">IF(COUNTIF('jours fériés'!C:C,Tableau1[[#This Row],[Date]]),"oui","")</f>
        <v/>
      </c>
      <c r="O402" s="176"/>
      <c r="P402" s="112">
        <f>IF(Tableau1[[#This Row],[Position]]="C.P.",1,0)</f>
        <v>0</v>
      </c>
      <c r="Q402" s="126">
        <f>IF(Tableau1[[#This Row],[Position]]="C.P.S.",1,0)</f>
        <v>0</v>
      </c>
      <c r="R402" s="132">
        <f>IF(Tableau1[[#This Row],[Position]]="P.M.",1,0)</f>
        <v>0</v>
      </c>
      <c r="S402" s="134">
        <f>IF(Tableau1[[#This Row],[Position]]="A.M.",1,0)</f>
        <v>0</v>
      </c>
      <c r="T402" s="137">
        <f>IF(Tableau1[[#This Row],[Position]]="ABS",1,0)</f>
        <v>0</v>
      </c>
      <c r="U402" s="86">
        <f>IF(Tableau1[[#This Row],[Position]]="R.T.T.",1,0)</f>
        <v>0</v>
      </c>
      <c r="V402" s="138">
        <f>IF(Tableau1[[#This Row],[Position]]="Autre",1,0)</f>
        <v>0</v>
      </c>
      <c r="W402" s="141">
        <f>IF(Tableau1[[#This Row],[Position]]="Ch.P. AM",Tableau1[[#This Row],[Fin AM]]-Tableau1[[#This Row],[Début AM]]-Tableau1[[#This Row],[Pause AM]],0)</f>
        <v>0</v>
      </c>
      <c r="X402" s="81">
        <f>IF(Tableau1[[#This Row],[Position]]="Ch.P. PM",Tableau1[[#This Row],[Fin PM]]-Tableau1[[#This Row],[Début PM]]-Tableau1[[#This Row],[Pause PM]],0)</f>
        <v>0</v>
      </c>
      <c r="Y402" s="96">
        <f>IF(Tableau1[[#This Row],[Position]]="Ch.P.",Tableau1[[#This Row],[Temps de travail]],0)+Tableau1[[#This Row],[Chômage Partiel AM]]+Tableau1[[#This Row],[Chômage Partiel PM]]</f>
        <v>0</v>
      </c>
      <c r="Z402" s="147">
        <f>(Tableau1[[#This Row],[Pont Mobile]]+Tableau1[[#This Row],[Congés ]]+Tableau1[[#This Row],[Autre]]+Tableau1[[#This Row],[Absence]]+Tableau1[[#This Row],[R.T.T.]]+Tableau1[[#This Row],[Arrêt Maladie]])*paramètres!B$14</f>
        <v>0</v>
      </c>
      <c r="AA402" s="93">
        <f ca="1">MAX(0,IF(WEEKDAY(Tableau1[[#This Row],[Date]],2)&lt;7,0,
SUM(OFFSET(Tableau1[[#This Row],[Temps de travail]],-6,,7))-
SUM(OFFSET(Tableau1[[#This Row],[Heures à récupérer]],-6,,7))+
SUM(OFFSET(Tableau1[[#This Row],[Récup avance]],-6,,7))
-paramètres!$B$15
)*24)</f>
        <v>0</v>
      </c>
      <c r="AB402" s="14"/>
      <c r="AC402" s="14"/>
      <c r="AE402" s="14"/>
    </row>
    <row r="403" spans="2:31" ht="15" thickBot="1" x14ac:dyDescent="0.35">
      <c r="B403" s="49" t="str">
        <f>IF(WEEKDAY(Tableau1[[#This Row],[Date]],2)=4,"semaine "&amp;_xlfn.ISOWEEKNUM(Tableau1[[#This Row],[Date]]),"")</f>
        <v/>
      </c>
      <c r="C403" s="44" t="str">
        <f>UPPER(TEXT(Tableau1[[#This Row],[Date]],"jjjj"))</f>
        <v>DIMANCHE</v>
      </c>
      <c r="D403" s="60">
        <f>$C$3+ROW()-ROW(Tableau1[[#Headers],[Date]])-1</f>
        <v>44591</v>
      </c>
      <c r="E403" s="24"/>
      <c r="F403" s="24"/>
      <c r="G403" s="58"/>
      <c r="H403" s="24"/>
      <c r="I403" s="24"/>
      <c r="J403" s="58"/>
      <c r="K403" s="64">
        <f>Tableau1[[#This Row],[Fin AM]]-Tableau1[[#This Row],[Début AM]]-Tableau1[[#This Row],[Pause AM]]+Tableau1[[#This Row],[Fin PM]]-Tableau1[[#This Row],[Début PM]]-Tableau1[[#This Row],[Pause PM]]</f>
        <v>0</v>
      </c>
      <c r="L403" s="52"/>
      <c r="M403" s="85"/>
      <c r="N403" s="174" t="str">
        <f ca="1">IF(COUNTIF('jours fériés'!C:C,Tableau1[[#This Row],[Date]]),"oui","")</f>
        <v/>
      </c>
      <c r="O403" s="176"/>
      <c r="P403" s="179">
        <f>IF(Tableau1[[#This Row],[Position]]="C.P.",1,0)</f>
        <v>0</v>
      </c>
      <c r="Q403" s="181">
        <f>IF(Tableau1[[#This Row],[Position]]="C.P.S.",1,0)</f>
        <v>0</v>
      </c>
      <c r="R403" s="183">
        <f>IF(Tableau1[[#This Row],[Position]]="P.M.",1,0)</f>
        <v>0</v>
      </c>
      <c r="S403" s="169">
        <f>IF(Tableau1[[#This Row],[Position]]="A.M.",1,0)</f>
        <v>0</v>
      </c>
      <c r="T403" s="187">
        <f>IF(Tableau1[[#This Row],[Position]]="ABS",1,0)</f>
        <v>0</v>
      </c>
      <c r="U403" s="189">
        <f>IF(Tableau1[[#This Row],[Position]]="R.T.T.",1,0)</f>
        <v>0</v>
      </c>
      <c r="V403" s="185">
        <f>IF(Tableau1[[#This Row],[Position]]="Autre",1,0)</f>
        <v>0</v>
      </c>
      <c r="W403" s="142">
        <f>IF(Tableau1[[#This Row],[Position]]="Ch.P. AM",Tableau1[[#This Row],[Fin AM]]-Tableau1[[#This Row],[Début AM]]-Tableau1[[#This Row],[Pause AM]],0)</f>
        <v>0</v>
      </c>
      <c r="X403" s="117">
        <f>IF(Tableau1[[#This Row],[Position]]="Ch.P. PM",Tableau1[[#This Row],[Fin PM]]-Tableau1[[#This Row],[Début PM]]-Tableau1[[#This Row],[Pause PM]],0)</f>
        <v>0</v>
      </c>
      <c r="Y403" s="143">
        <f>IF(Tableau1[[#This Row],[Position]]="Ch.P.",Tableau1[[#This Row],[Temps de travail]],0)+Tableau1[[#This Row],[Chômage Partiel AM]]+Tableau1[[#This Row],[Chômage Partiel PM]]</f>
        <v>0</v>
      </c>
      <c r="Z403" s="148">
        <f>(Tableau1[[#This Row],[Pont Mobile]]+Tableau1[[#This Row],[Congés ]]+Tableau1[[#This Row],[Autre]]+Tableau1[[#This Row],[Absence]]+Tableau1[[#This Row],[R.T.T.]]+Tableau1[[#This Row],[Arrêt Maladie]])*paramètres!B$14</f>
        <v>0</v>
      </c>
      <c r="AA403" s="94">
        <f ca="1">MAX(0,IF(WEEKDAY(Tableau1[[#This Row],[Date]],2)&lt;7,0,
SUM(OFFSET(Tableau1[[#This Row],[Temps de travail]],-6,,7))-
SUM(OFFSET(Tableau1[[#This Row],[Heures à récupérer]],-6,,7))+
SUM(OFFSET(Tableau1[[#This Row],[Récup avance]],-6,,7))
-paramètres!$B$15
)*24)</f>
        <v>0</v>
      </c>
      <c r="AB403" s="14"/>
      <c r="AC403" s="14"/>
      <c r="AE403" s="14"/>
    </row>
    <row r="404" spans="2:31" x14ac:dyDescent="0.3">
      <c r="B404" s="49" t="str">
        <f>IF(WEEKDAY(Tableau1[[#This Row],[Date]],2)=4,"semaine "&amp;_xlfn.ISOWEEKNUM(Tableau1[[#This Row],[Date]]),"")</f>
        <v/>
      </c>
      <c r="C404" s="44" t="str">
        <f>UPPER(TEXT(Tableau1[[#This Row],[Date]],"jjjj"))</f>
        <v>LUNDI</v>
      </c>
      <c r="D404" s="60">
        <f>$C$3+ROW()-ROW(Tableau1[[#Headers],[Date]])-1</f>
        <v>44592</v>
      </c>
      <c r="E404" s="24"/>
      <c r="F404" s="24"/>
      <c r="G404" s="58"/>
      <c r="H404" s="24"/>
      <c r="I404" s="24"/>
      <c r="J404" s="58"/>
      <c r="K404" s="64">
        <f>Tableau1[[#This Row],[Fin AM]]-Tableau1[[#This Row],[Début AM]]-Tableau1[[#This Row],[Pause AM]]+Tableau1[[#This Row],[Fin PM]]-Tableau1[[#This Row],[Début PM]]-Tableau1[[#This Row],[Pause PM]]</f>
        <v>0</v>
      </c>
      <c r="L404" s="48"/>
      <c r="M404" s="83"/>
      <c r="N404" s="171" t="str">
        <f ca="1">IF(COUNTIF('jours fériés'!C:C,Tableau1[[#This Row],[Date]]),"oui","")</f>
        <v/>
      </c>
      <c r="O404" s="176"/>
      <c r="P404" s="112">
        <f>IF(Tableau1[[#This Row],[Position]]="C.P.",1,0)</f>
        <v>0</v>
      </c>
      <c r="Q404" s="126">
        <f>IF(Tableau1[[#This Row],[Position]]="C.P.S.",1,0)</f>
        <v>0</v>
      </c>
      <c r="R404" s="132">
        <f>IF(Tableau1[[#This Row],[Position]]="P.M.",1,0)</f>
        <v>0</v>
      </c>
      <c r="S404" s="134">
        <f>IF(Tableau1[[#This Row],[Position]]="A.M.",1,0)</f>
        <v>0</v>
      </c>
      <c r="T404" s="137">
        <f>IF(Tableau1[[#This Row],[Position]]="ABS",1,0)</f>
        <v>0</v>
      </c>
      <c r="U404" s="86">
        <f>IF(Tableau1[[#This Row],[Position]]="R.T.T.",1,0)</f>
        <v>0</v>
      </c>
      <c r="V404" s="138">
        <f>IF(Tableau1[[#This Row],[Position]]="Autre",1,0)</f>
        <v>0</v>
      </c>
      <c r="W404" s="141">
        <f>IF(Tableau1[[#This Row],[Position]]="Ch.P. AM",Tableau1[[#This Row],[Fin AM]]-Tableau1[[#This Row],[Début AM]]-Tableau1[[#This Row],[Pause AM]],0)</f>
        <v>0</v>
      </c>
      <c r="X404" s="81">
        <f>IF(Tableau1[[#This Row],[Position]]="Ch.P. PM",Tableau1[[#This Row],[Fin PM]]-Tableau1[[#This Row],[Début PM]]-Tableau1[[#This Row],[Pause PM]],0)</f>
        <v>0</v>
      </c>
      <c r="Y404" s="96">
        <f>IF(Tableau1[[#This Row],[Position]]="Ch.P.",Tableau1[[#This Row],[Temps de travail]],0)+Tableau1[[#This Row],[Chômage Partiel AM]]+Tableau1[[#This Row],[Chômage Partiel PM]]</f>
        <v>0</v>
      </c>
      <c r="Z404" s="147">
        <f>(Tableau1[[#This Row],[Pont Mobile]]+Tableau1[[#This Row],[Congés ]]+Tableau1[[#This Row],[Autre]]+Tableau1[[#This Row],[Absence]]+Tableau1[[#This Row],[R.T.T.]]+Tableau1[[#This Row],[Arrêt Maladie]])*paramètres!B$14</f>
        <v>0</v>
      </c>
      <c r="AA404" s="93">
        <f ca="1">MAX(0,IF(WEEKDAY(Tableau1[[#This Row],[Date]],2)&lt;7,0,
SUM(OFFSET(Tableau1[[#This Row],[Temps de travail]],-6,,7))-
SUM(OFFSET(Tableau1[[#This Row],[Heures à récupérer]],-6,,7))+
SUM(OFFSET(Tableau1[[#This Row],[Récup avance]],-6,,7))
-paramètres!$B$15
)*24)</f>
        <v>0</v>
      </c>
      <c r="AB404" s="14"/>
      <c r="AC404" s="14"/>
      <c r="AE404" s="14"/>
    </row>
    <row r="405" spans="2:31" x14ac:dyDescent="0.3">
      <c r="B405" s="49" t="str">
        <f>IF(WEEKDAY(Tableau1[[#This Row],[Date]],2)=4,"semaine "&amp;_xlfn.ISOWEEKNUM(Tableau1[[#This Row],[Date]]),"")</f>
        <v/>
      </c>
      <c r="C405" s="44" t="str">
        <f>UPPER(TEXT(Tableau1[[#This Row],[Date]],"jjjj"))</f>
        <v>MARDI</v>
      </c>
      <c r="D405" s="60">
        <f>$C$3+ROW()-ROW(Tableau1[[#Headers],[Date]])-1</f>
        <v>44593</v>
      </c>
      <c r="E405" s="24"/>
      <c r="F405" s="24"/>
      <c r="G405" s="58"/>
      <c r="H405" s="24"/>
      <c r="I405" s="24"/>
      <c r="J405" s="58"/>
      <c r="K405" s="64">
        <f>Tableau1[[#This Row],[Fin AM]]-Tableau1[[#This Row],[Début AM]]-Tableau1[[#This Row],[Pause AM]]+Tableau1[[#This Row],[Fin PM]]-Tableau1[[#This Row],[Début PM]]-Tableau1[[#This Row],[Pause PM]]</f>
        <v>0</v>
      </c>
      <c r="L405" s="45"/>
      <c r="M405" s="84"/>
      <c r="N405" s="171" t="str">
        <f ca="1">IF(COUNTIF('jours fériés'!C:C,Tableau1[[#This Row],[Date]]),"oui","")</f>
        <v/>
      </c>
      <c r="O405" s="176"/>
      <c r="P405" s="112">
        <f>IF(Tableau1[[#This Row],[Position]]="C.P.",1,0)</f>
        <v>0</v>
      </c>
      <c r="Q405" s="126">
        <f>IF(Tableau1[[#This Row],[Position]]="C.P.S.",1,0)</f>
        <v>0</v>
      </c>
      <c r="R405" s="132">
        <f>IF(Tableau1[[#This Row],[Position]]="P.M.",1,0)</f>
        <v>0</v>
      </c>
      <c r="S405" s="134">
        <f>IF(Tableau1[[#This Row],[Position]]="A.M.",1,0)</f>
        <v>0</v>
      </c>
      <c r="T405" s="137">
        <f>IF(Tableau1[[#This Row],[Position]]="ABS",1,0)</f>
        <v>0</v>
      </c>
      <c r="U405" s="86">
        <f>IF(Tableau1[[#This Row],[Position]]="R.T.T.",1,0)</f>
        <v>0</v>
      </c>
      <c r="V405" s="138">
        <f>IF(Tableau1[[#This Row],[Position]]="Autre",1,0)</f>
        <v>0</v>
      </c>
      <c r="W405" s="141">
        <f>IF(Tableau1[[#This Row],[Position]]="Ch.P. AM",Tableau1[[#This Row],[Fin AM]]-Tableau1[[#This Row],[Début AM]]-Tableau1[[#This Row],[Pause AM]],0)</f>
        <v>0</v>
      </c>
      <c r="X405" s="81">
        <f>IF(Tableau1[[#This Row],[Position]]="Ch.P. PM",Tableau1[[#This Row],[Fin PM]]-Tableau1[[#This Row],[Début PM]]-Tableau1[[#This Row],[Pause PM]],0)</f>
        <v>0</v>
      </c>
      <c r="Y405" s="96">
        <f>IF(Tableau1[[#This Row],[Position]]="Ch.P.",Tableau1[[#This Row],[Temps de travail]],0)+Tableau1[[#This Row],[Chômage Partiel AM]]+Tableau1[[#This Row],[Chômage Partiel PM]]</f>
        <v>0</v>
      </c>
      <c r="Z405" s="147">
        <f>(Tableau1[[#This Row],[Pont Mobile]]+Tableau1[[#This Row],[Congés ]]+Tableau1[[#This Row],[Autre]]+Tableau1[[#This Row],[Absence]]+Tableau1[[#This Row],[R.T.T.]]+Tableau1[[#This Row],[Arrêt Maladie]])*paramètres!B$14</f>
        <v>0</v>
      </c>
      <c r="AA405" s="93">
        <f ca="1">MAX(0,IF(WEEKDAY(Tableau1[[#This Row],[Date]],2)&lt;7,0,
SUM(OFFSET(Tableau1[[#This Row],[Temps de travail]],-6,,7))-
SUM(OFFSET(Tableau1[[#This Row],[Heures à récupérer]],-6,,7))+
SUM(OFFSET(Tableau1[[#This Row],[Récup avance]],-6,,7))
-paramètres!$B$15
)*24)</f>
        <v>0</v>
      </c>
      <c r="AB405" s="14"/>
      <c r="AC405" s="14"/>
      <c r="AE405" s="14"/>
    </row>
    <row r="406" spans="2:31" x14ac:dyDescent="0.3">
      <c r="B406" s="49" t="str">
        <f>IF(WEEKDAY(Tableau1[[#This Row],[Date]],2)=4,"semaine "&amp;_xlfn.ISOWEEKNUM(Tableau1[[#This Row],[Date]]),"")</f>
        <v/>
      </c>
      <c r="C406" s="44" t="str">
        <f>UPPER(TEXT(Tableau1[[#This Row],[Date]],"jjjj"))</f>
        <v>MERCREDI</v>
      </c>
      <c r="D406" s="60">
        <f>$C$3+ROW()-ROW(Tableau1[[#Headers],[Date]])-1</f>
        <v>44594</v>
      </c>
      <c r="E406" s="24"/>
      <c r="F406" s="24"/>
      <c r="G406" s="58"/>
      <c r="H406" s="24"/>
      <c r="I406" s="24"/>
      <c r="J406" s="58"/>
      <c r="K406" s="64">
        <f>Tableau1[[#This Row],[Fin AM]]-Tableau1[[#This Row],[Début AM]]-Tableau1[[#This Row],[Pause AM]]+Tableau1[[#This Row],[Fin PM]]-Tableau1[[#This Row],[Début PM]]-Tableau1[[#This Row],[Pause PM]]</f>
        <v>0</v>
      </c>
      <c r="L406" s="45"/>
      <c r="M406" s="84"/>
      <c r="N406" s="171" t="str">
        <f ca="1">IF(COUNTIF('jours fériés'!C:C,Tableau1[[#This Row],[Date]]),"oui","")</f>
        <v/>
      </c>
      <c r="O406" s="176"/>
      <c r="P406" s="112">
        <f>IF(Tableau1[[#This Row],[Position]]="C.P.",1,0)</f>
        <v>0</v>
      </c>
      <c r="Q406" s="126">
        <f>IF(Tableau1[[#This Row],[Position]]="C.P.S.",1,0)</f>
        <v>0</v>
      </c>
      <c r="R406" s="132">
        <f>IF(Tableau1[[#This Row],[Position]]="P.M.",1,0)</f>
        <v>0</v>
      </c>
      <c r="S406" s="134">
        <f>IF(Tableau1[[#This Row],[Position]]="A.M.",1,0)</f>
        <v>0</v>
      </c>
      <c r="T406" s="137">
        <f>IF(Tableau1[[#This Row],[Position]]="ABS",1,0)</f>
        <v>0</v>
      </c>
      <c r="U406" s="86">
        <f>IF(Tableau1[[#This Row],[Position]]="R.T.T.",1,0)</f>
        <v>0</v>
      </c>
      <c r="V406" s="138">
        <f>IF(Tableau1[[#This Row],[Position]]="Autre",1,0)</f>
        <v>0</v>
      </c>
      <c r="W406" s="141">
        <f>IF(Tableau1[[#This Row],[Position]]="Ch.P. AM",Tableau1[[#This Row],[Fin AM]]-Tableau1[[#This Row],[Début AM]]-Tableau1[[#This Row],[Pause AM]],0)</f>
        <v>0</v>
      </c>
      <c r="X406" s="81">
        <f>IF(Tableau1[[#This Row],[Position]]="Ch.P. PM",Tableau1[[#This Row],[Fin PM]]-Tableau1[[#This Row],[Début PM]]-Tableau1[[#This Row],[Pause PM]],0)</f>
        <v>0</v>
      </c>
      <c r="Y406" s="96">
        <f>IF(Tableau1[[#This Row],[Position]]="Ch.P.",Tableau1[[#This Row],[Temps de travail]],0)+Tableau1[[#This Row],[Chômage Partiel AM]]+Tableau1[[#This Row],[Chômage Partiel PM]]</f>
        <v>0</v>
      </c>
      <c r="Z406" s="147">
        <f>(Tableau1[[#This Row],[Pont Mobile]]+Tableau1[[#This Row],[Congés ]]+Tableau1[[#This Row],[Autre]]+Tableau1[[#This Row],[Absence]]+Tableau1[[#This Row],[R.T.T.]]+Tableau1[[#This Row],[Arrêt Maladie]])*paramètres!B$14</f>
        <v>0</v>
      </c>
      <c r="AA406" s="93">
        <f ca="1">MAX(0,IF(WEEKDAY(Tableau1[[#This Row],[Date]],2)&lt;7,0,
SUM(OFFSET(Tableau1[[#This Row],[Temps de travail]],-6,,7))-
SUM(OFFSET(Tableau1[[#This Row],[Heures à récupérer]],-6,,7))+
SUM(OFFSET(Tableau1[[#This Row],[Récup avance]],-6,,7))
-paramètres!$B$15
)*24)</f>
        <v>0</v>
      </c>
      <c r="AB406" s="14"/>
      <c r="AC406" s="14"/>
      <c r="AE406" s="14"/>
    </row>
    <row r="407" spans="2:31" x14ac:dyDescent="0.3">
      <c r="B407" s="49" t="str">
        <f>IF(WEEKDAY(Tableau1[[#This Row],[Date]],2)=4,"semaine "&amp;_xlfn.ISOWEEKNUM(Tableau1[[#This Row],[Date]]),"")</f>
        <v>semaine 5</v>
      </c>
      <c r="C407" s="44" t="str">
        <f>UPPER(TEXT(Tableau1[[#This Row],[Date]],"jjjj"))</f>
        <v>JEUDI</v>
      </c>
      <c r="D407" s="60">
        <f>$C$3+ROW()-ROW(Tableau1[[#Headers],[Date]])-1</f>
        <v>44595</v>
      </c>
      <c r="E407" s="24"/>
      <c r="F407" s="24"/>
      <c r="G407" s="58"/>
      <c r="H407" s="24"/>
      <c r="I407" s="24"/>
      <c r="J407" s="58"/>
      <c r="K407" s="64">
        <f>Tableau1[[#This Row],[Fin AM]]-Tableau1[[#This Row],[Début AM]]-Tableau1[[#This Row],[Pause AM]]+Tableau1[[#This Row],[Fin PM]]-Tableau1[[#This Row],[Début PM]]-Tableau1[[#This Row],[Pause PM]]</f>
        <v>0</v>
      </c>
      <c r="L407" s="45"/>
      <c r="M407" s="84"/>
      <c r="N407" s="171" t="str">
        <f ca="1">IF(COUNTIF('jours fériés'!C:C,Tableau1[[#This Row],[Date]]),"oui","")</f>
        <v/>
      </c>
      <c r="O407" s="176"/>
      <c r="P407" s="112">
        <f>IF(Tableau1[[#This Row],[Position]]="C.P.",1,0)</f>
        <v>0</v>
      </c>
      <c r="Q407" s="126">
        <f>IF(Tableau1[[#This Row],[Position]]="C.P.S.",1,0)</f>
        <v>0</v>
      </c>
      <c r="R407" s="132">
        <f>IF(Tableau1[[#This Row],[Position]]="P.M.",1,0)</f>
        <v>0</v>
      </c>
      <c r="S407" s="134">
        <f>IF(Tableau1[[#This Row],[Position]]="A.M.",1,0)</f>
        <v>0</v>
      </c>
      <c r="T407" s="137">
        <f>IF(Tableau1[[#This Row],[Position]]="ABS",1,0)</f>
        <v>0</v>
      </c>
      <c r="U407" s="86">
        <f>IF(Tableau1[[#This Row],[Position]]="R.T.T.",1,0)</f>
        <v>0</v>
      </c>
      <c r="V407" s="138">
        <f>IF(Tableau1[[#This Row],[Position]]="Autre",1,0)</f>
        <v>0</v>
      </c>
      <c r="W407" s="141">
        <f>IF(Tableau1[[#This Row],[Position]]="Ch.P. AM",Tableau1[[#This Row],[Fin AM]]-Tableau1[[#This Row],[Début AM]]-Tableau1[[#This Row],[Pause AM]],0)</f>
        <v>0</v>
      </c>
      <c r="X407" s="81">
        <f>IF(Tableau1[[#This Row],[Position]]="Ch.P. PM",Tableau1[[#This Row],[Fin PM]]-Tableau1[[#This Row],[Début PM]]-Tableau1[[#This Row],[Pause PM]],0)</f>
        <v>0</v>
      </c>
      <c r="Y407" s="96">
        <f>IF(Tableau1[[#This Row],[Position]]="Ch.P.",Tableau1[[#This Row],[Temps de travail]],0)+Tableau1[[#This Row],[Chômage Partiel AM]]+Tableau1[[#This Row],[Chômage Partiel PM]]</f>
        <v>0</v>
      </c>
      <c r="Z407" s="147">
        <f>(Tableau1[[#This Row],[Pont Mobile]]+Tableau1[[#This Row],[Congés ]]+Tableau1[[#This Row],[Autre]]+Tableau1[[#This Row],[Absence]]+Tableau1[[#This Row],[R.T.T.]]+Tableau1[[#This Row],[Arrêt Maladie]])*paramètres!B$14</f>
        <v>0</v>
      </c>
      <c r="AA407" s="93">
        <f ca="1">MAX(0,IF(WEEKDAY(Tableau1[[#This Row],[Date]],2)&lt;7,0,
SUM(OFFSET(Tableau1[[#This Row],[Temps de travail]],-6,,7))-
SUM(OFFSET(Tableau1[[#This Row],[Heures à récupérer]],-6,,7))+
SUM(OFFSET(Tableau1[[#This Row],[Récup avance]],-6,,7))
-paramètres!$B$15
)*24)</f>
        <v>0</v>
      </c>
      <c r="AB407" s="14"/>
      <c r="AC407" s="14"/>
      <c r="AE407" s="14"/>
    </row>
    <row r="408" spans="2:31" x14ac:dyDescent="0.3">
      <c r="B408" s="49" t="str">
        <f>IF(WEEKDAY(Tableau1[[#This Row],[Date]],2)=4,"semaine "&amp;_xlfn.ISOWEEKNUM(Tableau1[[#This Row],[Date]]),"")</f>
        <v/>
      </c>
      <c r="C408" s="44" t="str">
        <f>UPPER(TEXT(Tableau1[[#This Row],[Date]],"jjjj"))</f>
        <v>VENDREDI</v>
      </c>
      <c r="D408" s="60">
        <f>$C$3+ROW()-ROW(Tableau1[[#Headers],[Date]])-1</f>
        <v>44596</v>
      </c>
      <c r="E408" s="24"/>
      <c r="F408" s="24"/>
      <c r="G408" s="58"/>
      <c r="H408" s="24"/>
      <c r="I408" s="24"/>
      <c r="J408" s="58"/>
      <c r="K408" s="64">
        <f>Tableau1[[#This Row],[Fin AM]]-Tableau1[[#This Row],[Début AM]]-Tableau1[[#This Row],[Pause AM]]+Tableau1[[#This Row],[Fin PM]]-Tableau1[[#This Row],[Début PM]]-Tableau1[[#This Row],[Pause PM]]</f>
        <v>0</v>
      </c>
      <c r="L408" s="45"/>
      <c r="M408" s="84"/>
      <c r="N408" s="171" t="str">
        <f ca="1">IF(COUNTIF('jours fériés'!C:C,Tableau1[[#This Row],[Date]]),"oui","")</f>
        <v/>
      </c>
      <c r="O408" s="176"/>
      <c r="P408" s="112">
        <f>IF(Tableau1[[#This Row],[Position]]="C.P.",1,0)</f>
        <v>0</v>
      </c>
      <c r="Q408" s="126">
        <f>IF(Tableau1[[#This Row],[Position]]="C.P.S.",1,0)</f>
        <v>0</v>
      </c>
      <c r="R408" s="132">
        <f>IF(Tableau1[[#This Row],[Position]]="P.M.",1,0)</f>
        <v>0</v>
      </c>
      <c r="S408" s="134">
        <f>IF(Tableau1[[#This Row],[Position]]="A.M.",1,0)</f>
        <v>0</v>
      </c>
      <c r="T408" s="137">
        <f>IF(Tableau1[[#This Row],[Position]]="ABS",1,0)</f>
        <v>0</v>
      </c>
      <c r="U408" s="86">
        <f>IF(Tableau1[[#This Row],[Position]]="R.T.T.",1,0)</f>
        <v>0</v>
      </c>
      <c r="V408" s="138">
        <f>IF(Tableau1[[#This Row],[Position]]="Autre",1,0)</f>
        <v>0</v>
      </c>
      <c r="W408" s="141">
        <f>IF(Tableau1[[#This Row],[Position]]="Ch.P. AM",Tableau1[[#This Row],[Fin AM]]-Tableau1[[#This Row],[Début AM]]-Tableau1[[#This Row],[Pause AM]],0)</f>
        <v>0</v>
      </c>
      <c r="X408" s="81">
        <f>IF(Tableau1[[#This Row],[Position]]="Ch.P. PM",Tableau1[[#This Row],[Fin PM]]-Tableau1[[#This Row],[Début PM]]-Tableau1[[#This Row],[Pause PM]],0)</f>
        <v>0</v>
      </c>
      <c r="Y408" s="96">
        <f>IF(Tableau1[[#This Row],[Position]]="Ch.P.",Tableau1[[#This Row],[Temps de travail]],0)+Tableau1[[#This Row],[Chômage Partiel AM]]+Tableau1[[#This Row],[Chômage Partiel PM]]</f>
        <v>0</v>
      </c>
      <c r="Z408" s="147">
        <f>(Tableau1[[#This Row],[Pont Mobile]]+Tableau1[[#This Row],[Congés ]]+Tableau1[[#This Row],[Autre]]+Tableau1[[#This Row],[Absence]]+Tableau1[[#This Row],[R.T.T.]]+Tableau1[[#This Row],[Arrêt Maladie]])*paramètres!B$14</f>
        <v>0</v>
      </c>
      <c r="AA408" s="93">
        <f ca="1">MAX(0,IF(WEEKDAY(Tableau1[[#This Row],[Date]],2)&lt;7,0,
SUM(OFFSET(Tableau1[[#This Row],[Temps de travail]],-6,,7))-
SUM(OFFSET(Tableau1[[#This Row],[Heures à récupérer]],-6,,7))+
SUM(OFFSET(Tableau1[[#This Row],[Récup avance]],-6,,7))
-paramètres!$B$15
)*24)</f>
        <v>0</v>
      </c>
      <c r="AB408" s="14"/>
      <c r="AC408" s="14"/>
      <c r="AE408" s="14"/>
    </row>
    <row r="409" spans="2:31" x14ac:dyDescent="0.3">
      <c r="B409" s="49" t="str">
        <f>IF(WEEKDAY(Tableau1[[#This Row],[Date]],2)=4,"semaine "&amp;_xlfn.ISOWEEKNUM(Tableau1[[#This Row],[Date]]),"")</f>
        <v/>
      </c>
      <c r="C409" s="44" t="str">
        <f>UPPER(TEXT(Tableau1[[#This Row],[Date]],"jjjj"))</f>
        <v>SAMEDI</v>
      </c>
      <c r="D409" s="60">
        <f>$C$3+ROW()-ROW(Tableau1[[#Headers],[Date]])-1</f>
        <v>44597</v>
      </c>
      <c r="E409" s="24"/>
      <c r="F409" s="24"/>
      <c r="G409" s="58"/>
      <c r="H409" s="24"/>
      <c r="I409" s="24"/>
      <c r="J409" s="58"/>
      <c r="K409" s="64">
        <f>Tableau1[[#This Row],[Fin AM]]-Tableau1[[#This Row],[Début AM]]-Tableau1[[#This Row],[Pause AM]]+Tableau1[[#This Row],[Fin PM]]-Tableau1[[#This Row],[Début PM]]-Tableau1[[#This Row],[Pause PM]]</f>
        <v>0</v>
      </c>
      <c r="L409" s="45"/>
      <c r="M409" s="84"/>
      <c r="N409" s="171" t="str">
        <f ca="1">IF(COUNTIF('jours fériés'!C:C,Tableau1[[#This Row],[Date]]),"oui","")</f>
        <v/>
      </c>
      <c r="O409" s="176"/>
      <c r="P409" s="112">
        <f>IF(Tableau1[[#This Row],[Position]]="C.P.",1,0)</f>
        <v>0</v>
      </c>
      <c r="Q409" s="126">
        <f>IF(Tableau1[[#This Row],[Position]]="C.P.S.",1,0)</f>
        <v>0</v>
      </c>
      <c r="R409" s="132">
        <f>IF(Tableau1[[#This Row],[Position]]="P.M.",1,0)</f>
        <v>0</v>
      </c>
      <c r="S409" s="134">
        <f>IF(Tableau1[[#This Row],[Position]]="A.M.",1,0)</f>
        <v>0</v>
      </c>
      <c r="T409" s="137">
        <f>IF(Tableau1[[#This Row],[Position]]="ABS",1,0)</f>
        <v>0</v>
      </c>
      <c r="U409" s="86">
        <f>IF(Tableau1[[#This Row],[Position]]="R.T.T.",1,0)</f>
        <v>0</v>
      </c>
      <c r="V409" s="138">
        <f>IF(Tableau1[[#This Row],[Position]]="Autre",1,0)</f>
        <v>0</v>
      </c>
      <c r="W409" s="141">
        <f>IF(Tableau1[[#This Row],[Position]]="Ch.P. AM",Tableau1[[#This Row],[Fin AM]]-Tableau1[[#This Row],[Début AM]]-Tableau1[[#This Row],[Pause AM]],0)</f>
        <v>0</v>
      </c>
      <c r="X409" s="81">
        <f>IF(Tableau1[[#This Row],[Position]]="Ch.P. PM",Tableau1[[#This Row],[Fin PM]]-Tableau1[[#This Row],[Début PM]]-Tableau1[[#This Row],[Pause PM]],0)</f>
        <v>0</v>
      </c>
      <c r="Y409" s="96">
        <f>IF(Tableau1[[#This Row],[Position]]="Ch.P.",Tableau1[[#This Row],[Temps de travail]],0)+Tableau1[[#This Row],[Chômage Partiel AM]]+Tableau1[[#This Row],[Chômage Partiel PM]]</f>
        <v>0</v>
      </c>
      <c r="Z409" s="147">
        <f>(Tableau1[[#This Row],[Pont Mobile]]+Tableau1[[#This Row],[Congés ]]+Tableau1[[#This Row],[Autre]]+Tableau1[[#This Row],[Absence]]+Tableau1[[#This Row],[R.T.T.]]+Tableau1[[#This Row],[Arrêt Maladie]])*paramètres!B$14</f>
        <v>0</v>
      </c>
      <c r="AA409" s="93">
        <f ca="1">MAX(0,IF(WEEKDAY(Tableau1[[#This Row],[Date]],2)&lt;7,0,
SUM(OFFSET(Tableau1[[#This Row],[Temps de travail]],-6,,7))-
SUM(OFFSET(Tableau1[[#This Row],[Heures à récupérer]],-6,,7))+
SUM(OFFSET(Tableau1[[#This Row],[Récup avance]],-6,,7))
-paramètres!$B$15
)*24)</f>
        <v>0</v>
      </c>
      <c r="AB409" s="14"/>
      <c r="AC409" s="14"/>
      <c r="AE409" s="14"/>
    </row>
    <row r="410" spans="2:31" ht="15" thickBot="1" x14ac:dyDescent="0.35">
      <c r="B410" s="49" t="str">
        <f>IF(WEEKDAY(Tableau1[[#This Row],[Date]],2)=4,"semaine "&amp;_xlfn.ISOWEEKNUM(Tableau1[[#This Row],[Date]]),"")</f>
        <v/>
      </c>
      <c r="C410" s="44" t="str">
        <f>UPPER(TEXT(Tableau1[[#This Row],[Date]],"jjjj"))</f>
        <v>DIMANCHE</v>
      </c>
      <c r="D410" s="60">
        <f>$C$3+ROW()-ROW(Tableau1[[#Headers],[Date]])-1</f>
        <v>44598</v>
      </c>
      <c r="E410" s="24"/>
      <c r="F410" s="24"/>
      <c r="G410" s="58"/>
      <c r="H410" s="24"/>
      <c r="I410" s="24"/>
      <c r="J410" s="58"/>
      <c r="K410" s="64">
        <f>Tableau1[[#This Row],[Fin AM]]-Tableau1[[#This Row],[Début AM]]-Tableau1[[#This Row],[Pause AM]]+Tableau1[[#This Row],[Fin PM]]-Tableau1[[#This Row],[Début PM]]-Tableau1[[#This Row],[Pause PM]]</f>
        <v>0</v>
      </c>
      <c r="L410" s="52"/>
      <c r="M410" s="85"/>
      <c r="N410" s="174" t="str">
        <f ca="1">IF(COUNTIF('jours fériés'!C:C,Tableau1[[#This Row],[Date]]),"oui","")</f>
        <v/>
      </c>
      <c r="O410" s="176"/>
      <c r="P410" s="179">
        <f>IF(Tableau1[[#This Row],[Position]]="C.P.",1,0)</f>
        <v>0</v>
      </c>
      <c r="Q410" s="181">
        <f>IF(Tableau1[[#This Row],[Position]]="C.P.S.",1,0)</f>
        <v>0</v>
      </c>
      <c r="R410" s="183">
        <f>IF(Tableau1[[#This Row],[Position]]="P.M.",1,0)</f>
        <v>0</v>
      </c>
      <c r="S410" s="169">
        <f>IF(Tableau1[[#This Row],[Position]]="A.M.",1,0)</f>
        <v>0</v>
      </c>
      <c r="T410" s="187">
        <f>IF(Tableau1[[#This Row],[Position]]="ABS",1,0)</f>
        <v>0</v>
      </c>
      <c r="U410" s="189">
        <f>IF(Tableau1[[#This Row],[Position]]="R.T.T.",1,0)</f>
        <v>0</v>
      </c>
      <c r="V410" s="185">
        <f>IF(Tableau1[[#This Row],[Position]]="Autre",1,0)</f>
        <v>0</v>
      </c>
      <c r="W410" s="142">
        <f>IF(Tableau1[[#This Row],[Position]]="Ch.P. AM",Tableau1[[#This Row],[Fin AM]]-Tableau1[[#This Row],[Début AM]]-Tableau1[[#This Row],[Pause AM]],0)</f>
        <v>0</v>
      </c>
      <c r="X410" s="117">
        <f>IF(Tableau1[[#This Row],[Position]]="Ch.P. PM",Tableau1[[#This Row],[Fin PM]]-Tableau1[[#This Row],[Début PM]]-Tableau1[[#This Row],[Pause PM]],0)</f>
        <v>0</v>
      </c>
      <c r="Y410" s="143">
        <f>IF(Tableau1[[#This Row],[Position]]="Ch.P.",Tableau1[[#This Row],[Temps de travail]],0)+Tableau1[[#This Row],[Chômage Partiel AM]]+Tableau1[[#This Row],[Chômage Partiel PM]]</f>
        <v>0</v>
      </c>
      <c r="Z410" s="148">
        <f>(Tableau1[[#This Row],[Pont Mobile]]+Tableau1[[#This Row],[Congés ]]+Tableau1[[#This Row],[Autre]]+Tableau1[[#This Row],[Absence]]+Tableau1[[#This Row],[R.T.T.]]+Tableau1[[#This Row],[Arrêt Maladie]])*paramètres!B$14</f>
        <v>0</v>
      </c>
      <c r="AA410" s="94">
        <f ca="1">MAX(0,IF(WEEKDAY(Tableau1[[#This Row],[Date]],2)&lt;7,0,
SUM(OFFSET(Tableau1[[#This Row],[Temps de travail]],-6,,7))-
SUM(OFFSET(Tableau1[[#This Row],[Heures à récupérer]],-6,,7))+
SUM(OFFSET(Tableau1[[#This Row],[Récup avance]],-6,,7))
-paramètres!$B$15
)*24)</f>
        <v>0</v>
      </c>
      <c r="AB410" s="14"/>
      <c r="AC410" s="14"/>
      <c r="AE410" s="14"/>
    </row>
    <row r="411" spans="2:31" x14ac:dyDescent="0.3">
      <c r="B411" s="49" t="str">
        <f>IF(WEEKDAY(Tableau1[[#This Row],[Date]],2)=4,"semaine "&amp;_xlfn.ISOWEEKNUM(Tableau1[[#This Row],[Date]]),"")</f>
        <v/>
      </c>
      <c r="C411" s="44" t="str">
        <f>UPPER(TEXT(Tableau1[[#This Row],[Date]],"jjjj"))</f>
        <v>LUNDI</v>
      </c>
      <c r="D411" s="60">
        <f>$C$3+ROW()-ROW(Tableau1[[#Headers],[Date]])-1</f>
        <v>44599</v>
      </c>
      <c r="E411" s="24"/>
      <c r="F411" s="24"/>
      <c r="G411" s="58"/>
      <c r="H411" s="24"/>
      <c r="I411" s="24"/>
      <c r="J411" s="58"/>
      <c r="K411" s="64">
        <f>Tableau1[[#This Row],[Fin AM]]-Tableau1[[#This Row],[Début AM]]-Tableau1[[#This Row],[Pause AM]]+Tableau1[[#This Row],[Fin PM]]-Tableau1[[#This Row],[Début PM]]-Tableau1[[#This Row],[Pause PM]]</f>
        <v>0</v>
      </c>
      <c r="L411" s="48"/>
      <c r="M411" s="83"/>
      <c r="N411" s="171" t="str">
        <f ca="1">IF(COUNTIF('jours fériés'!C:C,Tableau1[[#This Row],[Date]]),"oui","")</f>
        <v/>
      </c>
      <c r="O411" s="176"/>
      <c r="P411" s="112">
        <f>IF(Tableau1[[#This Row],[Position]]="C.P.",1,0)</f>
        <v>0</v>
      </c>
      <c r="Q411" s="126">
        <f>IF(Tableau1[[#This Row],[Position]]="C.P.S.",1,0)</f>
        <v>0</v>
      </c>
      <c r="R411" s="132">
        <f>IF(Tableau1[[#This Row],[Position]]="P.M.",1,0)</f>
        <v>0</v>
      </c>
      <c r="S411" s="134">
        <f>IF(Tableau1[[#This Row],[Position]]="A.M.",1,0)</f>
        <v>0</v>
      </c>
      <c r="T411" s="137">
        <f>IF(Tableau1[[#This Row],[Position]]="ABS",1,0)</f>
        <v>0</v>
      </c>
      <c r="U411" s="86">
        <f>IF(Tableau1[[#This Row],[Position]]="R.T.T.",1,0)</f>
        <v>0</v>
      </c>
      <c r="V411" s="138">
        <f>IF(Tableau1[[#This Row],[Position]]="Autre",1,0)</f>
        <v>0</v>
      </c>
      <c r="W411" s="141">
        <f>IF(Tableau1[[#This Row],[Position]]="Ch.P. AM",Tableau1[[#This Row],[Fin AM]]-Tableau1[[#This Row],[Début AM]]-Tableau1[[#This Row],[Pause AM]],0)</f>
        <v>0</v>
      </c>
      <c r="X411" s="81">
        <f>IF(Tableau1[[#This Row],[Position]]="Ch.P. PM",Tableau1[[#This Row],[Fin PM]]-Tableau1[[#This Row],[Début PM]]-Tableau1[[#This Row],[Pause PM]],0)</f>
        <v>0</v>
      </c>
      <c r="Y411" s="96">
        <f>IF(Tableau1[[#This Row],[Position]]="Ch.P.",Tableau1[[#This Row],[Temps de travail]],0)+Tableau1[[#This Row],[Chômage Partiel AM]]+Tableau1[[#This Row],[Chômage Partiel PM]]</f>
        <v>0</v>
      </c>
      <c r="Z411" s="147">
        <f>(Tableau1[[#This Row],[Pont Mobile]]+Tableau1[[#This Row],[Congés ]]+Tableau1[[#This Row],[Autre]]+Tableau1[[#This Row],[Absence]]+Tableau1[[#This Row],[R.T.T.]]+Tableau1[[#This Row],[Arrêt Maladie]])*paramètres!B$14</f>
        <v>0</v>
      </c>
      <c r="AA411" s="93">
        <f ca="1">MAX(0,IF(WEEKDAY(Tableau1[[#This Row],[Date]],2)&lt;7,0,
SUM(OFFSET(Tableau1[[#This Row],[Temps de travail]],-6,,7))-
SUM(OFFSET(Tableau1[[#This Row],[Heures à récupérer]],-6,,7))+
SUM(OFFSET(Tableau1[[#This Row],[Récup avance]],-6,,7))
-paramètres!$B$15
)*24)</f>
        <v>0</v>
      </c>
      <c r="AB411" s="14"/>
      <c r="AC411" s="14"/>
      <c r="AE411" s="14"/>
    </row>
    <row r="412" spans="2:31" x14ac:dyDescent="0.3">
      <c r="B412" s="49" t="str">
        <f>IF(WEEKDAY(Tableau1[[#This Row],[Date]],2)=4,"semaine "&amp;_xlfn.ISOWEEKNUM(Tableau1[[#This Row],[Date]]),"")</f>
        <v/>
      </c>
      <c r="C412" s="44" t="str">
        <f>UPPER(TEXT(Tableau1[[#This Row],[Date]],"jjjj"))</f>
        <v>MARDI</v>
      </c>
      <c r="D412" s="60">
        <f>$C$3+ROW()-ROW(Tableau1[[#Headers],[Date]])-1</f>
        <v>44600</v>
      </c>
      <c r="E412" s="24"/>
      <c r="F412" s="24"/>
      <c r="G412" s="58"/>
      <c r="H412" s="24"/>
      <c r="I412" s="24"/>
      <c r="J412" s="58"/>
      <c r="K412" s="64">
        <f>Tableau1[[#This Row],[Fin AM]]-Tableau1[[#This Row],[Début AM]]-Tableau1[[#This Row],[Pause AM]]+Tableau1[[#This Row],[Fin PM]]-Tableau1[[#This Row],[Début PM]]-Tableau1[[#This Row],[Pause PM]]</f>
        <v>0</v>
      </c>
      <c r="L412" s="45"/>
      <c r="M412" s="84"/>
      <c r="N412" s="171" t="str">
        <f ca="1">IF(COUNTIF('jours fériés'!C:C,Tableau1[[#This Row],[Date]]),"oui","")</f>
        <v/>
      </c>
      <c r="O412" s="176"/>
      <c r="P412" s="112">
        <f>IF(Tableau1[[#This Row],[Position]]="C.P.",1,0)</f>
        <v>0</v>
      </c>
      <c r="Q412" s="126">
        <f>IF(Tableau1[[#This Row],[Position]]="C.P.S.",1,0)</f>
        <v>0</v>
      </c>
      <c r="R412" s="132">
        <f>IF(Tableau1[[#This Row],[Position]]="P.M.",1,0)</f>
        <v>0</v>
      </c>
      <c r="S412" s="134">
        <f>IF(Tableau1[[#This Row],[Position]]="A.M.",1,0)</f>
        <v>0</v>
      </c>
      <c r="T412" s="137">
        <f>IF(Tableau1[[#This Row],[Position]]="ABS",1,0)</f>
        <v>0</v>
      </c>
      <c r="U412" s="86">
        <f>IF(Tableau1[[#This Row],[Position]]="R.T.T.",1,0)</f>
        <v>0</v>
      </c>
      <c r="V412" s="138">
        <f>IF(Tableau1[[#This Row],[Position]]="Autre",1,0)</f>
        <v>0</v>
      </c>
      <c r="W412" s="141">
        <f>IF(Tableau1[[#This Row],[Position]]="Ch.P. AM",Tableau1[[#This Row],[Fin AM]]-Tableau1[[#This Row],[Début AM]]-Tableau1[[#This Row],[Pause AM]],0)</f>
        <v>0</v>
      </c>
      <c r="X412" s="81">
        <f>IF(Tableau1[[#This Row],[Position]]="Ch.P. PM",Tableau1[[#This Row],[Fin PM]]-Tableau1[[#This Row],[Début PM]]-Tableau1[[#This Row],[Pause PM]],0)</f>
        <v>0</v>
      </c>
      <c r="Y412" s="96">
        <f>IF(Tableau1[[#This Row],[Position]]="Ch.P.",Tableau1[[#This Row],[Temps de travail]],0)+Tableau1[[#This Row],[Chômage Partiel AM]]+Tableau1[[#This Row],[Chômage Partiel PM]]</f>
        <v>0</v>
      </c>
      <c r="Z412" s="147">
        <f>(Tableau1[[#This Row],[Pont Mobile]]+Tableau1[[#This Row],[Congés ]]+Tableau1[[#This Row],[Autre]]+Tableau1[[#This Row],[Absence]]+Tableau1[[#This Row],[R.T.T.]]+Tableau1[[#This Row],[Arrêt Maladie]])*paramètres!B$14</f>
        <v>0</v>
      </c>
      <c r="AA412" s="93">
        <f ca="1">MAX(0,IF(WEEKDAY(Tableau1[[#This Row],[Date]],2)&lt;7,0,
SUM(OFFSET(Tableau1[[#This Row],[Temps de travail]],-6,,7))-
SUM(OFFSET(Tableau1[[#This Row],[Heures à récupérer]],-6,,7))+
SUM(OFFSET(Tableau1[[#This Row],[Récup avance]],-6,,7))
-paramètres!$B$15
)*24)</f>
        <v>0</v>
      </c>
      <c r="AB412" s="14"/>
      <c r="AC412" s="14"/>
      <c r="AE412" s="14"/>
    </row>
    <row r="413" spans="2:31" x14ac:dyDescent="0.3">
      <c r="B413" s="49" t="str">
        <f>IF(WEEKDAY(Tableau1[[#This Row],[Date]],2)=4,"semaine "&amp;_xlfn.ISOWEEKNUM(Tableau1[[#This Row],[Date]]),"")</f>
        <v/>
      </c>
      <c r="C413" s="44" t="str">
        <f>UPPER(TEXT(Tableau1[[#This Row],[Date]],"jjjj"))</f>
        <v>MERCREDI</v>
      </c>
      <c r="D413" s="60">
        <f>$C$3+ROW()-ROW(Tableau1[[#Headers],[Date]])-1</f>
        <v>44601</v>
      </c>
      <c r="E413" s="24"/>
      <c r="F413" s="24"/>
      <c r="G413" s="58"/>
      <c r="H413" s="24"/>
      <c r="I413" s="24"/>
      <c r="J413" s="58"/>
      <c r="K413" s="64">
        <f>Tableau1[[#This Row],[Fin AM]]-Tableau1[[#This Row],[Début AM]]-Tableau1[[#This Row],[Pause AM]]+Tableau1[[#This Row],[Fin PM]]-Tableau1[[#This Row],[Début PM]]-Tableau1[[#This Row],[Pause PM]]</f>
        <v>0</v>
      </c>
      <c r="L413" s="45"/>
      <c r="M413" s="84"/>
      <c r="N413" s="171" t="str">
        <f ca="1">IF(COUNTIF('jours fériés'!C:C,Tableau1[[#This Row],[Date]]),"oui","")</f>
        <v/>
      </c>
      <c r="O413" s="176"/>
      <c r="P413" s="112">
        <f>IF(Tableau1[[#This Row],[Position]]="C.P.",1,0)</f>
        <v>0</v>
      </c>
      <c r="Q413" s="126">
        <f>IF(Tableau1[[#This Row],[Position]]="C.P.S.",1,0)</f>
        <v>0</v>
      </c>
      <c r="R413" s="132">
        <f>IF(Tableau1[[#This Row],[Position]]="P.M.",1,0)</f>
        <v>0</v>
      </c>
      <c r="S413" s="134">
        <f>IF(Tableau1[[#This Row],[Position]]="A.M.",1,0)</f>
        <v>0</v>
      </c>
      <c r="T413" s="137">
        <f>IF(Tableau1[[#This Row],[Position]]="ABS",1,0)</f>
        <v>0</v>
      </c>
      <c r="U413" s="86">
        <f>IF(Tableau1[[#This Row],[Position]]="R.T.T.",1,0)</f>
        <v>0</v>
      </c>
      <c r="V413" s="138">
        <f>IF(Tableau1[[#This Row],[Position]]="Autre",1,0)</f>
        <v>0</v>
      </c>
      <c r="W413" s="141">
        <f>IF(Tableau1[[#This Row],[Position]]="Ch.P. AM",Tableau1[[#This Row],[Fin AM]]-Tableau1[[#This Row],[Début AM]]-Tableau1[[#This Row],[Pause AM]],0)</f>
        <v>0</v>
      </c>
      <c r="X413" s="81">
        <f>IF(Tableau1[[#This Row],[Position]]="Ch.P. PM",Tableau1[[#This Row],[Fin PM]]-Tableau1[[#This Row],[Début PM]]-Tableau1[[#This Row],[Pause PM]],0)</f>
        <v>0</v>
      </c>
      <c r="Y413" s="96">
        <f>IF(Tableau1[[#This Row],[Position]]="Ch.P.",Tableau1[[#This Row],[Temps de travail]],0)+Tableau1[[#This Row],[Chômage Partiel AM]]+Tableau1[[#This Row],[Chômage Partiel PM]]</f>
        <v>0</v>
      </c>
      <c r="Z413" s="147">
        <f>(Tableau1[[#This Row],[Pont Mobile]]+Tableau1[[#This Row],[Congés ]]+Tableau1[[#This Row],[Autre]]+Tableau1[[#This Row],[Absence]]+Tableau1[[#This Row],[R.T.T.]]+Tableau1[[#This Row],[Arrêt Maladie]])*paramètres!B$14</f>
        <v>0</v>
      </c>
      <c r="AA413" s="93">
        <f ca="1">MAX(0,IF(WEEKDAY(Tableau1[[#This Row],[Date]],2)&lt;7,0,
SUM(OFFSET(Tableau1[[#This Row],[Temps de travail]],-6,,7))-
SUM(OFFSET(Tableau1[[#This Row],[Heures à récupérer]],-6,,7))+
SUM(OFFSET(Tableau1[[#This Row],[Récup avance]],-6,,7))
-paramètres!$B$15
)*24)</f>
        <v>0</v>
      </c>
      <c r="AB413" s="14"/>
      <c r="AC413" s="14"/>
      <c r="AE413" s="14"/>
    </row>
    <row r="414" spans="2:31" x14ac:dyDescent="0.3">
      <c r="B414" s="49" t="str">
        <f>IF(WEEKDAY(Tableau1[[#This Row],[Date]],2)=4,"semaine "&amp;_xlfn.ISOWEEKNUM(Tableau1[[#This Row],[Date]]),"")</f>
        <v>semaine 6</v>
      </c>
      <c r="C414" s="44" t="str">
        <f>UPPER(TEXT(Tableau1[[#This Row],[Date]],"jjjj"))</f>
        <v>JEUDI</v>
      </c>
      <c r="D414" s="60">
        <f>$C$3+ROW()-ROW(Tableau1[[#Headers],[Date]])-1</f>
        <v>44602</v>
      </c>
      <c r="E414" s="24"/>
      <c r="F414" s="24"/>
      <c r="G414" s="58"/>
      <c r="H414" s="24"/>
      <c r="I414" s="24"/>
      <c r="J414" s="58"/>
      <c r="K414" s="64">
        <f>Tableau1[[#This Row],[Fin AM]]-Tableau1[[#This Row],[Début AM]]-Tableau1[[#This Row],[Pause AM]]+Tableau1[[#This Row],[Fin PM]]-Tableau1[[#This Row],[Début PM]]-Tableau1[[#This Row],[Pause PM]]</f>
        <v>0</v>
      </c>
      <c r="L414" s="45"/>
      <c r="M414" s="84"/>
      <c r="N414" s="171" t="str">
        <f ca="1">IF(COUNTIF('jours fériés'!C:C,Tableau1[[#This Row],[Date]]),"oui","")</f>
        <v/>
      </c>
      <c r="O414" s="176"/>
      <c r="P414" s="112">
        <f>IF(Tableau1[[#This Row],[Position]]="C.P.",1,0)</f>
        <v>0</v>
      </c>
      <c r="Q414" s="126">
        <f>IF(Tableau1[[#This Row],[Position]]="C.P.S.",1,0)</f>
        <v>0</v>
      </c>
      <c r="R414" s="132">
        <f>IF(Tableau1[[#This Row],[Position]]="P.M.",1,0)</f>
        <v>0</v>
      </c>
      <c r="S414" s="134">
        <f>IF(Tableau1[[#This Row],[Position]]="A.M.",1,0)</f>
        <v>0</v>
      </c>
      <c r="T414" s="137">
        <f>IF(Tableau1[[#This Row],[Position]]="ABS",1,0)</f>
        <v>0</v>
      </c>
      <c r="U414" s="86">
        <f>IF(Tableau1[[#This Row],[Position]]="R.T.T.",1,0)</f>
        <v>0</v>
      </c>
      <c r="V414" s="138">
        <f>IF(Tableau1[[#This Row],[Position]]="Autre",1,0)</f>
        <v>0</v>
      </c>
      <c r="W414" s="141">
        <f>IF(Tableau1[[#This Row],[Position]]="Ch.P. AM",Tableau1[[#This Row],[Fin AM]]-Tableau1[[#This Row],[Début AM]]-Tableau1[[#This Row],[Pause AM]],0)</f>
        <v>0</v>
      </c>
      <c r="X414" s="81">
        <f>IF(Tableau1[[#This Row],[Position]]="Ch.P. PM",Tableau1[[#This Row],[Fin PM]]-Tableau1[[#This Row],[Début PM]]-Tableau1[[#This Row],[Pause PM]],0)</f>
        <v>0</v>
      </c>
      <c r="Y414" s="96">
        <f>IF(Tableau1[[#This Row],[Position]]="Ch.P.",Tableau1[[#This Row],[Temps de travail]],0)+Tableau1[[#This Row],[Chômage Partiel AM]]+Tableau1[[#This Row],[Chômage Partiel PM]]</f>
        <v>0</v>
      </c>
      <c r="Z414" s="147">
        <f>(Tableau1[[#This Row],[Pont Mobile]]+Tableau1[[#This Row],[Congés ]]+Tableau1[[#This Row],[Autre]]+Tableau1[[#This Row],[Absence]]+Tableau1[[#This Row],[R.T.T.]]+Tableau1[[#This Row],[Arrêt Maladie]])*paramètres!B$14</f>
        <v>0</v>
      </c>
      <c r="AA414" s="93">
        <f ca="1">MAX(0,IF(WEEKDAY(Tableau1[[#This Row],[Date]],2)&lt;7,0,
SUM(OFFSET(Tableau1[[#This Row],[Temps de travail]],-6,,7))-
SUM(OFFSET(Tableau1[[#This Row],[Heures à récupérer]],-6,,7))+
SUM(OFFSET(Tableau1[[#This Row],[Récup avance]],-6,,7))
-paramètres!$B$15
)*24)</f>
        <v>0</v>
      </c>
      <c r="AB414" s="14"/>
      <c r="AC414" s="14"/>
      <c r="AE414" s="14"/>
    </row>
    <row r="415" spans="2:31" x14ac:dyDescent="0.3">
      <c r="B415" s="49" t="str">
        <f>IF(WEEKDAY(Tableau1[[#This Row],[Date]],2)=4,"semaine "&amp;_xlfn.ISOWEEKNUM(Tableau1[[#This Row],[Date]]),"")</f>
        <v/>
      </c>
      <c r="C415" s="44" t="str">
        <f>UPPER(TEXT(Tableau1[[#This Row],[Date]],"jjjj"))</f>
        <v>VENDREDI</v>
      </c>
      <c r="D415" s="60">
        <f>$C$3+ROW()-ROW(Tableau1[[#Headers],[Date]])-1</f>
        <v>44603</v>
      </c>
      <c r="E415" s="24"/>
      <c r="F415" s="24"/>
      <c r="G415" s="58"/>
      <c r="H415" s="24"/>
      <c r="I415" s="24"/>
      <c r="J415" s="58"/>
      <c r="K415" s="64">
        <f>Tableau1[[#This Row],[Fin AM]]-Tableau1[[#This Row],[Début AM]]-Tableau1[[#This Row],[Pause AM]]+Tableau1[[#This Row],[Fin PM]]-Tableau1[[#This Row],[Début PM]]-Tableau1[[#This Row],[Pause PM]]</f>
        <v>0</v>
      </c>
      <c r="L415" s="45"/>
      <c r="M415" s="84"/>
      <c r="N415" s="171" t="str">
        <f ca="1">IF(COUNTIF('jours fériés'!C:C,Tableau1[[#This Row],[Date]]),"oui","")</f>
        <v/>
      </c>
      <c r="O415" s="176"/>
      <c r="P415" s="112">
        <f>IF(Tableau1[[#This Row],[Position]]="C.P.",1,0)</f>
        <v>0</v>
      </c>
      <c r="Q415" s="126">
        <f>IF(Tableau1[[#This Row],[Position]]="C.P.S.",1,0)</f>
        <v>0</v>
      </c>
      <c r="R415" s="132">
        <f>IF(Tableau1[[#This Row],[Position]]="P.M.",1,0)</f>
        <v>0</v>
      </c>
      <c r="S415" s="134">
        <f>IF(Tableau1[[#This Row],[Position]]="A.M.",1,0)</f>
        <v>0</v>
      </c>
      <c r="T415" s="137">
        <f>IF(Tableau1[[#This Row],[Position]]="ABS",1,0)</f>
        <v>0</v>
      </c>
      <c r="U415" s="86">
        <f>IF(Tableau1[[#This Row],[Position]]="R.T.T.",1,0)</f>
        <v>0</v>
      </c>
      <c r="V415" s="138">
        <f>IF(Tableau1[[#This Row],[Position]]="Autre",1,0)</f>
        <v>0</v>
      </c>
      <c r="W415" s="141">
        <f>IF(Tableau1[[#This Row],[Position]]="Ch.P. AM",Tableau1[[#This Row],[Fin AM]]-Tableau1[[#This Row],[Début AM]]-Tableau1[[#This Row],[Pause AM]],0)</f>
        <v>0</v>
      </c>
      <c r="X415" s="81">
        <f>IF(Tableau1[[#This Row],[Position]]="Ch.P. PM",Tableau1[[#This Row],[Fin PM]]-Tableau1[[#This Row],[Début PM]]-Tableau1[[#This Row],[Pause PM]],0)</f>
        <v>0</v>
      </c>
      <c r="Y415" s="96">
        <f>IF(Tableau1[[#This Row],[Position]]="Ch.P.",Tableau1[[#This Row],[Temps de travail]],0)+Tableau1[[#This Row],[Chômage Partiel AM]]+Tableau1[[#This Row],[Chômage Partiel PM]]</f>
        <v>0</v>
      </c>
      <c r="Z415" s="147">
        <f>(Tableau1[[#This Row],[Pont Mobile]]+Tableau1[[#This Row],[Congés ]]+Tableau1[[#This Row],[Autre]]+Tableau1[[#This Row],[Absence]]+Tableau1[[#This Row],[R.T.T.]]+Tableau1[[#This Row],[Arrêt Maladie]])*paramètres!B$14</f>
        <v>0</v>
      </c>
      <c r="AA415" s="93">
        <f ca="1">MAX(0,IF(WEEKDAY(Tableau1[[#This Row],[Date]],2)&lt;7,0,
SUM(OFFSET(Tableau1[[#This Row],[Temps de travail]],-6,,7))-
SUM(OFFSET(Tableau1[[#This Row],[Heures à récupérer]],-6,,7))+
SUM(OFFSET(Tableau1[[#This Row],[Récup avance]],-6,,7))
-paramètres!$B$15
)*24)</f>
        <v>0</v>
      </c>
      <c r="AB415" s="14"/>
      <c r="AC415" s="14"/>
      <c r="AE415" s="14"/>
    </row>
    <row r="416" spans="2:31" x14ac:dyDescent="0.3">
      <c r="B416" s="49" t="str">
        <f>IF(WEEKDAY(Tableau1[[#This Row],[Date]],2)=4,"semaine "&amp;_xlfn.ISOWEEKNUM(Tableau1[[#This Row],[Date]]),"")</f>
        <v/>
      </c>
      <c r="C416" s="44" t="str">
        <f>UPPER(TEXT(Tableau1[[#This Row],[Date]],"jjjj"))</f>
        <v>SAMEDI</v>
      </c>
      <c r="D416" s="60">
        <f>$C$3+ROW()-ROW(Tableau1[[#Headers],[Date]])-1</f>
        <v>44604</v>
      </c>
      <c r="E416" s="24"/>
      <c r="F416" s="24"/>
      <c r="G416" s="58"/>
      <c r="H416" s="24"/>
      <c r="I416" s="24"/>
      <c r="J416" s="58"/>
      <c r="K416" s="64">
        <f>Tableau1[[#This Row],[Fin AM]]-Tableau1[[#This Row],[Début AM]]-Tableau1[[#This Row],[Pause AM]]+Tableau1[[#This Row],[Fin PM]]-Tableau1[[#This Row],[Début PM]]-Tableau1[[#This Row],[Pause PM]]</f>
        <v>0</v>
      </c>
      <c r="L416" s="45"/>
      <c r="M416" s="84"/>
      <c r="N416" s="171" t="str">
        <f ca="1">IF(COUNTIF('jours fériés'!C:C,Tableau1[[#This Row],[Date]]),"oui","")</f>
        <v/>
      </c>
      <c r="O416" s="176"/>
      <c r="P416" s="112">
        <f>IF(Tableau1[[#This Row],[Position]]="C.P.",1,0)</f>
        <v>0</v>
      </c>
      <c r="Q416" s="126">
        <f>IF(Tableau1[[#This Row],[Position]]="C.P.S.",1,0)</f>
        <v>0</v>
      </c>
      <c r="R416" s="132">
        <f>IF(Tableau1[[#This Row],[Position]]="P.M.",1,0)</f>
        <v>0</v>
      </c>
      <c r="S416" s="134">
        <f>IF(Tableau1[[#This Row],[Position]]="A.M.",1,0)</f>
        <v>0</v>
      </c>
      <c r="T416" s="137">
        <f>IF(Tableau1[[#This Row],[Position]]="ABS",1,0)</f>
        <v>0</v>
      </c>
      <c r="U416" s="86">
        <f>IF(Tableau1[[#This Row],[Position]]="R.T.T.",1,0)</f>
        <v>0</v>
      </c>
      <c r="V416" s="138">
        <f>IF(Tableau1[[#This Row],[Position]]="Autre",1,0)</f>
        <v>0</v>
      </c>
      <c r="W416" s="141">
        <f>IF(Tableau1[[#This Row],[Position]]="Ch.P. AM",Tableau1[[#This Row],[Fin AM]]-Tableau1[[#This Row],[Début AM]]-Tableau1[[#This Row],[Pause AM]],0)</f>
        <v>0</v>
      </c>
      <c r="X416" s="81">
        <f>IF(Tableau1[[#This Row],[Position]]="Ch.P. PM",Tableau1[[#This Row],[Fin PM]]-Tableau1[[#This Row],[Début PM]]-Tableau1[[#This Row],[Pause PM]],0)</f>
        <v>0</v>
      </c>
      <c r="Y416" s="96">
        <f>IF(Tableau1[[#This Row],[Position]]="Ch.P.",Tableau1[[#This Row],[Temps de travail]],0)+Tableau1[[#This Row],[Chômage Partiel AM]]+Tableau1[[#This Row],[Chômage Partiel PM]]</f>
        <v>0</v>
      </c>
      <c r="Z416" s="147">
        <f>(Tableau1[[#This Row],[Pont Mobile]]+Tableau1[[#This Row],[Congés ]]+Tableau1[[#This Row],[Autre]]+Tableau1[[#This Row],[Absence]]+Tableau1[[#This Row],[R.T.T.]]+Tableau1[[#This Row],[Arrêt Maladie]])*paramètres!B$14</f>
        <v>0</v>
      </c>
      <c r="AA416" s="93">
        <f ca="1">MAX(0,IF(WEEKDAY(Tableau1[[#This Row],[Date]],2)&lt;7,0,
SUM(OFFSET(Tableau1[[#This Row],[Temps de travail]],-6,,7))-
SUM(OFFSET(Tableau1[[#This Row],[Heures à récupérer]],-6,,7))+
SUM(OFFSET(Tableau1[[#This Row],[Récup avance]],-6,,7))
-paramètres!$B$15
)*24)</f>
        <v>0</v>
      </c>
      <c r="AB416" s="14"/>
      <c r="AC416" s="14"/>
      <c r="AE416" s="14"/>
    </row>
    <row r="417" spans="2:31" ht="15" thickBot="1" x14ac:dyDescent="0.35">
      <c r="B417" s="50" t="str">
        <f>IF(WEEKDAY(Tableau1[[#This Row],[Date]],2)=4,"semaine "&amp;_xlfn.ISOWEEKNUM(Tableau1[[#This Row],[Date]]),"")</f>
        <v/>
      </c>
      <c r="C417" s="51" t="str">
        <f>UPPER(TEXT(Tableau1[[#This Row],[Date]],"jjjj"))</f>
        <v>DIMANCHE</v>
      </c>
      <c r="D417" s="61">
        <f>$C$3+ROW()-ROW(Tableau1[[#Headers],[Date]])-1</f>
        <v>44605</v>
      </c>
      <c r="E417" s="24"/>
      <c r="F417" s="24"/>
      <c r="G417" s="58"/>
      <c r="H417" s="24"/>
      <c r="I417" s="24"/>
      <c r="J417" s="58"/>
      <c r="K417" s="65">
        <f>Tableau1[[#This Row],[Fin AM]]-Tableau1[[#This Row],[Début AM]]-Tableau1[[#This Row],[Pause AM]]+Tableau1[[#This Row],[Fin PM]]-Tableau1[[#This Row],[Début PM]]-Tableau1[[#This Row],[Pause PM]]</f>
        <v>0</v>
      </c>
      <c r="L417" s="52"/>
      <c r="M417" s="85"/>
      <c r="N417" s="172" t="str">
        <f ca="1">IF(COUNTIF('jours fériés'!C:C,Tableau1[[#This Row],[Date]]),"oui","")</f>
        <v/>
      </c>
      <c r="O417" s="177"/>
      <c r="P417" s="178">
        <f>IF(Tableau1[[#This Row],[Position]]="C.P.",1,0)</f>
        <v>0</v>
      </c>
      <c r="Q417" s="180">
        <f>IF(Tableau1[[#This Row],[Position]]="C.P.S.",1,0)</f>
        <v>0</v>
      </c>
      <c r="R417" s="182">
        <f>IF(Tableau1[[#This Row],[Position]]="P.M.",1,0)</f>
        <v>0</v>
      </c>
      <c r="S417" s="168">
        <f>IF(Tableau1[[#This Row],[Position]]="A.M.",1,0)</f>
        <v>0</v>
      </c>
      <c r="T417" s="186">
        <f>IF(Tableau1[[#This Row],[Position]]="ABS",1,0)</f>
        <v>0</v>
      </c>
      <c r="U417" s="188">
        <f>IF(Tableau1[[#This Row],[Position]]="R.T.T.",1,0)</f>
        <v>0</v>
      </c>
      <c r="V417" s="184">
        <f>IF(Tableau1[[#This Row],[Position]]="Autre",1,0)</f>
        <v>0</v>
      </c>
      <c r="W417" s="144">
        <f>IF(Tableau1[[#This Row],[Position]]="Ch.P. AM",Tableau1[[#This Row],[Fin AM]]-Tableau1[[#This Row],[Début AM]]-Tableau1[[#This Row],[Pause AM]],0)</f>
        <v>0</v>
      </c>
      <c r="X417" s="118">
        <f>IF(Tableau1[[#This Row],[Position]]="Ch.P. PM",Tableau1[[#This Row],[Fin PM]]-Tableau1[[#This Row],[Début PM]]-Tableau1[[#This Row],[Pause PM]],0)</f>
        <v>0</v>
      </c>
      <c r="Y417" s="145">
        <f>IF(Tableau1[[#This Row],[Position]]="Ch.P.",Tableau1[[#This Row],[Temps de travail]],0)+Tableau1[[#This Row],[Chômage Partiel AM]]+Tableau1[[#This Row],[Chômage Partiel PM]]</f>
        <v>0</v>
      </c>
      <c r="Z417" s="149">
        <f>(Tableau1[[#This Row],[Pont Mobile]]+Tableau1[[#This Row],[Congés ]]+Tableau1[[#This Row],[Autre]]+Tableau1[[#This Row],[Absence]]+Tableau1[[#This Row],[R.T.T.]]+Tableau1[[#This Row],[Arrêt Maladie]])*paramètres!B$14</f>
        <v>0</v>
      </c>
      <c r="AA417" s="95">
        <f ca="1">MAX(0,IF(WEEKDAY(Tableau1[[#This Row],[Date]],2)&lt;7,0,
SUM(OFFSET(Tableau1[[#This Row],[Temps de travail]],-6,,7))-
SUM(OFFSET(Tableau1[[#This Row],[Heures à récupérer]],-6,,7))+
SUM(OFFSET(Tableau1[[#This Row],[Récup avance]],-6,,7))
-paramètres!$B$15
)*24)</f>
        <v>0</v>
      </c>
      <c r="AB417" s="14"/>
      <c r="AC417" s="14"/>
      <c r="AE417" s="14"/>
    </row>
  </sheetData>
  <mergeCells count="4">
    <mergeCell ref="C1:K1"/>
    <mergeCell ref="F2:K2"/>
    <mergeCell ref="C2:E2"/>
    <mergeCell ref="P2:S2"/>
  </mergeCells>
  <phoneticPr fontId="17" type="noConversion"/>
  <conditionalFormatting sqref="B5:D10 B12:D17 B25:F25 B19:D24 B32:F32 B26:D31 B38:F39 B33:D37 B46:F46 B40:D45 B47:D417 B11:F11 B18:F18 H18:I18 H11:I11 H46:I46 H38:I39 H32:I32 H25:I25 K19:K417 W11 W18 K5:T18 L19:T24 L26:T31 L33:T38 L40:T45 L47:T52 L54:T59 L61:T66 L68:T73 L75:T80 L82:T87 L89:T94 L96:T101 L103:T108 L110:T115 L117:T122 L124:T129 L131:T136 L138:T143 L145:T150 L152:T157 L159:T164 L166:T171 L173:T178 L180:T185 L187:T192 L194:T199 L201:T206 L208:T213 L215:T220 L222:T227 L229:T234 L236:T241 L243:T248 L250:T255 L257:T262 L264:T269 L271:T276 L278:T283 L285:T290 L292:T297 L299:T304 L306:T311 L313:T318 L320:T325 L327:T332 L334:T339 L341:T346 L348:T353 L355:T360 L362:T367 L369:T374 L376:T381 L383:T388 L390:T395 L397:T402 L404:T409 L411:T416 T25 T32 T39 T46 T53 T60 T67 T74 T81 T88 T95 T102 T109 T116 T123 T130 T137 T144 T151 T158 T165 T172 T179 T186 T193 T200 T207 T214 T221 T228 T235 T242 T249 T256 T263 T270 T277 T284 T291 T298 T305 T312 T319 T326 T333 T340 T347 T354 T361 T368 T375 T382 T389 T396 T403 T410 T417 W417 W410 W403 W396 W389 W382 W375 W368 W361 W354 W347 W340 W333 W326 W319 W312 W305 W298 W291 W284 W277 W270 W263 W256 W249 W242 W235 W228 W221 W214 W207 W200 W193 W186 W179 W172 W165 W158 W151 W144 W137 W130 W123 W116 W109 W102 W95 W88 W81 W74 W67 W60 W53 W46 W39 W32 W25 AA5:AA417 N5:S417">
    <cfRule type="expression" dxfId="68" priority="99">
      <formula>WEEKDAY($D5,2)=7</formula>
    </cfRule>
  </conditionalFormatting>
  <conditionalFormatting sqref="E5:I5 E6:F10 H6:I10">
    <cfRule type="expression" dxfId="67" priority="82">
      <formula>WEEKDAY($D5,2)=7</formula>
    </cfRule>
  </conditionalFormatting>
  <conditionalFormatting sqref="E12:F17 H12:I17">
    <cfRule type="expression" dxfId="66" priority="79">
      <formula>WEEKDAY($D12,2)=7</formula>
    </cfRule>
  </conditionalFormatting>
  <conditionalFormatting sqref="E19:F24 H19:I24">
    <cfRule type="expression" dxfId="65" priority="76">
      <formula>WEEKDAY($D19,2)=7</formula>
    </cfRule>
  </conditionalFormatting>
  <conditionalFormatting sqref="E26:F31 H26:I31">
    <cfRule type="expression" dxfId="64" priority="73">
      <formula>WEEKDAY($D26,2)=7</formula>
    </cfRule>
  </conditionalFormatting>
  <conditionalFormatting sqref="E33:F37 H33:I37">
    <cfRule type="expression" dxfId="63" priority="70">
      <formula>WEEKDAY($D33,2)=7</formula>
    </cfRule>
  </conditionalFormatting>
  <conditionalFormatting sqref="E45:F45 H45:I45">
    <cfRule type="expression" dxfId="62" priority="67">
      <formula>WEEKDAY($D45,2)=7</formula>
    </cfRule>
  </conditionalFormatting>
  <conditionalFormatting sqref="E40:F44 H40:I44">
    <cfRule type="expression" dxfId="61" priority="64">
      <formula>WEEKDAY($D40,2)=7</formula>
    </cfRule>
  </conditionalFormatting>
  <conditionalFormatting sqref="E53:F53 E60:F60 E67:F67 E74:F74 E81:F81 E88:F88 E95:F95 E102:F102 E109:F109 E116:F116 E123:F123 E130:F130 E137:F137 E144:F144 E151:F151 E158:F158 E165:F165 E172:F172 E179:F179 E186:F186 E193:F193 E200:F200 E207:F207 E214:F214 E221:F221 E228:F228 E235:F235 E242:F242 E249:F249 H102:I102 H249:I249 H242:I242 H235:I235 H228:I228 H221:I221 H214:I214 H207:I207 H200:I200 H193:I193 H186:I186 H179:I179 H172:I172 H165:I165 H158:I158 H151:I151 H144:I144 H137:I137 H130:I130 H123:I123 H116:I116 H109:I109 H95:I95 H88:I88 H81:I81 H74:I74 H67:I67 H60:I60 H53:I53">
    <cfRule type="expression" dxfId="60" priority="61">
      <formula>WEEKDAY($D53,2)=7</formula>
    </cfRule>
  </conditionalFormatting>
  <conditionalFormatting sqref="E52:F52 E59:F59 E66:F66 E73:F73 E80:F80 E87:F87 E94:F94 E101:F101 E108:F108 E115:F115 E122:F122 E129:F129 E136:F136 E143:F143 E150:F150 E157:F157 E164:F164 E171:F171 E178:F178 E185:F185 E192:F192 E199:F199 E206:F206 E213:F213 E220:F220 E227:F227 E234:F234 E241:F241 E248:F248 H101:I101 H248:I248 H241:I241 H234:I234 H227:I227 H220:I220 H213:I213 H206:I206 H199:I199 H192:I192 H185:I185 H178:I178 H171:I171 H164:I164 H157:I157 H150:I150 H143:I143 H136:I136 H129:I129 H122:I122 H115:I115 H108:I108 H94:I94 H87:I87 H80:I80 H73:I73 H66:I66 H59:I59 H52:I52">
    <cfRule type="expression" dxfId="59" priority="58">
      <formula>WEEKDAY($D52,2)=7</formula>
    </cfRule>
  </conditionalFormatting>
  <conditionalFormatting sqref="E47:F51 E54:F58 E61:F65 E68:F72 E75:F79 E82:F86 E89:F93 E96:F100 E103:F107 E110:F114 E117:F121 E124:F128 E131:F135 E138:F142 E145:F149 E152:F156 E159:F163 E166:F170 E173:F177 E180:F184 E187:F191 E194:F198 E201:F205 E208:F212 E215:F219 E222:F226 E229:F233 E236:F240 E243:F247 E250:F254 H250:I254 H243:I247 H236:I240 H229:I233 H222:I226 H215:I219 H208:I212 H201:I205 H194:I198 H187:I191 H180:I184 H173:I177 H166:I170 H159:I163 H152:I156 H145:I149 H138:I142 H131:I135 H124:I128 H117:I121 H110:I114 H103:I107 H96:I100 H89:I93 H82:I86 H75:I79 H68:I72 H61:I65 H54:I58 H47:I51">
    <cfRule type="expression" dxfId="58" priority="55">
      <formula>WEEKDAY($D47,2)=7</formula>
    </cfRule>
  </conditionalFormatting>
  <conditionalFormatting sqref="E261:F261 E268:F268 E275:F275 E282:F282 E289:F289 E296:F296 E303:F303 E310:F310 E317:F317 E324:F324 E331:F331 E338:F338 E345:F345 E352:F352 E359:F359 E366:F366 E373:F373 E380:F380 E387:F387 E394:F394 E401:F401 E408:F408 E415:F415 H415:I415 H408:I408 H401:I401 H394:I394 H387:I387 H380:I380 H373:I373 H366:I366 H359:I359 H352:I352 H345:I345 H338:I338 H331:I331 H324:I324 H317:I317 H310:I310 H303:I303 H296:I296 H289:I289 H282:I282 H275:I275 H268:I268 H261:I261">
    <cfRule type="expression" dxfId="57" priority="52">
      <formula>WEEKDAY($D261,2)=7</formula>
    </cfRule>
  </conditionalFormatting>
  <conditionalFormatting sqref="E260:F260 E267:F267 E274:F274 E281:F281 E288:F288 E295:F295 E302:F302 E309:F309 E316:F316 E323:F323 E330:F330 E337:F337 E344:F344 E351:F351 E358:F358 E365:F365 E372:F372 E379:F379 E386:F386 E393:F393 E400:F400 E407:F407 E414:F414 H414:I414 H407:I407 H400:I400 H393:I393 H386:I386 H379:I379 H372:I372 H365:I365 H358:I358 H351:I351 H344:I344 H337:I337 H330:I330 H323:I323 H316:I316 H309:I309 H302:I302 H295:I295 H288:I288 H281:I281 H274:I274 H267:I267 H260:I260">
    <cfRule type="expression" dxfId="56" priority="49">
      <formula>WEEKDAY($D260,2)=7</formula>
    </cfRule>
  </conditionalFormatting>
  <conditionalFormatting sqref="E255:F259 E262:F266 E269:F273 E276:F280 E283:F287 E290:F294 E297:F301 E304:F308 E311:F315 E318:F322 E325:F329 E332:F336 E339:F343 E346:F350 E353:F357 E360:F364 E367:F371 E374:F378 E381:F385 E388:F392 E395:F399 E402:F406 E409:F413 E416:F417 H416:I417 H409:I413 H402:I406 H395:I399 H388:I392 H381:I385 H374:I378 H367:I371 H360:I364 H353:I357 H346:I350 H339:I343 H332:I336 H325:I329 H318:I322 H311:I315 H304:I308 H297:I301 H290:I294 H283:I287 H276:I280 H269:I273 H262:I266 H255:I259">
    <cfRule type="expression" dxfId="55" priority="46">
      <formula>WEEKDAY($D255,2)=7</formula>
    </cfRule>
  </conditionalFormatting>
  <conditionalFormatting sqref="L25:S25 L32:S32 L39:S39 L46:S46 L53:S53 L60:S60 L67:S67 L74:S74 L81:S81 L88:S88 L95:S95 L102:S102 L109:S109 L116:S116 L123:S123 L130:S130 L137:S137 L144:S144 L151:S151 L158:S158 L165:S165 L172:S172 L179:S179 L186:S186 L193:S193 L200:S200 L207:S207 L214:S214 L221:S221 L228:S228 L235:S235 L242:S242 L249:S249 L256:S256 L263:S263 L270:S270 L277:S277 L284:S284 L291:S291 L298:S298 L305:S305 L312:S312 L319:S319 L326:S326 L333:S333 L340:S340 L347:S347 L354:S354 L361:S361 L368:S368 L375:S375 L382:S382 L389:S389 L396:S396 L403:S403 L410:S410 L417:S417">
    <cfRule type="expression" dxfId="54" priority="33">
      <formula>WEEKDAY($D25,2)=7</formula>
    </cfRule>
  </conditionalFormatting>
  <conditionalFormatting sqref="G6:G417">
    <cfRule type="expression" dxfId="53" priority="21">
      <formula>WEEKDAY($D6,2)=7</formula>
    </cfRule>
  </conditionalFormatting>
  <conditionalFormatting sqref="J5:J417">
    <cfRule type="expression" dxfId="52" priority="18">
      <formula>WEEKDAY($D5,2)=7</formula>
    </cfRule>
  </conditionalFormatting>
  <conditionalFormatting sqref="U5:V417">
    <cfRule type="expression" dxfId="51" priority="10">
      <formula>WEEKDAY($D5,2)=7</formula>
    </cfRule>
  </conditionalFormatting>
  <conditionalFormatting sqref="X11:Z11">
    <cfRule type="expression" dxfId="50" priority="7">
      <formula>WEEKDAY($D11,2)=7</formula>
    </cfRule>
  </conditionalFormatting>
  <conditionalFormatting sqref="X18:Z18">
    <cfRule type="expression" dxfId="49" priority="4">
      <formula>WEEKDAY($D18,2)=7</formula>
    </cfRule>
  </conditionalFormatting>
  <conditionalFormatting sqref="X25:Z25 X32:Z32 X39:Z39 X46:Z46 X53:Z53 X60:Z60 X67:Z67 X74:Z74 X81:Z81 X88:Z88 X95:Z95 X102:Z102 X109:Z109 X116:Z116 X123:Z123 X130:Z130 X137:Z137 X144:Z144 X151:Z151 X158:Z158 X165:Z165 X172:Z172 X179:Z179 X186:Z186 X193:Z193 X200:Z200 X207:Z207 X214:Z214 X221:Z221 X228:Z228 X235:Z235 X242:Z242 X249:Z249 X256:Z256 X263:Z263 X270:Z270 X277:Z277 X284:Z284 X291:Z291 X298:Z298 X305:Z305 X312:Z312 X319:Z319 X326:Z326 X333:Z333 X340:Z340 X347:Z347 X354:Z354 X361:Z361 X368:Z368 X375:Z375 X382:Z382 X389:Z389 X396:Z396 X403:Z403 X410:Z410 X417:Z417">
    <cfRule type="expression" dxfId="48" priority="1">
      <formula>WEEKDAY($D25,2)=7</formula>
    </cfRule>
  </conditionalFormatting>
  <conditionalFormatting sqref="C5:D10 C19:F417 C12:F17 B11:F11 B18:F18 N39:AA39 N46:AA46 N53:AA53 N60:AA60 N67:AA67 N74:AA74 N81:AA81 N88:AA88 N95:AA95 N102:AA102 N109:AA109 N116:AA116 N123:AA123 N130:AA130 N137:AA137 N144:AA144 N151:AA151 N158:AA158 N165:AA165 N172:AA172 N179:AA179 N186:AA186 N193:AA193 N200:AA200 N207:AA207 N214:AA214 N221:AA221 N228:AA228 N235:AA235 N242:AA242 N249:AA249 N256:AA256 N263:AA263 N270:AA270 N277:AA277 N284:AA284 N291:AA291 N298:AA298 N305:AA305 N312:AA312 N319:AA319 N326:AA326 N333:AA333 N340:AA340 N347:AA347 N354:AA354 N361:AA361 N368:AA368 N375:AA375 N382:AA382 N389:AA389 N396:AA396 N403:AA403 N410:AA410 N417:AA417 N32:AA32 N11:AA11 N18:AA18 N25:AA25 G8:M417 E8:F10 E5:M7">
    <cfRule type="expression" dxfId="47" priority="399">
      <formula>$N5="oui"</formula>
    </cfRule>
    <cfRule type="expression" dxfId="46" priority="400">
      <formula>WEEKDAY($D5,2)=7</formula>
    </cfRule>
  </conditionalFormatting>
  <pageMargins left="0" right="0" top="0" bottom="0" header="0" footer="0"/>
  <pageSetup paperSize="9" orientation="portrait" r:id="rId1"/>
  <ignoredErrors>
    <ignoredError sqref="K5" calculatedColumn="1"/>
  </ignoredErrors>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FE6CA8A8-B00D-4EC0-AF85-4B6FCD744027}">
          <x14:formula1>
            <xm:f>paramètres!$A$2:$A$10</xm:f>
          </x14:formula1>
          <xm:sqref>O6:O417</xm:sqref>
        </x14:dataValidation>
        <x14:dataValidation type="list" allowBlank="1" showInputMessage="1" showErrorMessage="1" xr:uid="{4D0535C7-DA0B-4E23-A16F-42E3925AE2AB}">
          <x14:formula1>
            <xm:f>paramètres!$A$2:$A$11</xm:f>
          </x14:formula1>
          <xm:sqref>O5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6">
    <pageSetUpPr fitToPage="1"/>
  </sheetPr>
  <dimension ref="A1:AC17"/>
  <sheetViews>
    <sheetView showZeros="0" topLeftCell="A7" workbookViewId="0">
      <selection activeCell="X22" sqref="X22"/>
    </sheetView>
  </sheetViews>
  <sheetFormatPr baseColWidth="10" defaultRowHeight="14.4" x14ac:dyDescent="0.3"/>
  <cols>
    <col min="1" max="1" width="4.33203125" customWidth="1"/>
    <col min="3" max="3" width="19.21875" bestFit="1" customWidth="1"/>
    <col min="5" max="5" width="5.88671875" customWidth="1"/>
    <col min="6" max="6" width="5.44140625" customWidth="1"/>
    <col min="7" max="7" width="5.77734375" customWidth="1"/>
    <col min="8" max="8" width="6" customWidth="1"/>
    <col min="9" max="9" width="5.33203125" customWidth="1"/>
    <col min="10" max="10" width="5.77734375" customWidth="1"/>
    <col min="11" max="11" width="6.77734375" customWidth="1"/>
    <col min="12" max="13" width="13.21875" hidden="1" customWidth="1"/>
    <col min="14" max="14" width="4.109375" customWidth="1"/>
    <col min="15" max="15" width="7.33203125" customWidth="1"/>
    <col min="16" max="17" width="7.77734375" customWidth="1"/>
    <col min="18" max="18" width="9.109375" customWidth="1"/>
    <col min="19" max="21" width="7.33203125" customWidth="1"/>
    <col min="22" max="22" width="6.77734375" customWidth="1"/>
    <col min="23" max="23" width="6.33203125" customWidth="1"/>
    <col min="24" max="27" width="7.77734375" customWidth="1"/>
    <col min="28" max="29" width="7.77734375" bestFit="1" customWidth="1"/>
  </cols>
  <sheetData>
    <row r="1" spans="1:29" x14ac:dyDescent="0.3">
      <c r="AB1" s="5" t="s">
        <v>9</v>
      </c>
      <c r="AC1" s="5" t="s">
        <v>9</v>
      </c>
    </row>
    <row r="2" spans="1:29" ht="21" x14ac:dyDescent="0.4">
      <c r="B2" s="109"/>
      <c r="C2" s="110">
        <v>44200</v>
      </c>
      <c r="D2" s="7"/>
      <c r="E2" s="7" t="str">
        <f>PRENOM</f>
        <v>XXX</v>
      </c>
      <c r="F2" s="7"/>
      <c r="H2" s="7"/>
      <c r="I2" s="7" t="str">
        <f>NOM</f>
        <v>YYYY</v>
      </c>
      <c r="J2" s="7"/>
      <c r="N2" s="224" t="s">
        <v>73</v>
      </c>
      <c r="O2" s="224"/>
      <c r="P2" s="224"/>
      <c r="Q2" s="194">
        <f>paramètres!B15</f>
        <v>1.4375</v>
      </c>
      <c r="R2" s="193"/>
      <c r="AB2" s="6" t="str">
        <f>"&gt;="&amp;C2</f>
        <v>&gt;=44200</v>
      </c>
      <c r="AC2" s="6" t="str">
        <f>"&lt;="&amp;C2+6</f>
        <v>&lt;=44206</v>
      </c>
    </row>
    <row r="3" spans="1:29" ht="18" x14ac:dyDescent="0.35">
      <c r="A3" s="219" t="s">
        <v>11</v>
      </c>
      <c r="B3" s="219"/>
      <c r="C3" s="203">
        <f>_xlfn.ISOWEEKNUM(C2)</f>
        <v>1</v>
      </c>
    </row>
    <row r="4" spans="1:29" s="37" customFormat="1" ht="21" x14ac:dyDescent="0.4">
      <c r="D4" s="38" t="s">
        <v>41</v>
      </c>
      <c r="E4" s="220">
        <f ca="1">SUM(OFFSET(K9,2,,31))*24</f>
        <v>34.500000000000007</v>
      </c>
      <c r="F4" s="220"/>
      <c r="H4" s="222" t="s">
        <v>71</v>
      </c>
      <c r="I4" s="222"/>
      <c r="J4" s="222"/>
      <c r="K4" s="198">
        <f>Z9</f>
        <v>0</v>
      </c>
      <c r="O4" s="225" t="s">
        <v>74</v>
      </c>
      <c r="P4" s="225"/>
      <c r="Q4" s="225"/>
      <c r="R4" s="195">
        <f>P9</f>
        <v>0</v>
      </c>
      <c r="S4" s="197">
        <f>R4*paramètres!$B$14</f>
        <v>0</v>
      </c>
      <c r="T4" s="229" t="s">
        <v>75</v>
      </c>
      <c r="U4" s="229"/>
      <c r="V4" s="229"/>
      <c r="W4" s="226">
        <f>T9</f>
        <v>0</v>
      </c>
      <c r="X4" s="226"/>
      <c r="Y4" s="197">
        <f>W4*paramètres!$B$14</f>
        <v>0</v>
      </c>
    </row>
    <row r="5" spans="1:29" s="34" customFormat="1" ht="21" x14ac:dyDescent="0.4">
      <c r="D5" s="107" t="s">
        <v>42</v>
      </c>
      <c r="E5" s="220">
        <f ca="1">SUM(OFFSET(AA9,2,,31))</f>
        <v>5.3290705182007514E-15</v>
      </c>
      <c r="F5" s="220"/>
      <c r="H5" s="222" t="s">
        <v>72</v>
      </c>
      <c r="I5" s="222"/>
      <c r="J5" s="222"/>
      <c r="K5" s="35"/>
      <c r="L5" s="35"/>
      <c r="M5" s="35"/>
      <c r="N5" s="35"/>
      <c r="O5" s="225" t="s">
        <v>60</v>
      </c>
      <c r="P5" s="225"/>
      <c r="Q5" s="225"/>
      <c r="R5" s="195">
        <f>Q9</f>
        <v>0</v>
      </c>
      <c r="S5" s="197">
        <f>R5*paramètres!$B$14</f>
        <v>0</v>
      </c>
      <c r="T5" s="229" t="s">
        <v>64</v>
      </c>
      <c r="U5" s="229"/>
      <c r="V5" s="229"/>
      <c r="W5" s="226">
        <f>U9</f>
        <v>0</v>
      </c>
      <c r="X5" s="226"/>
      <c r="Y5" s="197">
        <f>W5*paramètres!$B$14</f>
        <v>0</v>
      </c>
      <c r="Z5" s="74"/>
      <c r="AA5" s="35"/>
    </row>
    <row r="6" spans="1:29" s="34" customFormat="1" ht="21" x14ac:dyDescent="0.4">
      <c r="D6" s="38" t="s">
        <v>39</v>
      </c>
      <c r="E6" s="220">
        <f ca="1">SUM(OFFSET(L9,2,,31))*24</f>
        <v>0</v>
      </c>
      <c r="F6" s="220"/>
      <c r="H6" s="223"/>
      <c r="I6" s="223"/>
      <c r="J6" s="223"/>
      <c r="N6" s="35"/>
      <c r="O6" s="225" t="s">
        <v>61</v>
      </c>
      <c r="P6" s="225"/>
      <c r="Q6" s="225"/>
      <c r="R6" s="195">
        <f>R9</f>
        <v>0</v>
      </c>
      <c r="S6" s="197">
        <f>R6*paramètres!$B$14</f>
        <v>0</v>
      </c>
      <c r="T6" s="229" t="s">
        <v>62</v>
      </c>
      <c r="U6" s="229"/>
      <c r="V6" s="229"/>
      <c r="W6" s="226">
        <f>V9</f>
        <v>0</v>
      </c>
      <c r="X6" s="226"/>
      <c r="Y6" s="197">
        <f>W6*paramètres!$B$14</f>
        <v>0</v>
      </c>
      <c r="Z6" s="37"/>
    </row>
    <row r="7" spans="1:29" s="34" customFormat="1" ht="21" x14ac:dyDescent="0.4">
      <c r="D7" s="38" t="s">
        <v>40</v>
      </c>
      <c r="E7" s="220">
        <f ca="1">SUM(OFFSET(M9,2,,31))*24</f>
        <v>0</v>
      </c>
      <c r="F7" s="220"/>
      <c r="K7" s="35"/>
      <c r="L7" s="35"/>
      <c r="M7" s="35"/>
      <c r="N7" s="35"/>
      <c r="O7" s="228" t="s">
        <v>58</v>
      </c>
      <c r="P7" s="228"/>
      <c r="Q7" s="228"/>
      <c r="R7" s="196">
        <f>S9</f>
        <v>0</v>
      </c>
      <c r="S7" s="197">
        <f>R7*paramètres!$B$14</f>
        <v>0</v>
      </c>
      <c r="T7" s="230" t="s">
        <v>76</v>
      </c>
      <c r="U7" s="230"/>
      <c r="V7" s="230"/>
      <c r="W7" s="227">
        <f>Y9</f>
        <v>0</v>
      </c>
      <c r="X7" s="227"/>
      <c r="Y7" s="74"/>
      <c r="Z7" s="74"/>
      <c r="AA7" s="35"/>
    </row>
    <row r="8" spans="1:29" s="34" customFormat="1" ht="18" x14ac:dyDescent="0.35">
      <c r="D8" s="38" t="s">
        <v>43</v>
      </c>
      <c r="E8" s="221">
        <f ca="1">COUNTA(OFFSET(O9,2,,31))</f>
        <v>0</v>
      </c>
      <c r="F8" s="221"/>
      <c r="K8" s="35"/>
      <c r="L8" s="35"/>
      <c r="M8" s="35"/>
      <c r="N8" s="35"/>
      <c r="O8" s="74"/>
      <c r="P8" s="108"/>
      <c r="Q8" s="108"/>
      <c r="R8" s="108"/>
      <c r="S8" s="108"/>
      <c r="T8" s="108"/>
      <c r="U8" s="108"/>
      <c r="V8" s="74"/>
      <c r="W8" s="74"/>
      <c r="X8" s="74"/>
      <c r="Y8" s="74"/>
      <c r="Z8" s="74"/>
      <c r="AA8" s="35"/>
    </row>
    <row r="9" spans="1:29" ht="15" thickBot="1" x14ac:dyDescent="0.35">
      <c r="K9" s="204">
        <f>SUM(K11:K17)</f>
        <v>1.4375000000000002</v>
      </c>
      <c r="P9">
        <f>SUM(P11:P17)</f>
        <v>0</v>
      </c>
      <c r="Q9">
        <f t="shared" ref="Q9:V9" si="0">SUM(Q11:Q17)</f>
        <v>0</v>
      </c>
      <c r="R9">
        <f t="shared" si="0"/>
        <v>0</v>
      </c>
      <c r="S9">
        <f t="shared" si="0"/>
        <v>0</v>
      </c>
      <c r="T9">
        <f t="shared" si="0"/>
        <v>0</v>
      </c>
      <c r="U9">
        <f t="shared" si="0"/>
        <v>0</v>
      </c>
      <c r="V9">
        <f t="shared" si="0"/>
        <v>0</v>
      </c>
      <c r="Y9" s="20">
        <f>SUM(Y11:Y17)</f>
        <v>0</v>
      </c>
      <c r="Z9" s="20">
        <f>SUM(Z11:Z17)</f>
        <v>0</v>
      </c>
    </row>
    <row r="10" spans="1:29" ht="90" thickBot="1" x14ac:dyDescent="0.35">
      <c r="B10" s="68" t="s">
        <v>11</v>
      </c>
      <c r="C10" s="68" t="s">
        <v>10</v>
      </c>
      <c r="D10" s="68" t="s">
        <v>9</v>
      </c>
      <c r="E10" s="69" t="s">
        <v>44</v>
      </c>
      <c r="F10" s="41" t="s">
        <v>45</v>
      </c>
      <c r="G10" s="41" t="s">
        <v>46</v>
      </c>
      <c r="H10" s="41" t="s">
        <v>47</v>
      </c>
      <c r="I10" s="41" t="s">
        <v>48</v>
      </c>
      <c r="J10" s="41" t="s">
        <v>49</v>
      </c>
      <c r="K10" s="70" t="s">
        <v>0</v>
      </c>
      <c r="L10" s="71" t="s">
        <v>31</v>
      </c>
      <c r="M10" s="73" t="s">
        <v>32</v>
      </c>
      <c r="N10" s="102" t="s">
        <v>27</v>
      </c>
      <c r="O10" s="150" t="s">
        <v>57</v>
      </c>
      <c r="P10" s="152" t="s">
        <v>59</v>
      </c>
      <c r="Q10" s="152" t="s">
        <v>60</v>
      </c>
      <c r="R10" s="152" t="s">
        <v>61</v>
      </c>
      <c r="S10" s="153" t="s">
        <v>58</v>
      </c>
      <c r="T10" s="154" t="s">
        <v>63</v>
      </c>
      <c r="U10" s="154" t="s">
        <v>64</v>
      </c>
      <c r="V10" s="154" t="s">
        <v>62</v>
      </c>
      <c r="W10" s="151" t="s">
        <v>56</v>
      </c>
      <c r="X10" s="151" t="s">
        <v>53</v>
      </c>
      <c r="Y10" s="103" t="s">
        <v>65</v>
      </c>
      <c r="Z10" s="116" t="s">
        <v>66</v>
      </c>
      <c r="AA10" s="97" t="s">
        <v>67</v>
      </c>
    </row>
    <row r="11" spans="1:29" x14ac:dyDescent="0.3">
      <c r="B11" s="46" t="s">
        <v>13</v>
      </c>
      <c r="C11" s="47" t="s">
        <v>1</v>
      </c>
      <c r="D11" s="59">
        <v>44200</v>
      </c>
      <c r="E11" s="164">
        <v>0.35416666666666669</v>
      </c>
      <c r="F11" s="164">
        <v>0.52083333333333337</v>
      </c>
      <c r="G11" s="165">
        <v>6.9444444444444441E-3</v>
      </c>
      <c r="H11" s="164">
        <v>0.5625</v>
      </c>
      <c r="I11" s="164">
        <v>0.70833333333333337</v>
      </c>
      <c r="J11" s="165">
        <v>6.9444444444444441E-3</v>
      </c>
      <c r="K11" s="63">
        <v>0.29861111111111116</v>
      </c>
      <c r="L11" s="48"/>
      <c r="M11" s="83"/>
      <c r="N11" s="170" t="s">
        <v>13</v>
      </c>
      <c r="O11" s="176"/>
      <c r="P11" s="130">
        <v>0</v>
      </c>
      <c r="Q11" s="127">
        <v>0</v>
      </c>
      <c r="R11" s="131">
        <v>0</v>
      </c>
      <c r="S11" s="133">
        <v>0</v>
      </c>
      <c r="T11" s="135">
        <v>0</v>
      </c>
      <c r="U11" s="128">
        <v>0</v>
      </c>
      <c r="V11" s="136">
        <v>0</v>
      </c>
      <c r="W11" s="139">
        <v>0</v>
      </c>
      <c r="X11" s="129">
        <v>0</v>
      </c>
      <c r="Y11" s="140">
        <v>0</v>
      </c>
      <c r="Z11" s="146">
        <v>0</v>
      </c>
      <c r="AA11" s="87">
        <v>0</v>
      </c>
    </row>
    <row r="12" spans="1:29" x14ac:dyDescent="0.3">
      <c r="B12" s="49" t="s">
        <v>13</v>
      </c>
      <c r="C12" s="44" t="s">
        <v>2</v>
      </c>
      <c r="D12" s="60">
        <v>44201</v>
      </c>
      <c r="E12" s="24">
        <v>0.35416666666666669</v>
      </c>
      <c r="F12" s="24">
        <v>0.52083333333333337</v>
      </c>
      <c r="G12" s="58">
        <v>6.9444444444444441E-3</v>
      </c>
      <c r="H12" s="24">
        <v>0.5625</v>
      </c>
      <c r="I12" s="24">
        <v>0.70833333333333337</v>
      </c>
      <c r="J12" s="58">
        <v>6.9444444444444441E-3</v>
      </c>
      <c r="K12" s="64">
        <v>0.29861111111111116</v>
      </c>
      <c r="L12" s="45"/>
      <c r="M12" s="84"/>
      <c r="N12" s="171" t="s">
        <v>13</v>
      </c>
      <c r="O12" s="176"/>
      <c r="P12" s="112">
        <v>0</v>
      </c>
      <c r="Q12" s="126">
        <v>0</v>
      </c>
      <c r="R12" s="132">
        <v>0</v>
      </c>
      <c r="S12" s="134">
        <v>0</v>
      </c>
      <c r="T12" s="137">
        <v>0</v>
      </c>
      <c r="U12" s="86">
        <v>0</v>
      </c>
      <c r="V12" s="138">
        <v>0</v>
      </c>
      <c r="W12" s="141">
        <v>0</v>
      </c>
      <c r="X12" s="81">
        <v>0</v>
      </c>
      <c r="Y12" s="96">
        <v>0</v>
      </c>
      <c r="Z12" s="147">
        <v>0</v>
      </c>
      <c r="AA12" s="93">
        <v>0</v>
      </c>
    </row>
    <row r="13" spans="1:29" x14ac:dyDescent="0.3">
      <c r="B13" s="49" t="s">
        <v>13</v>
      </c>
      <c r="C13" s="44" t="s">
        <v>3</v>
      </c>
      <c r="D13" s="60">
        <v>44202</v>
      </c>
      <c r="E13" s="24">
        <v>0.35416666666666669</v>
      </c>
      <c r="F13" s="24">
        <v>0.52083333333333337</v>
      </c>
      <c r="G13" s="58">
        <v>6.9444444444444441E-3</v>
      </c>
      <c r="H13" s="24">
        <v>0.5625</v>
      </c>
      <c r="I13" s="24">
        <v>0.70833333333333337</v>
      </c>
      <c r="J13" s="58">
        <v>6.9444444444444441E-3</v>
      </c>
      <c r="K13" s="64">
        <v>0.29861111111111116</v>
      </c>
      <c r="L13" s="45"/>
      <c r="M13" s="84"/>
      <c r="N13" s="171" t="s">
        <v>13</v>
      </c>
      <c r="O13" s="176"/>
      <c r="P13" s="112">
        <v>0</v>
      </c>
      <c r="Q13" s="126">
        <v>0</v>
      </c>
      <c r="R13" s="132">
        <v>0</v>
      </c>
      <c r="S13" s="134">
        <v>0</v>
      </c>
      <c r="T13" s="137">
        <v>0</v>
      </c>
      <c r="U13" s="86">
        <v>0</v>
      </c>
      <c r="V13" s="138">
        <v>0</v>
      </c>
      <c r="W13" s="141">
        <v>0</v>
      </c>
      <c r="X13" s="81">
        <v>0</v>
      </c>
      <c r="Y13" s="96">
        <v>0</v>
      </c>
      <c r="Z13" s="147">
        <v>0</v>
      </c>
      <c r="AA13" s="93">
        <v>0</v>
      </c>
    </row>
    <row r="14" spans="1:29" x14ac:dyDescent="0.3">
      <c r="B14" s="49" t="s">
        <v>52</v>
      </c>
      <c r="C14" s="44" t="s">
        <v>4</v>
      </c>
      <c r="D14" s="60">
        <v>44203</v>
      </c>
      <c r="E14" s="24">
        <v>0.35416666666666669</v>
      </c>
      <c r="F14" s="24">
        <v>0.52083333333333337</v>
      </c>
      <c r="G14" s="58">
        <v>6.9444444444444441E-3</v>
      </c>
      <c r="H14" s="24">
        <v>0.5625</v>
      </c>
      <c r="I14" s="24">
        <v>0.70833333333333337</v>
      </c>
      <c r="J14" s="58">
        <v>6.9444444444444441E-3</v>
      </c>
      <c r="K14" s="64">
        <v>0.29861111111111116</v>
      </c>
      <c r="L14" s="45"/>
      <c r="M14" s="84"/>
      <c r="N14" s="171" t="s">
        <v>13</v>
      </c>
      <c r="O14" s="176"/>
      <c r="P14" s="112">
        <v>0</v>
      </c>
      <c r="Q14" s="126">
        <v>0</v>
      </c>
      <c r="R14" s="132">
        <v>0</v>
      </c>
      <c r="S14" s="134">
        <v>0</v>
      </c>
      <c r="T14" s="137">
        <v>0</v>
      </c>
      <c r="U14" s="86">
        <v>0</v>
      </c>
      <c r="V14" s="138">
        <v>0</v>
      </c>
      <c r="W14" s="141">
        <v>0</v>
      </c>
      <c r="X14" s="81">
        <v>0</v>
      </c>
      <c r="Y14" s="96">
        <v>0</v>
      </c>
      <c r="Z14" s="147">
        <v>0</v>
      </c>
      <c r="AA14" s="93">
        <v>0</v>
      </c>
    </row>
    <row r="15" spans="1:29" x14ac:dyDescent="0.3">
      <c r="B15" s="49" t="s">
        <v>13</v>
      </c>
      <c r="C15" s="44" t="s">
        <v>5</v>
      </c>
      <c r="D15" s="60">
        <v>44204</v>
      </c>
      <c r="E15" s="24">
        <v>0.35416666666666669</v>
      </c>
      <c r="F15" s="24">
        <v>0.5</v>
      </c>
      <c r="G15" s="58">
        <v>6.9444444444444441E-3</v>
      </c>
      <c r="H15" s="24">
        <v>0.54166666666666663</v>
      </c>
      <c r="I15" s="24">
        <v>0.64583333333333337</v>
      </c>
      <c r="J15" s="58"/>
      <c r="K15" s="64">
        <v>0.24305555555555558</v>
      </c>
      <c r="L15" s="45"/>
      <c r="M15" s="84"/>
      <c r="N15" s="171" t="s">
        <v>13</v>
      </c>
      <c r="O15" s="176"/>
      <c r="P15" s="112">
        <v>0</v>
      </c>
      <c r="Q15" s="126">
        <v>0</v>
      </c>
      <c r="R15" s="132">
        <v>0</v>
      </c>
      <c r="S15" s="134">
        <v>0</v>
      </c>
      <c r="T15" s="137">
        <v>0</v>
      </c>
      <c r="U15" s="86">
        <v>0</v>
      </c>
      <c r="V15" s="138">
        <v>0</v>
      </c>
      <c r="W15" s="141">
        <v>0</v>
      </c>
      <c r="X15" s="81">
        <v>0</v>
      </c>
      <c r="Y15" s="96">
        <v>0</v>
      </c>
      <c r="Z15" s="147">
        <v>0</v>
      </c>
      <c r="AA15" s="93">
        <v>0</v>
      </c>
    </row>
    <row r="16" spans="1:29" x14ac:dyDescent="0.3">
      <c r="B16" s="49" t="s">
        <v>13</v>
      </c>
      <c r="C16" s="44" t="s">
        <v>6</v>
      </c>
      <c r="D16" s="60">
        <v>44205</v>
      </c>
      <c r="E16" s="24"/>
      <c r="F16" s="24"/>
      <c r="G16" s="58"/>
      <c r="H16" s="24"/>
      <c r="I16" s="24"/>
      <c r="J16" s="58"/>
      <c r="K16" s="64">
        <v>0</v>
      </c>
      <c r="L16" s="45"/>
      <c r="M16" s="84"/>
      <c r="N16" s="171" t="s">
        <v>13</v>
      </c>
      <c r="O16" s="176"/>
      <c r="P16" s="112">
        <v>0</v>
      </c>
      <c r="Q16" s="126">
        <v>0</v>
      </c>
      <c r="R16" s="132">
        <v>0</v>
      </c>
      <c r="S16" s="134">
        <v>0</v>
      </c>
      <c r="T16" s="137">
        <v>0</v>
      </c>
      <c r="U16" s="86">
        <v>0</v>
      </c>
      <c r="V16" s="138">
        <v>0</v>
      </c>
      <c r="W16" s="141">
        <v>0</v>
      </c>
      <c r="X16" s="81">
        <v>0</v>
      </c>
      <c r="Y16" s="96">
        <v>0</v>
      </c>
      <c r="Z16" s="147">
        <v>0</v>
      </c>
      <c r="AA16" s="93">
        <v>0</v>
      </c>
    </row>
    <row r="17" spans="2:27" ht="15" thickBot="1" x14ac:dyDescent="0.35">
      <c r="B17" s="92" t="s">
        <v>13</v>
      </c>
      <c r="C17" s="51" t="s">
        <v>14</v>
      </c>
      <c r="D17" s="61">
        <v>44206</v>
      </c>
      <c r="E17" s="166"/>
      <c r="F17" s="166"/>
      <c r="G17" s="167"/>
      <c r="H17" s="166"/>
      <c r="I17" s="166"/>
      <c r="J17" s="167"/>
      <c r="K17" s="65">
        <v>0</v>
      </c>
      <c r="L17" s="52"/>
      <c r="M17" s="85"/>
      <c r="N17" s="172" t="s">
        <v>13</v>
      </c>
      <c r="O17" s="176"/>
      <c r="P17" s="178">
        <v>0</v>
      </c>
      <c r="Q17" s="180">
        <v>0</v>
      </c>
      <c r="R17" s="182">
        <v>0</v>
      </c>
      <c r="S17" s="168">
        <v>0</v>
      </c>
      <c r="T17" s="186">
        <v>0</v>
      </c>
      <c r="U17" s="188">
        <v>0</v>
      </c>
      <c r="V17" s="184">
        <v>0</v>
      </c>
      <c r="W17" s="144">
        <v>0</v>
      </c>
      <c r="X17" s="118">
        <v>0</v>
      </c>
      <c r="Y17" s="145">
        <v>0</v>
      </c>
      <c r="Z17" s="149">
        <v>0</v>
      </c>
      <c r="AA17" s="95">
        <v>5.3290705182007514E-15</v>
      </c>
    </row>
  </sheetData>
  <mergeCells count="22">
    <mergeCell ref="W4:X4"/>
    <mergeCell ref="W5:X5"/>
    <mergeCell ref="W6:X6"/>
    <mergeCell ref="W7:X7"/>
    <mergeCell ref="O7:Q7"/>
    <mergeCell ref="T4:V4"/>
    <mergeCell ref="T5:V5"/>
    <mergeCell ref="T6:V6"/>
    <mergeCell ref="T7:V7"/>
    <mergeCell ref="E8:F8"/>
    <mergeCell ref="H4:J4"/>
    <mergeCell ref="H5:J5"/>
    <mergeCell ref="H6:J6"/>
    <mergeCell ref="N2:P2"/>
    <mergeCell ref="O4:Q4"/>
    <mergeCell ref="O5:Q5"/>
    <mergeCell ref="O6:Q6"/>
    <mergeCell ref="A3:B3"/>
    <mergeCell ref="E4:F4"/>
    <mergeCell ref="E5:F5"/>
    <mergeCell ref="E6:F6"/>
    <mergeCell ref="E7:F7"/>
  </mergeCells>
  <conditionalFormatting sqref="B1:AA1 B2:F2 H2:J2 B11:AA1048576 B9:AA9">
    <cfRule type="expression" dxfId="16" priority="5">
      <formula>WEEKDAY($D1,2)=7</formula>
    </cfRule>
  </conditionalFormatting>
  <conditionalFormatting sqref="W3:AA3">
    <cfRule type="expression" dxfId="15" priority="6">
      <formula>WEEKDAY(#REF!,2)=7</formula>
    </cfRule>
  </conditionalFormatting>
  <conditionalFormatting sqref="L2:N2 E4 N6 B5:B8 D8:E8 G5:H6 G8:AA8 K5:N5 Q2 S2:AA2 G7:N7 W7 Z5:AA5 Y7:AA7 D5:D7">
    <cfRule type="expression" dxfId="14" priority="7">
      <formula>WEEKDAY(#REF!,2)=7</formula>
    </cfRule>
  </conditionalFormatting>
  <conditionalFormatting sqref="Z4:AA4">
    <cfRule type="expression" dxfId="13" priority="8">
      <formula>WEEKDAY($D2,2)=7</formula>
    </cfRule>
  </conditionalFormatting>
  <conditionalFormatting sqref="Z6">
    <cfRule type="expression" dxfId="12" priority="9">
      <formula>WEEKDAY($D3,2)=7</formula>
    </cfRule>
  </conditionalFormatting>
  <conditionalFormatting sqref="R4:R6">
    <cfRule type="expression" dxfId="11" priority="4">
      <formula>WEEKDAY(#REF!,2)=7</formula>
    </cfRule>
  </conditionalFormatting>
  <conditionalFormatting sqref="R7">
    <cfRule type="expression" dxfId="10" priority="3">
      <formula>WEEKDAY(#REF!,2)=7</formula>
    </cfRule>
  </conditionalFormatting>
  <conditionalFormatting sqref="W4:W6">
    <cfRule type="expression" dxfId="9" priority="2">
      <formula>WEEKDAY(#REF!,2)=7</formula>
    </cfRule>
  </conditionalFormatting>
  <conditionalFormatting sqref="E5:E7">
    <cfRule type="expression" dxfId="8" priority="1">
      <formula>WEEKDAY(#REF!,2)=7</formula>
    </cfRule>
  </conditionalFormatting>
  <printOptions horizontalCentered="1" verticalCentered="1"/>
  <pageMargins left="0.23622047244094491" right="0.23622047244094491" top="0.15748031496062992" bottom="0.15748031496062992" header="0.31496062992125984" footer="0.31496062992125984"/>
  <pageSetup paperSize="9" scale="6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B1:AC44"/>
  <sheetViews>
    <sheetView showZeros="0" topLeftCell="A13" workbookViewId="0">
      <selection activeCell="O6" sqref="O6"/>
    </sheetView>
  </sheetViews>
  <sheetFormatPr baseColWidth="10" defaultRowHeight="14.4" x14ac:dyDescent="0.3"/>
  <cols>
    <col min="1" max="1" width="4.33203125" customWidth="1"/>
    <col min="3" max="3" width="14.77734375" bestFit="1" customWidth="1"/>
    <col min="5" max="5" width="5.88671875" customWidth="1"/>
    <col min="6" max="6" width="5.44140625" customWidth="1"/>
    <col min="7" max="7" width="5.77734375" customWidth="1"/>
    <col min="8" max="8" width="6" customWidth="1"/>
    <col min="9" max="9" width="5.33203125" customWidth="1"/>
    <col min="10" max="10" width="5.77734375" customWidth="1"/>
    <col min="11" max="11" width="6.77734375" customWidth="1"/>
    <col min="12" max="13" width="13.21875" hidden="1" customWidth="1"/>
    <col min="14" max="14" width="4.109375" customWidth="1"/>
    <col min="15" max="21" width="7.33203125" customWidth="1"/>
    <col min="22" max="22" width="6.77734375" customWidth="1"/>
    <col min="23" max="23" width="6.33203125" customWidth="1"/>
    <col min="24" max="27" width="7.77734375" customWidth="1"/>
    <col min="28" max="29" width="7.77734375" bestFit="1" customWidth="1"/>
  </cols>
  <sheetData>
    <row r="1" spans="2:29" x14ac:dyDescent="0.3">
      <c r="AB1" s="5" t="s">
        <v>9</v>
      </c>
      <c r="AC1" s="5" t="s">
        <v>9</v>
      </c>
    </row>
    <row r="2" spans="2:29" ht="21" x14ac:dyDescent="0.4">
      <c r="B2" s="7" t="s">
        <v>12</v>
      </c>
      <c r="C2" s="10">
        <v>43831</v>
      </c>
      <c r="D2" s="7"/>
      <c r="E2" s="7" t="str">
        <f>PRENOM</f>
        <v>XXX</v>
      </c>
      <c r="F2" s="7"/>
      <c r="H2" s="7"/>
      <c r="I2" s="7" t="str">
        <f>NOM</f>
        <v>YYYY</v>
      </c>
      <c r="J2" s="7"/>
      <c r="AB2" s="6" t="str">
        <f>"&gt;="&amp;EOMONTH($C$2,-1)+1</f>
        <v>&gt;=43831</v>
      </c>
      <c r="AC2" s="6" t="str">
        <f>"&lt;="&amp;EOMONTH($C$2,0)</f>
        <v>&lt;=43861</v>
      </c>
    </row>
    <row r="4" spans="2:29" s="37" customFormat="1" ht="15.6" x14ac:dyDescent="0.3">
      <c r="D4" s="38" t="s">
        <v>41</v>
      </c>
      <c r="E4" s="231">
        <f ca="1">SUM(OFFSET(K9,2,,31))*24</f>
        <v>0</v>
      </c>
      <c r="F4" s="231"/>
    </row>
    <row r="5" spans="2:29" s="34" customFormat="1" ht="15.6" x14ac:dyDescent="0.3">
      <c r="D5" s="107" t="s">
        <v>42</v>
      </c>
      <c r="E5" s="231">
        <f ca="1">SUM(OFFSET(AA9,2,,31))</f>
        <v>0</v>
      </c>
      <c r="F5" s="231"/>
      <c r="K5" s="35"/>
      <c r="L5" s="35"/>
      <c r="M5" s="35"/>
      <c r="N5" s="35"/>
      <c r="O5" s="36"/>
      <c r="P5" s="108"/>
      <c r="Q5" s="108"/>
      <c r="R5" s="108"/>
      <c r="S5" s="108"/>
      <c r="T5" s="108"/>
      <c r="U5" s="108"/>
      <c r="V5" s="67"/>
      <c r="W5" s="36"/>
      <c r="X5" s="36"/>
      <c r="Y5" s="36"/>
      <c r="Z5" s="67"/>
      <c r="AA5" s="35"/>
    </row>
    <row r="6" spans="2:29" s="34" customFormat="1" ht="15.6" x14ac:dyDescent="0.3">
      <c r="D6" s="38" t="s">
        <v>39</v>
      </c>
      <c r="E6" s="231">
        <f ca="1">SUM(OFFSET(L9,2,,31))*24</f>
        <v>0</v>
      </c>
      <c r="F6" s="231"/>
      <c r="N6" s="35"/>
      <c r="W6" s="37"/>
      <c r="X6" s="37"/>
      <c r="Y6" s="37"/>
      <c r="Z6" s="37"/>
    </row>
    <row r="7" spans="2:29" s="34" customFormat="1" ht="15.6" x14ac:dyDescent="0.3">
      <c r="D7" s="38" t="s">
        <v>40</v>
      </c>
      <c r="E7" s="231">
        <f ca="1">SUM(OFFSET(M9,2,,31))*24</f>
        <v>0</v>
      </c>
      <c r="F7" s="231"/>
      <c r="K7" s="35"/>
      <c r="L7" s="35"/>
      <c r="M7" s="35"/>
      <c r="N7" s="35"/>
      <c r="O7" s="36"/>
      <c r="P7" s="108"/>
      <c r="Q7" s="108"/>
      <c r="R7" s="108"/>
      <c r="S7" s="108"/>
      <c r="T7" s="108"/>
      <c r="U7" s="108"/>
      <c r="V7" s="67"/>
      <c r="W7" s="36"/>
      <c r="X7" s="36"/>
      <c r="Y7" s="36"/>
      <c r="Z7" s="67"/>
      <c r="AA7" s="35"/>
    </row>
    <row r="8" spans="2:29" s="34" customFormat="1" ht="15.6" x14ac:dyDescent="0.3">
      <c r="D8" s="38" t="s">
        <v>43</v>
      </c>
      <c r="E8" s="232">
        <f ca="1">COUNTA(OFFSET(O9,2,,31))</f>
        <v>0</v>
      </c>
      <c r="F8" s="232"/>
      <c r="K8" s="35"/>
      <c r="L8" s="35"/>
      <c r="M8" s="35"/>
      <c r="N8" s="35"/>
      <c r="O8" s="36"/>
      <c r="P8" s="108"/>
      <c r="Q8" s="108"/>
      <c r="R8" s="108"/>
      <c r="S8" s="108"/>
      <c r="T8" s="108"/>
      <c r="U8" s="108"/>
      <c r="V8" s="67"/>
      <c r="W8" s="36"/>
      <c r="X8" s="36"/>
      <c r="Y8" s="36"/>
      <c r="Z8" s="67"/>
      <c r="AA8" s="35"/>
    </row>
    <row r="9" spans="2:29" ht="15" thickBot="1" x14ac:dyDescent="0.35"/>
    <row r="10" spans="2:29" ht="90" thickBot="1" x14ac:dyDescent="0.35">
      <c r="B10" s="68" t="s">
        <v>11</v>
      </c>
      <c r="C10" s="68" t="s">
        <v>10</v>
      </c>
      <c r="D10" s="68" t="s">
        <v>9</v>
      </c>
      <c r="E10" s="69" t="s">
        <v>44</v>
      </c>
      <c r="F10" s="41" t="s">
        <v>45</v>
      </c>
      <c r="G10" s="41" t="s">
        <v>46</v>
      </c>
      <c r="H10" s="72" t="s">
        <v>47</v>
      </c>
      <c r="I10" s="72" t="s">
        <v>48</v>
      </c>
      <c r="J10" s="41" t="s">
        <v>49</v>
      </c>
      <c r="K10" s="70" t="s">
        <v>0</v>
      </c>
      <c r="L10" s="71" t="s">
        <v>31</v>
      </c>
      <c r="M10" s="73" t="s">
        <v>32</v>
      </c>
      <c r="N10" s="102" t="s">
        <v>27</v>
      </c>
      <c r="O10" s="113" t="s">
        <v>57</v>
      </c>
      <c r="P10" s="152" t="s">
        <v>59</v>
      </c>
      <c r="Q10" s="152" t="s">
        <v>60</v>
      </c>
      <c r="R10" s="152" t="s">
        <v>61</v>
      </c>
      <c r="S10" s="153" t="s">
        <v>58</v>
      </c>
      <c r="T10" s="154" t="s">
        <v>63</v>
      </c>
      <c r="U10" s="154" t="s">
        <v>64</v>
      </c>
      <c r="V10" s="154" t="s">
        <v>62</v>
      </c>
      <c r="W10" s="151" t="s">
        <v>56</v>
      </c>
      <c r="X10" s="151" t="s">
        <v>53</v>
      </c>
      <c r="Y10" s="103" t="s">
        <v>65</v>
      </c>
      <c r="Z10" s="116" t="s">
        <v>66</v>
      </c>
      <c r="AA10" s="97" t="s">
        <v>67</v>
      </c>
    </row>
    <row r="11" spans="2:29" x14ac:dyDescent="0.3">
      <c r="B11" s="49"/>
      <c r="C11" s="44"/>
      <c r="D11" s="60"/>
      <c r="E11" s="24"/>
      <c r="F11" s="24"/>
      <c r="G11" s="58"/>
      <c r="H11" s="24"/>
      <c r="I11" s="24"/>
      <c r="J11" s="58"/>
      <c r="K11" s="64"/>
      <c r="L11" s="45"/>
      <c r="M11" s="84"/>
      <c r="N11" s="171"/>
      <c r="O11" s="176"/>
      <c r="P11" s="112"/>
      <c r="Q11" s="126"/>
      <c r="R11" s="132"/>
      <c r="S11" s="134"/>
      <c r="T11" s="137"/>
      <c r="U11" s="86"/>
      <c r="V11" s="138"/>
      <c r="W11" s="141"/>
      <c r="X11" s="81"/>
      <c r="Y11" s="96"/>
      <c r="Z11" s="104">
        <f>X11+Y11</f>
        <v>0</v>
      </c>
      <c r="AA11" s="87">
        <f>IF(W11="Ch.P.",L11,0)</f>
        <v>0</v>
      </c>
    </row>
    <row r="12" spans="2:29" x14ac:dyDescent="0.3">
      <c r="B12" s="49"/>
      <c r="C12" s="44"/>
      <c r="D12" s="60"/>
      <c r="E12" s="24"/>
      <c r="F12" s="24"/>
      <c r="G12" s="58"/>
      <c r="H12" s="24"/>
      <c r="I12" s="24"/>
      <c r="J12" s="58"/>
      <c r="K12" s="64"/>
      <c r="L12" s="45"/>
      <c r="M12" s="84"/>
      <c r="N12" s="171"/>
      <c r="O12" s="176"/>
      <c r="P12" s="112"/>
      <c r="Q12" s="126"/>
      <c r="R12" s="132"/>
      <c r="S12" s="134"/>
      <c r="T12" s="137"/>
      <c r="U12" s="86"/>
      <c r="V12" s="138"/>
      <c r="W12" s="141"/>
      <c r="X12" s="81"/>
      <c r="Y12" s="96"/>
      <c r="Z12" s="105">
        <f t="shared" ref="Z12:Z41" si="0">X12+Y12</f>
        <v>0</v>
      </c>
      <c r="AA12" s="88">
        <f t="shared" ref="AA12:AA41" si="1">IF(W12="Ch.P.",L12,0)</f>
        <v>0</v>
      </c>
    </row>
    <row r="13" spans="2:29" x14ac:dyDescent="0.3">
      <c r="B13" s="49"/>
      <c r="C13" s="44"/>
      <c r="D13" s="60"/>
      <c r="E13" s="24"/>
      <c r="F13" s="24"/>
      <c r="G13" s="58"/>
      <c r="H13" s="24"/>
      <c r="I13" s="24"/>
      <c r="J13" s="58"/>
      <c r="K13" s="64"/>
      <c r="L13" s="45"/>
      <c r="M13" s="84"/>
      <c r="N13" s="171"/>
      <c r="O13" s="176"/>
      <c r="P13" s="112"/>
      <c r="Q13" s="126"/>
      <c r="R13" s="132"/>
      <c r="S13" s="134"/>
      <c r="T13" s="137"/>
      <c r="U13" s="86"/>
      <c r="V13" s="138"/>
      <c r="W13" s="141"/>
      <c r="X13" s="81"/>
      <c r="Y13" s="96"/>
      <c r="Z13" s="105">
        <f t="shared" si="0"/>
        <v>0</v>
      </c>
      <c r="AA13" s="88">
        <f t="shared" si="1"/>
        <v>0</v>
      </c>
    </row>
    <row r="14" spans="2:29" x14ac:dyDescent="0.3">
      <c r="B14" s="49"/>
      <c r="C14" s="44"/>
      <c r="D14" s="60"/>
      <c r="E14" s="24"/>
      <c r="F14" s="24"/>
      <c r="G14" s="58"/>
      <c r="H14" s="24"/>
      <c r="I14" s="24"/>
      <c r="J14" s="58"/>
      <c r="K14" s="64"/>
      <c r="L14" s="45"/>
      <c r="M14" s="84"/>
      <c r="N14" s="171"/>
      <c r="O14" s="176"/>
      <c r="P14" s="112"/>
      <c r="Q14" s="126"/>
      <c r="R14" s="132"/>
      <c r="S14" s="134"/>
      <c r="T14" s="137"/>
      <c r="U14" s="86"/>
      <c r="V14" s="138"/>
      <c r="W14" s="141"/>
      <c r="X14" s="81"/>
      <c r="Y14" s="96"/>
      <c r="Z14" s="105">
        <f t="shared" si="0"/>
        <v>0</v>
      </c>
      <c r="AA14" s="88">
        <f t="shared" si="1"/>
        <v>0</v>
      </c>
    </row>
    <row r="15" spans="2:29" ht="15" thickBot="1" x14ac:dyDescent="0.35">
      <c r="B15" s="92"/>
      <c r="C15" s="51"/>
      <c r="D15" s="61"/>
      <c r="E15" s="166"/>
      <c r="F15" s="166"/>
      <c r="G15" s="167"/>
      <c r="H15" s="166"/>
      <c r="I15" s="166"/>
      <c r="J15" s="167"/>
      <c r="K15" s="65"/>
      <c r="L15" s="52"/>
      <c r="M15" s="85"/>
      <c r="N15" s="172"/>
      <c r="O15" s="176"/>
      <c r="P15" s="178"/>
      <c r="Q15" s="180"/>
      <c r="R15" s="182"/>
      <c r="S15" s="168"/>
      <c r="T15" s="186"/>
      <c r="U15" s="188"/>
      <c r="V15" s="184"/>
      <c r="W15" s="144"/>
      <c r="X15" s="118"/>
      <c r="Y15" s="145"/>
      <c r="Z15" s="105">
        <f t="shared" si="0"/>
        <v>0</v>
      </c>
      <c r="AA15" s="88">
        <f t="shared" si="1"/>
        <v>0</v>
      </c>
    </row>
    <row r="16" spans="2:29" x14ac:dyDescent="0.3">
      <c r="B16" s="46"/>
      <c r="C16" s="47"/>
      <c r="D16" s="59"/>
      <c r="E16" s="164"/>
      <c r="F16" s="164"/>
      <c r="G16" s="165"/>
      <c r="H16" s="164"/>
      <c r="I16" s="164"/>
      <c r="J16" s="165"/>
      <c r="K16" s="63"/>
      <c r="L16" s="48"/>
      <c r="M16" s="83"/>
      <c r="N16" s="170"/>
      <c r="O16" s="176"/>
      <c r="P16" s="130"/>
      <c r="Q16" s="127"/>
      <c r="R16" s="131"/>
      <c r="S16" s="133"/>
      <c r="T16" s="135"/>
      <c r="U16" s="128"/>
      <c r="V16" s="136"/>
      <c r="W16" s="139"/>
      <c r="X16" s="129"/>
      <c r="Y16" s="140"/>
      <c r="Z16" s="105">
        <f t="shared" si="0"/>
        <v>0</v>
      </c>
      <c r="AA16" s="88">
        <f t="shared" si="1"/>
        <v>0</v>
      </c>
    </row>
    <row r="17" spans="2:27" x14ac:dyDescent="0.3">
      <c r="B17" s="49"/>
      <c r="C17" s="44"/>
      <c r="D17" s="60"/>
      <c r="E17" s="24"/>
      <c r="F17" s="24"/>
      <c r="G17" s="58"/>
      <c r="H17" s="24"/>
      <c r="I17" s="24"/>
      <c r="J17" s="58"/>
      <c r="K17" s="64"/>
      <c r="L17" s="45"/>
      <c r="M17" s="84"/>
      <c r="N17" s="171"/>
      <c r="O17" s="176"/>
      <c r="P17" s="112"/>
      <c r="Q17" s="126"/>
      <c r="R17" s="132"/>
      <c r="S17" s="134"/>
      <c r="T17" s="137"/>
      <c r="U17" s="86"/>
      <c r="V17" s="138"/>
      <c r="W17" s="141"/>
      <c r="X17" s="81"/>
      <c r="Y17" s="96"/>
      <c r="Z17" s="105">
        <f t="shared" si="0"/>
        <v>0</v>
      </c>
      <c r="AA17" s="88">
        <f t="shared" si="1"/>
        <v>0</v>
      </c>
    </row>
    <row r="18" spans="2:27" x14ac:dyDescent="0.3">
      <c r="B18" s="49"/>
      <c r="C18" s="44"/>
      <c r="D18" s="60"/>
      <c r="E18" s="24"/>
      <c r="F18" s="24"/>
      <c r="G18" s="58"/>
      <c r="H18" s="24"/>
      <c r="I18" s="24"/>
      <c r="J18" s="58"/>
      <c r="K18" s="64"/>
      <c r="L18" s="45"/>
      <c r="M18" s="84"/>
      <c r="N18" s="171"/>
      <c r="O18" s="176"/>
      <c r="P18" s="112"/>
      <c r="Q18" s="126"/>
      <c r="R18" s="132"/>
      <c r="S18" s="134"/>
      <c r="T18" s="137"/>
      <c r="U18" s="86"/>
      <c r="V18" s="138"/>
      <c r="W18" s="141"/>
      <c r="X18" s="81"/>
      <c r="Y18" s="96"/>
      <c r="Z18" s="105">
        <f t="shared" si="0"/>
        <v>0</v>
      </c>
      <c r="AA18" s="88">
        <f t="shared" si="1"/>
        <v>0</v>
      </c>
    </row>
    <row r="19" spans="2:27" x14ac:dyDescent="0.3">
      <c r="B19" s="49"/>
      <c r="C19" s="44"/>
      <c r="D19" s="60"/>
      <c r="E19" s="24"/>
      <c r="F19" s="24"/>
      <c r="G19" s="58"/>
      <c r="H19" s="24"/>
      <c r="I19" s="24"/>
      <c r="J19" s="58"/>
      <c r="K19" s="64"/>
      <c r="L19" s="45"/>
      <c r="M19" s="84"/>
      <c r="N19" s="171"/>
      <c r="O19" s="176"/>
      <c r="P19" s="112"/>
      <c r="Q19" s="126"/>
      <c r="R19" s="132"/>
      <c r="S19" s="134"/>
      <c r="T19" s="137"/>
      <c r="U19" s="86"/>
      <c r="V19" s="138"/>
      <c r="W19" s="141"/>
      <c r="X19" s="81"/>
      <c r="Y19" s="96"/>
      <c r="Z19" s="105">
        <f t="shared" si="0"/>
        <v>0</v>
      </c>
      <c r="AA19" s="88">
        <f t="shared" si="1"/>
        <v>0</v>
      </c>
    </row>
    <row r="20" spans="2:27" x14ac:dyDescent="0.3">
      <c r="B20" s="49"/>
      <c r="C20" s="44"/>
      <c r="D20" s="60"/>
      <c r="E20" s="24"/>
      <c r="F20" s="24"/>
      <c r="G20" s="58"/>
      <c r="H20" s="24"/>
      <c r="I20" s="24"/>
      <c r="J20" s="58"/>
      <c r="K20" s="64"/>
      <c r="L20" s="45"/>
      <c r="M20" s="84"/>
      <c r="N20" s="171"/>
      <c r="O20" s="176"/>
      <c r="P20" s="112"/>
      <c r="Q20" s="126"/>
      <c r="R20" s="132"/>
      <c r="S20" s="134"/>
      <c r="T20" s="137"/>
      <c r="U20" s="86"/>
      <c r="V20" s="138"/>
      <c r="W20" s="141"/>
      <c r="X20" s="81"/>
      <c r="Y20" s="96"/>
      <c r="Z20" s="105">
        <f t="shared" si="0"/>
        <v>0</v>
      </c>
      <c r="AA20" s="88">
        <f t="shared" si="1"/>
        <v>0</v>
      </c>
    </row>
    <row r="21" spans="2:27" x14ac:dyDescent="0.3">
      <c r="B21" s="49"/>
      <c r="C21" s="44"/>
      <c r="D21" s="60"/>
      <c r="E21" s="24"/>
      <c r="F21" s="24"/>
      <c r="G21" s="58"/>
      <c r="H21" s="24"/>
      <c r="I21" s="24"/>
      <c r="J21" s="58"/>
      <c r="K21" s="64"/>
      <c r="L21" s="45"/>
      <c r="M21" s="84"/>
      <c r="N21" s="171"/>
      <c r="O21" s="176"/>
      <c r="P21" s="112"/>
      <c r="Q21" s="126"/>
      <c r="R21" s="132"/>
      <c r="S21" s="134"/>
      <c r="T21" s="137"/>
      <c r="U21" s="86"/>
      <c r="V21" s="138"/>
      <c r="W21" s="141"/>
      <c r="X21" s="81"/>
      <c r="Y21" s="96"/>
      <c r="Z21" s="105">
        <f t="shared" si="0"/>
        <v>0</v>
      </c>
      <c r="AA21" s="88">
        <f t="shared" si="1"/>
        <v>0</v>
      </c>
    </row>
    <row r="22" spans="2:27" ht="15" thickBot="1" x14ac:dyDescent="0.35">
      <c r="B22" s="92"/>
      <c r="C22" s="51"/>
      <c r="D22" s="61"/>
      <c r="E22" s="166"/>
      <c r="F22" s="166"/>
      <c r="G22" s="167"/>
      <c r="H22" s="166"/>
      <c r="I22" s="166"/>
      <c r="J22" s="167"/>
      <c r="K22" s="65"/>
      <c r="L22" s="52"/>
      <c r="M22" s="85"/>
      <c r="N22" s="172"/>
      <c r="O22" s="176"/>
      <c r="P22" s="178"/>
      <c r="Q22" s="180"/>
      <c r="R22" s="182"/>
      <c r="S22" s="168"/>
      <c r="T22" s="186"/>
      <c r="U22" s="188"/>
      <c r="V22" s="184"/>
      <c r="W22" s="144"/>
      <c r="X22" s="118"/>
      <c r="Y22" s="145"/>
      <c r="Z22" s="105">
        <f t="shared" si="0"/>
        <v>0</v>
      </c>
      <c r="AA22" s="89">
        <f t="shared" si="1"/>
        <v>0</v>
      </c>
    </row>
    <row r="23" spans="2:27" x14ac:dyDescent="0.3">
      <c r="B23" s="46"/>
      <c r="C23" s="47"/>
      <c r="D23" s="59"/>
      <c r="E23" s="164"/>
      <c r="F23" s="164"/>
      <c r="G23" s="165"/>
      <c r="H23" s="164"/>
      <c r="I23" s="164"/>
      <c r="J23" s="165"/>
      <c r="K23" s="63"/>
      <c r="L23" s="48"/>
      <c r="M23" s="83"/>
      <c r="N23" s="170"/>
      <c r="O23" s="176"/>
      <c r="P23" s="130"/>
      <c r="Q23" s="127"/>
      <c r="R23" s="131"/>
      <c r="S23" s="133"/>
      <c r="T23" s="135"/>
      <c r="U23" s="128"/>
      <c r="V23" s="136"/>
      <c r="W23" s="139"/>
      <c r="X23" s="129"/>
      <c r="Y23" s="140"/>
      <c r="Z23" s="105">
        <f t="shared" si="0"/>
        <v>0</v>
      </c>
      <c r="AA23" s="88">
        <f t="shared" si="1"/>
        <v>0</v>
      </c>
    </row>
    <row r="24" spans="2:27" x14ac:dyDescent="0.3">
      <c r="B24" s="49"/>
      <c r="C24" s="44"/>
      <c r="D24" s="60"/>
      <c r="E24" s="24"/>
      <c r="F24" s="24"/>
      <c r="G24" s="58"/>
      <c r="H24" s="24"/>
      <c r="I24" s="24"/>
      <c r="J24" s="58"/>
      <c r="K24" s="64"/>
      <c r="L24" s="45"/>
      <c r="M24" s="84"/>
      <c r="N24" s="171"/>
      <c r="O24" s="176"/>
      <c r="P24" s="112"/>
      <c r="Q24" s="126"/>
      <c r="R24" s="132"/>
      <c r="S24" s="134"/>
      <c r="T24" s="137"/>
      <c r="U24" s="86"/>
      <c r="V24" s="138"/>
      <c r="W24" s="141"/>
      <c r="X24" s="81"/>
      <c r="Y24" s="96"/>
      <c r="Z24" s="105">
        <f t="shared" si="0"/>
        <v>0</v>
      </c>
      <c r="AA24" s="88">
        <f t="shared" si="1"/>
        <v>0</v>
      </c>
    </row>
    <row r="25" spans="2:27" x14ac:dyDescent="0.3">
      <c r="B25" s="49"/>
      <c r="C25" s="44"/>
      <c r="D25" s="60"/>
      <c r="E25" s="24"/>
      <c r="F25" s="24"/>
      <c r="G25" s="58"/>
      <c r="H25" s="24"/>
      <c r="I25" s="24"/>
      <c r="J25" s="58"/>
      <c r="K25" s="64"/>
      <c r="L25" s="45"/>
      <c r="M25" s="84"/>
      <c r="N25" s="171"/>
      <c r="O25" s="176"/>
      <c r="P25" s="112"/>
      <c r="Q25" s="126"/>
      <c r="R25" s="132"/>
      <c r="S25" s="134"/>
      <c r="T25" s="137"/>
      <c r="U25" s="86"/>
      <c r="V25" s="138"/>
      <c r="W25" s="141"/>
      <c r="X25" s="81"/>
      <c r="Y25" s="96"/>
      <c r="Z25" s="105">
        <f t="shared" si="0"/>
        <v>0</v>
      </c>
      <c r="AA25" s="88">
        <f t="shared" si="1"/>
        <v>0</v>
      </c>
    </row>
    <row r="26" spans="2:27" x14ac:dyDescent="0.3">
      <c r="B26" s="49"/>
      <c r="C26" s="44"/>
      <c r="D26" s="60"/>
      <c r="E26" s="24"/>
      <c r="F26" s="24"/>
      <c r="G26" s="58"/>
      <c r="H26" s="24"/>
      <c r="I26" s="24"/>
      <c r="J26" s="58"/>
      <c r="K26" s="64"/>
      <c r="L26" s="45"/>
      <c r="M26" s="84"/>
      <c r="N26" s="171"/>
      <c r="O26" s="176"/>
      <c r="P26" s="112"/>
      <c r="Q26" s="126"/>
      <c r="R26" s="132"/>
      <c r="S26" s="134"/>
      <c r="T26" s="137"/>
      <c r="U26" s="86"/>
      <c r="V26" s="138"/>
      <c r="W26" s="141"/>
      <c r="X26" s="81"/>
      <c r="Y26" s="96"/>
      <c r="Z26" s="105">
        <f t="shared" si="0"/>
        <v>0</v>
      </c>
      <c r="AA26" s="88">
        <f t="shared" si="1"/>
        <v>0</v>
      </c>
    </row>
    <row r="27" spans="2:27" x14ac:dyDescent="0.3">
      <c r="B27" s="49"/>
      <c r="C27" s="44"/>
      <c r="D27" s="60"/>
      <c r="E27" s="24"/>
      <c r="F27" s="24"/>
      <c r="G27" s="58"/>
      <c r="H27" s="24"/>
      <c r="I27" s="24"/>
      <c r="J27" s="58"/>
      <c r="K27" s="64"/>
      <c r="L27" s="45"/>
      <c r="M27" s="84"/>
      <c r="N27" s="171"/>
      <c r="O27" s="176"/>
      <c r="P27" s="112"/>
      <c r="Q27" s="126"/>
      <c r="R27" s="132"/>
      <c r="S27" s="134"/>
      <c r="T27" s="137"/>
      <c r="U27" s="86"/>
      <c r="V27" s="138"/>
      <c r="W27" s="141"/>
      <c r="X27" s="81"/>
      <c r="Y27" s="96"/>
      <c r="Z27" s="105">
        <f t="shared" si="0"/>
        <v>0</v>
      </c>
      <c r="AA27" s="88">
        <f t="shared" si="1"/>
        <v>0</v>
      </c>
    </row>
    <row r="28" spans="2:27" x14ac:dyDescent="0.3">
      <c r="B28" s="49"/>
      <c r="C28" s="44"/>
      <c r="D28" s="60"/>
      <c r="E28" s="24"/>
      <c r="F28" s="24"/>
      <c r="G28" s="58"/>
      <c r="H28" s="24"/>
      <c r="I28" s="24"/>
      <c r="J28" s="58"/>
      <c r="K28" s="64"/>
      <c r="L28" s="45"/>
      <c r="M28" s="84"/>
      <c r="N28" s="171"/>
      <c r="O28" s="176"/>
      <c r="P28" s="112"/>
      <c r="Q28" s="126"/>
      <c r="R28" s="132"/>
      <c r="S28" s="134"/>
      <c r="T28" s="137"/>
      <c r="U28" s="86"/>
      <c r="V28" s="138"/>
      <c r="W28" s="141"/>
      <c r="X28" s="81"/>
      <c r="Y28" s="96"/>
      <c r="Z28" s="105">
        <f t="shared" si="0"/>
        <v>0</v>
      </c>
      <c r="AA28" s="88">
        <f t="shared" si="1"/>
        <v>0</v>
      </c>
    </row>
    <row r="29" spans="2:27" ht="15" thickBot="1" x14ac:dyDescent="0.35">
      <c r="B29" s="50"/>
      <c r="C29" s="51"/>
      <c r="D29" s="61"/>
      <c r="E29" s="166"/>
      <c r="F29" s="166"/>
      <c r="G29" s="167"/>
      <c r="H29" s="166"/>
      <c r="I29" s="166"/>
      <c r="J29" s="167"/>
      <c r="K29" s="65"/>
      <c r="L29" s="52"/>
      <c r="M29" s="85"/>
      <c r="N29" s="172"/>
      <c r="O29" s="176"/>
      <c r="P29" s="178"/>
      <c r="Q29" s="180"/>
      <c r="R29" s="182"/>
      <c r="S29" s="168"/>
      <c r="T29" s="186"/>
      <c r="U29" s="188"/>
      <c r="V29" s="184"/>
      <c r="W29" s="144"/>
      <c r="X29" s="118"/>
      <c r="Y29" s="145"/>
      <c r="Z29" s="105">
        <f t="shared" si="0"/>
        <v>0</v>
      </c>
      <c r="AA29" s="88">
        <f t="shared" si="1"/>
        <v>0</v>
      </c>
    </row>
    <row r="30" spans="2:27" x14ac:dyDescent="0.3">
      <c r="B30" s="46"/>
      <c r="C30" s="47"/>
      <c r="D30" s="59"/>
      <c r="E30" s="164"/>
      <c r="F30" s="164"/>
      <c r="G30" s="165"/>
      <c r="H30" s="164"/>
      <c r="I30" s="164"/>
      <c r="J30" s="165"/>
      <c r="K30" s="63"/>
      <c r="L30" s="48"/>
      <c r="M30" s="83"/>
      <c r="N30" s="170"/>
      <c r="O30" s="176"/>
      <c r="P30" s="130"/>
      <c r="Q30" s="127"/>
      <c r="R30" s="131"/>
      <c r="S30" s="133"/>
      <c r="T30" s="135"/>
      <c r="U30" s="128"/>
      <c r="V30" s="136"/>
      <c r="W30" s="139"/>
      <c r="X30" s="129"/>
      <c r="Y30" s="140"/>
      <c r="Z30" s="105">
        <f t="shared" si="0"/>
        <v>0</v>
      </c>
      <c r="AA30" s="88">
        <f t="shared" si="1"/>
        <v>0</v>
      </c>
    </row>
    <row r="31" spans="2:27" x14ac:dyDescent="0.3">
      <c r="B31" s="49"/>
      <c r="C31" s="44"/>
      <c r="D31" s="60"/>
      <c r="E31" s="24"/>
      <c r="F31" s="24"/>
      <c r="G31" s="58"/>
      <c r="H31" s="24"/>
      <c r="I31" s="24"/>
      <c r="J31" s="58"/>
      <c r="K31" s="64"/>
      <c r="L31" s="45"/>
      <c r="M31" s="84"/>
      <c r="N31" s="171"/>
      <c r="O31" s="176"/>
      <c r="P31" s="112"/>
      <c r="Q31" s="126"/>
      <c r="R31" s="132"/>
      <c r="S31" s="134"/>
      <c r="T31" s="137"/>
      <c r="U31" s="86"/>
      <c r="V31" s="138"/>
      <c r="W31" s="141"/>
      <c r="X31" s="81"/>
      <c r="Y31" s="96"/>
      <c r="Z31" s="105">
        <f t="shared" si="0"/>
        <v>0</v>
      </c>
      <c r="AA31" s="88">
        <f t="shared" si="1"/>
        <v>0</v>
      </c>
    </row>
    <row r="32" spans="2:27" x14ac:dyDescent="0.3">
      <c r="B32" s="49"/>
      <c r="C32" s="44"/>
      <c r="D32" s="60"/>
      <c r="E32" s="24"/>
      <c r="F32" s="24"/>
      <c r="G32" s="58"/>
      <c r="H32" s="24"/>
      <c r="I32" s="24"/>
      <c r="J32" s="58"/>
      <c r="K32" s="64"/>
      <c r="L32" s="45"/>
      <c r="M32" s="84"/>
      <c r="N32" s="171"/>
      <c r="O32" s="176"/>
      <c r="P32" s="112"/>
      <c r="Q32" s="126"/>
      <c r="R32" s="132"/>
      <c r="S32" s="134"/>
      <c r="T32" s="137"/>
      <c r="U32" s="86"/>
      <c r="V32" s="138"/>
      <c r="W32" s="141"/>
      <c r="X32" s="81"/>
      <c r="Y32" s="96"/>
      <c r="Z32" s="105">
        <f t="shared" si="0"/>
        <v>0</v>
      </c>
      <c r="AA32" s="88">
        <f t="shared" si="1"/>
        <v>0</v>
      </c>
    </row>
    <row r="33" spans="2:27" x14ac:dyDescent="0.3">
      <c r="B33" s="49"/>
      <c r="C33" s="44"/>
      <c r="D33" s="60"/>
      <c r="E33" s="24"/>
      <c r="F33" s="24"/>
      <c r="G33" s="58"/>
      <c r="H33" s="24"/>
      <c r="I33" s="24"/>
      <c r="J33" s="58"/>
      <c r="K33" s="64"/>
      <c r="L33" s="45"/>
      <c r="M33" s="84"/>
      <c r="N33" s="171"/>
      <c r="O33" s="176"/>
      <c r="P33" s="112"/>
      <c r="Q33" s="126"/>
      <c r="R33" s="132"/>
      <c r="S33" s="134"/>
      <c r="T33" s="137"/>
      <c r="U33" s="86"/>
      <c r="V33" s="138"/>
      <c r="W33" s="141"/>
      <c r="X33" s="81"/>
      <c r="Y33" s="96"/>
      <c r="Z33" s="105">
        <f t="shared" si="0"/>
        <v>0</v>
      </c>
      <c r="AA33" s="88">
        <f t="shared" si="1"/>
        <v>0</v>
      </c>
    </row>
    <row r="34" spans="2:27" x14ac:dyDescent="0.3">
      <c r="B34" s="49"/>
      <c r="C34" s="44"/>
      <c r="D34" s="60"/>
      <c r="E34" s="24"/>
      <c r="F34" s="24"/>
      <c r="G34" s="58"/>
      <c r="H34" s="24"/>
      <c r="I34" s="24"/>
      <c r="J34" s="58"/>
      <c r="K34" s="64"/>
      <c r="L34" s="45"/>
      <c r="M34" s="84"/>
      <c r="N34" s="171"/>
      <c r="O34" s="176"/>
      <c r="P34" s="112"/>
      <c r="Q34" s="126"/>
      <c r="R34" s="132"/>
      <c r="S34" s="134"/>
      <c r="T34" s="137"/>
      <c r="U34" s="86"/>
      <c r="V34" s="138"/>
      <c r="W34" s="141"/>
      <c r="X34" s="81"/>
      <c r="Y34" s="96"/>
      <c r="Z34" s="105">
        <f t="shared" si="0"/>
        <v>0</v>
      </c>
      <c r="AA34" s="88">
        <f t="shared" si="1"/>
        <v>0</v>
      </c>
    </row>
    <row r="35" spans="2:27" x14ac:dyDescent="0.3">
      <c r="B35" s="49"/>
      <c r="C35" s="44"/>
      <c r="D35" s="60"/>
      <c r="E35" s="24"/>
      <c r="F35" s="24"/>
      <c r="G35" s="58"/>
      <c r="H35" s="24"/>
      <c r="I35" s="24"/>
      <c r="J35" s="58"/>
      <c r="K35" s="64"/>
      <c r="L35" s="45"/>
      <c r="M35" s="84"/>
      <c r="N35" s="171"/>
      <c r="O35" s="176"/>
      <c r="P35" s="112"/>
      <c r="Q35" s="126"/>
      <c r="R35" s="132"/>
      <c r="S35" s="134"/>
      <c r="T35" s="137"/>
      <c r="U35" s="86"/>
      <c r="V35" s="138"/>
      <c r="W35" s="141"/>
      <c r="X35" s="81"/>
      <c r="Y35" s="96"/>
      <c r="Z35" s="105">
        <f t="shared" si="0"/>
        <v>0</v>
      </c>
      <c r="AA35" s="88">
        <f t="shared" si="1"/>
        <v>0</v>
      </c>
    </row>
    <row r="36" spans="2:27" ht="15" thickBot="1" x14ac:dyDescent="0.35">
      <c r="B36" s="50"/>
      <c r="C36" s="51"/>
      <c r="D36" s="61"/>
      <c r="E36" s="166"/>
      <c r="F36" s="166"/>
      <c r="G36" s="167"/>
      <c r="H36" s="166"/>
      <c r="I36" s="166"/>
      <c r="J36" s="167"/>
      <c r="K36" s="65"/>
      <c r="L36" s="52"/>
      <c r="M36" s="85"/>
      <c r="N36" s="172"/>
      <c r="O36" s="176"/>
      <c r="P36" s="178"/>
      <c r="Q36" s="180"/>
      <c r="R36" s="182"/>
      <c r="S36" s="168"/>
      <c r="T36" s="186"/>
      <c r="U36" s="188"/>
      <c r="V36" s="184"/>
      <c r="W36" s="144"/>
      <c r="X36" s="118"/>
      <c r="Y36" s="145"/>
      <c r="Z36" s="105">
        <f t="shared" si="0"/>
        <v>0</v>
      </c>
      <c r="AA36" s="88">
        <f t="shared" si="1"/>
        <v>0</v>
      </c>
    </row>
    <row r="37" spans="2:27" x14ac:dyDescent="0.3">
      <c r="B37" s="46"/>
      <c r="C37" s="47"/>
      <c r="D37" s="59"/>
      <c r="E37" s="164"/>
      <c r="F37" s="164"/>
      <c r="G37" s="165"/>
      <c r="H37" s="164"/>
      <c r="I37" s="164"/>
      <c r="J37" s="165"/>
      <c r="K37" s="63"/>
      <c r="L37" s="48"/>
      <c r="M37" s="83"/>
      <c r="N37" s="170"/>
      <c r="O37" s="176"/>
      <c r="P37" s="130"/>
      <c r="Q37" s="127"/>
      <c r="R37" s="131"/>
      <c r="S37" s="133"/>
      <c r="T37" s="135"/>
      <c r="U37" s="128"/>
      <c r="V37" s="136"/>
      <c r="W37" s="139"/>
      <c r="X37" s="129"/>
      <c r="Y37" s="140"/>
      <c r="Z37" s="105">
        <f t="shared" si="0"/>
        <v>0</v>
      </c>
      <c r="AA37" s="88">
        <f t="shared" si="1"/>
        <v>0</v>
      </c>
    </row>
    <row r="38" spans="2:27" x14ac:dyDescent="0.3">
      <c r="B38" s="49"/>
      <c r="C38" s="44"/>
      <c r="D38" s="60"/>
      <c r="E38" s="24"/>
      <c r="F38" s="24"/>
      <c r="G38" s="58"/>
      <c r="H38" s="24"/>
      <c r="I38" s="24"/>
      <c r="J38" s="58"/>
      <c r="K38" s="64"/>
      <c r="L38" s="45"/>
      <c r="M38" s="84"/>
      <c r="N38" s="171"/>
      <c r="O38" s="176"/>
      <c r="P38" s="112"/>
      <c r="Q38" s="126"/>
      <c r="R38" s="132"/>
      <c r="S38" s="134"/>
      <c r="T38" s="137"/>
      <c r="U38" s="86"/>
      <c r="V38" s="138"/>
      <c r="W38" s="141"/>
      <c r="X38" s="81"/>
      <c r="Y38" s="96"/>
      <c r="Z38" s="105">
        <f t="shared" si="0"/>
        <v>0</v>
      </c>
      <c r="AA38" s="88">
        <f t="shared" si="1"/>
        <v>0</v>
      </c>
    </row>
    <row r="39" spans="2:27" x14ac:dyDescent="0.3">
      <c r="B39" s="49"/>
      <c r="C39" s="44"/>
      <c r="D39" s="60"/>
      <c r="E39" s="24"/>
      <c r="F39" s="24"/>
      <c r="G39" s="58"/>
      <c r="H39" s="24"/>
      <c r="I39" s="24"/>
      <c r="J39" s="58"/>
      <c r="K39" s="64"/>
      <c r="L39" s="45"/>
      <c r="M39" s="84"/>
      <c r="N39" s="171"/>
      <c r="O39" s="176"/>
      <c r="P39" s="112"/>
      <c r="Q39" s="126"/>
      <c r="R39" s="132"/>
      <c r="S39" s="134"/>
      <c r="T39" s="137"/>
      <c r="U39" s="86"/>
      <c r="V39" s="138"/>
      <c r="W39" s="141"/>
      <c r="X39" s="81"/>
      <c r="Y39" s="96"/>
      <c r="Z39" s="105">
        <f t="shared" si="0"/>
        <v>0</v>
      </c>
      <c r="AA39" s="88">
        <f t="shared" si="1"/>
        <v>0</v>
      </c>
    </row>
    <row r="40" spans="2:27" x14ac:dyDescent="0.3">
      <c r="B40" s="49"/>
      <c r="C40" s="44"/>
      <c r="D40" s="60"/>
      <c r="E40" s="24"/>
      <c r="F40" s="24"/>
      <c r="G40" s="58"/>
      <c r="H40" s="24"/>
      <c r="I40" s="24"/>
      <c r="J40" s="58"/>
      <c r="K40" s="64"/>
      <c r="L40" s="45"/>
      <c r="M40" s="84"/>
      <c r="N40" s="171"/>
      <c r="O40" s="176"/>
      <c r="P40" s="112"/>
      <c r="Q40" s="126"/>
      <c r="R40" s="132"/>
      <c r="S40" s="134"/>
      <c r="T40" s="137"/>
      <c r="U40" s="86"/>
      <c r="V40" s="138"/>
      <c r="W40" s="141"/>
      <c r="X40" s="81"/>
      <c r="Y40" s="96"/>
      <c r="Z40" s="105">
        <f t="shared" si="0"/>
        <v>0</v>
      </c>
      <c r="AA40" s="88">
        <f t="shared" si="1"/>
        <v>0</v>
      </c>
    </row>
    <row r="41" spans="2:27" ht="15" thickBot="1" x14ac:dyDescent="0.35">
      <c r="B41" s="49"/>
      <c r="C41" s="44"/>
      <c r="D41" s="60"/>
      <c r="E41" s="24"/>
      <c r="F41" s="24"/>
      <c r="G41" s="58"/>
      <c r="H41" s="24"/>
      <c r="I41" s="24"/>
      <c r="J41" s="58"/>
      <c r="K41" s="64"/>
      <c r="L41" s="45"/>
      <c r="M41" s="84"/>
      <c r="N41" s="171"/>
      <c r="O41" s="176"/>
      <c r="P41" s="112"/>
      <c r="Q41" s="126"/>
      <c r="R41" s="132"/>
      <c r="S41" s="134"/>
      <c r="T41" s="137"/>
      <c r="U41" s="86"/>
      <c r="V41" s="138"/>
      <c r="W41" s="141"/>
      <c r="X41" s="81"/>
      <c r="Y41" s="96"/>
      <c r="Z41" s="106">
        <f t="shared" si="0"/>
        <v>0</v>
      </c>
      <c r="AA41" s="90">
        <f t="shared" si="1"/>
        <v>0</v>
      </c>
    </row>
    <row r="42" spans="2:27" x14ac:dyDescent="0.3">
      <c r="B42" s="17"/>
      <c r="C42" s="3"/>
      <c r="D42" s="4"/>
      <c r="E42" s="24"/>
      <c r="F42" s="24"/>
      <c r="G42" s="24"/>
      <c r="H42" s="24"/>
      <c r="I42" s="24"/>
      <c r="J42" s="24"/>
      <c r="K42" s="2"/>
      <c r="L42" s="2"/>
      <c r="M42" s="2"/>
      <c r="O42" s="26"/>
      <c r="P42" s="26"/>
      <c r="Q42" s="26"/>
      <c r="R42" s="26"/>
      <c r="S42" s="26"/>
      <c r="T42" s="26"/>
      <c r="U42" s="26"/>
      <c r="V42" s="26"/>
      <c r="W42" s="22"/>
      <c r="X42" s="22"/>
      <c r="Y42" s="22"/>
      <c r="Z42" s="22"/>
      <c r="AA42" s="18"/>
    </row>
    <row r="43" spans="2:27" ht="15" thickBot="1" x14ac:dyDescent="0.35">
      <c r="B43" s="91"/>
      <c r="C43" s="3"/>
      <c r="D43" s="4"/>
      <c r="E43" s="24"/>
      <c r="F43" s="24"/>
      <c r="G43" s="24"/>
      <c r="H43" s="24"/>
      <c r="I43" s="24"/>
      <c r="J43" s="24"/>
      <c r="K43" s="2"/>
      <c r="L43" s="2"/>
      <c r="M43" s="2"/>
      <c r="O43" s="26"/>
      <c r="P43" s="26"/>
      <c r="Q43" s="26"/>
      <c r="R43" s="26"/>
      <c r="S43" s="26"/>
      <c r="T43" s="26"/>
      <c r="U43" s="26"/>
      <c r="V43" s="26"/>
      <c r="W43" s="22"/>
      <c r="X43" s="22"/>
      <c r="Y43" s="22"/>
      <c r="Z43" s="22"/>
      <c r="AA43" s="18"/>
    </row>
    <row r="44" spans="2:27" ht="15.6" x14ac:dyDescent="0.3">
      <c r="L44" s="8"/>
      <c r="M44" s="8"/>
      <c r="O44" s="8"/>
      <c r="P44" s="8"/>
      <c r="Q44" s="8"/>
      <c r="R44" s="8"/>
      <c r="S44" s="8"/>
      <c r="T44" s="8"/>
      <c r="U44" s="8"/>
      <c r="V44" s="8"/>
      <c r="W44" s="9"/>
      <c r="X44" s="9"/>
      <c r="Y44" s="9"/>
      <c r="Z44" s="9"/>
      <c r="AA44" s="8"/>
    </row>
  </sheetData>
  <mergeCells count="5">
    <mergeCell ref="E4:F4"/>
    <mergeCell ref="E5:F5"/>
    <mergeCell ref="E6:F6"/>
    <mergeCell ref="E7:F7"/>
    <mergeCell ref="E8:F8"/>
  </mergeCells>
  <conditionalFormatting sqref="B1:AA1 B9:AA9 B11:AA11 B42:AA1048576 AA23:AA41 AA12:AA21 B12:Z41 B2:F2 H2:J2">
    <cfRule type="expression" dxfId="7" priority="1">
      <formula>WEEKDAY($D1,2)=7</formula>
    </cfRule>
  </conditionalFormatting>
  <conditionalFormatting sqref="W3:AA3">
    <cfRule type="expression" dxfId="6" priority="8">
      <formula>WEEKDAY(#REF!,2)=7</formula>
    </cfRule>
  </conditionalFormatting>
  <conditionalFormatting sqref="L2:AA2 E4 N6 B5:B8 G6:J6 D5:E8 G5:AA5 G7:AA8">
    <cfRule type="expression" dxfId="5" priority="11">
      <formula>WEEKDAY(#REF!,2)=7</formula>
    </cfRule>
  </conditionalFormatting>
  <conditionalFormatting sqref="W4:AA4">
    <cfRule type="expression" dxfId="4" priority="12">
      <formula>WEEKDAY($D2,2)=7</formula>
    </cfRule>
  </conditionalFormatting>
  <conditionalFormatting sqref="W6:Z6">
    <cfRule type="expression" dxfId="3" priority="14">
      <formula>WEEKDAY($D3,2)=7</formula>
    </cfRule>
  </conditionalFormatting>
  <pageMargins left="0.7" right="0.7" top="0.75" bottom="0.75" header="0.3" footer="0.3"/>
  <pageSetup paperSize="9" scale="48"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D6"/>
  <sheetViews>
    <sheetView workbookViewId="0">
      <selection activeCell="C27" sqref="C27"/>
    </sheetView>
  </sheetViews>
  <sheetFormatPr baseColWidth="10" defaultRowHeight="14.4" x14ac:dyDescent="0.3"/>
  <cols>
    <col min="1" max="1" width="19.5546875" bestFit="1" customWidth="1"/>
    <col min="2" max="2" width="7.109375" customWidth="1"/>
    <col min="3" max="3" width="5.5546875" bestFit="1" customWidth="1"/>
    <col min="4" max="4" width="19.77734375" bestFit="1" customWidth="1"/>
    <col min="5" max="5" width="18.77734375" bestFit="1" customWidth="1"/>
  </cols>
  <sheetData>
    <row r="1" spans="1:4" ht="21" x14ac:dyDescent="0.4">
      <c r="C1" s="7" t="str">
        <f>PRENOM</f>
        <v>XXX</v>
      </c>
      <c r="D1" s="7" t="str">
        <f>NOM</f>
        <v>YYYY</v>
      </c>
    </row>
    <row r="3" spans="1:4" x14ac:dyDescent="0.3">
      <c r="A3" s="19" t="s">
        <v>35</v>
      </c>
    </row>
    <row r="4" spans="1:4" x14ac:dyDescent="0.3">
      <c r="A4" s="19" t="s">
        <v>36</v>
      </c>
      <c r="B4" s="19" t="s">
        <v>9</v>
      </c>
      <c r="C4" t="s">
        <v>77</v>
      </c>
    </row>
    <row r="5" spans="1:4" x14ac:dyDescent="0.3">
      <c r="A5" t="s">
        <v>34</v>
      </c>
      <c r="B5" s="21" t="s">
        <v>33</v>
      </c>
      <c r="C5" s="20">
        <v>1.1944444444444444</v>
      </c>
    </row>
    <row r="6" spans="1:4" x14ac:dyDescent="0.3">
      <c r="A6" t="s">
        <v>37</v>
      </c>
      <c r="C6" s="20">
        <v>1.1944444444444444</v>
      </c>
    </row>
  </sheetData>
  <conditionalFormatting sqref="C1:D1">
    <cfRule type="expression" dxfId="2" priority="1">
      <formula>WEEKDAY(#REF!,2)=7</formula>
    </cfRule>
  </conditionalFormatting>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B15"/>
  <sheetViews>
    <sheetView tabSelected="1" workbookViewId="0">
      <selection activeCell="C1" sqref="C1:J1048576"/>
    </sheetView>
  </sheetViews>
  <sheetFormatPr baseColWidth="10" defaultRowHeight="14.4" x14ac:dyDescent="0.3"/>
  <cols>
    <col min="1" max="1" width="13.109375" bestFit="1" customWidth="1"/>
    <col min="4" max="7" width="11.5546875" customWidth="1"/>
  </cols>
  <sheetData>
    <row r="1" spans="1:2" x14ac:dyDescent="0.3">
      <c r="A1" t="s">
        <v>28</v>
      </c>
    </row>
    <row r="2" spans="1:2" x14ac:dyDescent="0.3">
      <c r="A2" s="1" t="s">
        <v>50</v>
      </c>
    </row>
    <row r="3" spans="1:2" x14ac:dyDescent="0.3">
      <c r="A3" s="1" t="s">
        <v>7</v>
      </c>
    </row>
    <row r="4" spans="1:2" x14ac:dyDescent="0.3">
      <c r="A4" s="1" t="s">
        <v>62</v>
      </c>
    </row>
    <row r="5" spans="1:2" x14ac:dyDescent="0.3">
      <c r="A5" s="1" t="s">
        <v>8</v>
      </c>
    </row>
    <row r="6" spans="1:2" x14ac:dyDescent="0.3">
      <c r="A6" s="1" t="s">
        <v>68</v>
      </c>
    </row>
    <row r="7" spans="1:2" x14ac:dyDescent="0.3">
      <c r="A7" s="1" t="s">
        <v>69</v>
      </c>
    </row>
    <row r="8" spans="1:2" x14ac:dyDescent="0.3">
      <c r="A8" s="1" t="s">
        <v>54</v>
      </c>
    </row>
    <row r="9" spans="1:2" x14ac:dyDescent="0.3">
      <c r="A9" s="1" t="s">
        <v>55</v>
      </c>
    </row>
    <row r="10" spans="1:2" x14ac:dyDescent="0.3">
      <c r="A10" s="1" t="s">
        <v>70</v>
      </c>
    </row>
    <row r="11" spans="1:2" x14ac:dyDescent="0.3">
      <c r="A11" s="1" t="s">
        <v>64</v>
      </c>
    </row>
    <row r="12" spans="1:2" x14ac:dyDescent="0.3">
      <c r="A12" s="1"/>
    </row>
    <row r="13" spans="1:2" x14ac:dyDescent="0.3">
      <c r="A13" s="1"/>
    </row>
    <row r="14" spans="1:2" ht="28.8" x14ac:dyDescent="0.3">
      <c r="A14" s="29" t="s">
        <v>30</v>
      </c>
      <c r="B14" s="32">
        <v>0.28472222222222221</v>
      </c>
    </row>
    <row r="15" spans="1:2" ht="28.8" x14ac:dyDescent="0.3">
      <c r="A15" s="29" t="s">
        <v>29</v>
      </c>
      <c r="B15" s="32">
        <v>1.4375</v>
      </c>
    </row>
  </sheetData>
  <conditionalFormatting sqref="B15">
    <cfRule type="colorScale" priority="2">
      <colorScale>
        <cfvo type="num" val="&quot;H2 &lt; I2&quot;"/>
        <cfvo type="num" val="0"/>
        <cfvo type="num" val="&quot;I2 &gt; H2&quot;"/>
        <color rgb="FFF8696B"/>
        <color rgb="FFFFEB84"/>
        <color rgb="FF63BE7B"/>
      </colorScale>
    </cfRule>
  </conditionalFormatting>
  <conditionalFormatting sqref="B14">
    <cfRule type="colorScale" priority="1">
      <colorScale>
        <cfvo type="num" val="&quot;H2 &lt; I2&quot;"/>
        <cfvo type="num" val="0"/>
        <cfvo type="num" val="&quot;I2 &gt; H2&quot;"/>
        <color rgb="FFF8696B"/>
        <color rgb="FFFFEB84"/>
        <color rgb="FF63BE7B"/>
      </colorScale>
    </cfRule>
  </conditionalFormatting>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4"/>
  <dimension ref="A1:C60"/>
  <sheetViews>
    <sheetView workbookViewId="0">
      <selection activeCell="D9" sqref="D9"/>
    </sheetView>
  </sheetViews>
  <sheetFormatPr baseColWidth="10" defaultRowHeight="14.4" x14ac:dyDescent="0.3"/>
  <cols>
    <col min="2" max="2" width="13.21875" bestFit="1" customWidth="1"/>
    <col min="3" max="3" width="13.109375" bestFit="1" customWidth="1"/>
  </cols>
  <sheetData>
    <row r="1" spans="1:3" x14ac:dyDescent="0.3">
      <c r="A1" s="11">
        <f ca="1">YEAR(TODAY())</f>
        <v>2020</v>
      </c>
      <c r="B1" s="12" t="s">
        <v>15</v>
      </c>
      <c r="C1" s="13">
        <f ca="1">DATE(A1,1,1)</f>
        <v>43831</v>
      </c>
    </row>
    <row r="2" spans="1:3" x14ac:dyDescent="0.3">
      <c r="A2" s="12"/>
      <c r="B2" s="12" t="s">
        <v>16</v>
      </c>
      <c r="C2" s="13">
        <f ca="1">ROUND(DATE(A1,4,MOD(234-11*MOD(A1,19),30))/7,0)*7-6</f>
        <v>43933</v>
      </c>
    </row>
    <row r="3" spans="1:3" x14ac:dyDescent="0.3">
      <c r="A3" s="12"/>
      <c r="B3" s="12" t="s">
        <v>17</v>
      </c>
      <c r="C3" s="13">
        <f ca="1">C2+1</f>
        <v>43934</v>
      </c>
    </row>
    <row r="4" spans="1:3" x14ac:dyDescent="0.3">
      <c r="A4" s="12"/>
      <c r="B4" s="12" t="s">
        <v>18</v>
      </c>
      <c r="C4" s="13">
        <f ca="1">DATE(A1,5,1)</f>
        <v>43952</v>
      </c>
    </row>
    <row r="5" spans="1:3" x14ac:dyDescent="0.3">
      <c r="A5" s="12"/>
      <c r="B5" s="12" t="s">
        <v>19</v>
      </c>
      <c r="C5" s="13">
        <f ca="1">DATE(A1,5,8)</f>
        <v>43959</v>
      </c>
    </row>
    <row r="6" spans="1:3" x14ac:dyDescent="0.3">
      <c r="A6" s="12"/>
      <c r="B6" s="12" t="s">
        <v>20</v>
      </c>
      <c r="C6" s="13">
        <f ca="1">C2+39</f>
        <v>43972</v>
      </c>
    </row>
    <row r="7" spans="1:3" x14ac:dyDescent="0.3">
      <c r="A7" s="12"/>
      <c r="B7" s="12" t="s">
        <v>21</v>
      </c>
      <c r="C7" s="13">
        <f ca="1">C2+50</f>
        <v>43983</v>
      </c>
    </row>
    <row r="8" spans="1:3" x14ac:dyDescent="0.3">
      <c r="A8" s="12"/>
      <c r="B8" s="12" t="s">
        <v>22</v>
      </c>
      <c r="C8" s="13">
        <f ca="1">DATE(A1,7,14)</f>
        <v>44026</v>
      </c>
    </row>
    <row r="9" spans="1:3" x14ac:dyDescent="0.3">
      <c r="A9" s="12"/>
      <c r="B9" s="12" t="s">
        <v>23</v>
      </c>
      <c r="C9" s="13">
        <f ca="1">DATE(A1,8,15)</f>
        <v>44058</v>
      </c>
    </row>
    <row r="10" spans="1:3" x14ac:dyDescent="0.3">
      <c r="A10" s="12"/>
      <c r="B10" s="12" t="s">
        <v>24</v>
      </c>
      <c r="C10" s="13">
        <f ca="1">DATE(A1,11,1)</f>
        <v>44136</v>
      </c>
    </row>
    <row r="11" spans="1:3" x14ac:dyDescent="0.3">
      <c r="A11" s="12"/>
      <c r="B11" s="12" t="s">
        <v>25</v>
      </c>
      <c r="C11" s="13">
        <f ca="1">DATE(A1,11,11)</f>
        <v>44146</v>
      </c>
    </row>
    <row r="12" spans="1:3" x14ac:dyDescent="0.3">
      <c r="A12" s="12"/>
      <c r="B12" s="12" t="s">
        <v>26</v>
      </c>
      <c r="C12" s="13">
        <f ca="1">DATE(A1,12,25)</f>
        <v>44190</v>
      </c>
    </row>
    <row r="13" spans="1:3" x14ac:dyDescent="0.3">
      <c r="A13" s="11">
        <f ca="1">A1+1</f>
        <v>2021</v>
      </c>
      <c r="B13" s="12" t="s">
        <v>15</v>
      </c>
      <c r="C13" s="13">
        <f ca="1">DATE(A13,1,1)</f>
        <v>44197</v>
      </c>
    </row>
    <row r="14" spans="1:3" x14ac:dyDescent="0.3">
      <c r="A14" s="12"/>
      <c r="B14" s="12" t="s">
        <v>16</v>
      </c>
      <c r="C14" s="13">
        <f ca="1">ROUND(DATE(A13,4,MOD(234-11*MOD(A13,19),30))/7,0)*7-6</f>
        <v>44290</v>
      </c>
    </row>
    <row r="15" spans="1:3" x14ac:dyDescent="0.3">
      <c r="A15" s="12"/>
      <c r="B15" s="12" t="s">
        <v>17</v>
      </c>
      <c r="C15" s="13">
        <f ca="1">C14+1</f>
        <v>44291</v>
      </c>
    </row>
    <row r="16" spans="1:3" x14ac:dyDescent="0.3">
      <c r="A16" s="12"/>
      <c r="B16" s="12" t="s">
        <v>18</v>
      </c>
      <c r="C16" s="13">
        <f ca="1">DATE(A13,5,1)</f>
        <v>44317</v>
      </c>
    </row>
    <row r="17" spans="1:3" x14ac:dyDescent="0.3">
      <c r="A17" s="12"/>
      <c r="B17" s="12" t="s">
        <v>19</v>
      </c>
      <c r="C17" s="13">
        <f ca="1">DATE(A13,5,8)</f>
        <v>44324</v>
      </c>
    </row>
    <row r="18" spans="1:3" x14ac:dyDescent="0.3">
      <c r="A18" s="12"/>
      <c r="B18" s="12" t="s">
        <v>20</v>
      </c>
      <c r="C18" s="13">
        <f ca="1">C14+39</f>
        <v>44329</v>
      </c>
    </row>
    <row r="19" spans="1:3" x14ac:dyDescent="0.3">
      <c r="A19" s="12"/>
      <c r="B19" s="12" t="s">
        <v>21</v>
      </c>
      <c r="C19" s="13">
        <f ca="1">C14+50</f>
        <v>44340</v>
      </c>
    </row>
    <row r="20" spans="1:3" x14ac:dyDescent="0.3">
      <c r="A20" s="12"/>
      <c r="B20" s="12" t="s">
        <v>22</v>
      </c>
      <c r="C20" s="13">
        <f ca="1">DATE(A13,7,14)</f>
        <v>44391</v>
      </c>
    </row>
    <row r="21" spans="1:3" x14ac:dyDescent="0.3">
      <c r="A21" s="12"/>
      <c r="B21" s="12" t="s">
        <v>23</v>
      </c>
      <c r="C21" s="13">
        <f ca="1">DATE(A13,8,15)</f>
        <v>44423</v>
      </c>
    </row>
    <row r="22" spans="1:3" x14ac:dyDescent="0.3">
      <c r="A22" s="12"/>
      <c r="B22" s="12" t="s">
        <v>24</v>
      </c>
      <c r="C22" s="13">
        <f ca="1">DATE(A13,11,1)</f>
        <v>44501</v>
      </c>
    </row>
    <row r="23" spans="1:3" x14ac:dyDescent="0.3">
      <c r="A23" s="12"/>
      <c r="B23" s="12" t="s">
        <v>25</v>
      </c>
      <c r="C23" s="13">
        <f ca="1">DATE(A13,11,11)</f>
        <v>44511</v>
      </c>
    </row>
    <row r="24" spans="1:3" x14ac:dyDescent="0.3">
      <c r="A24" s="12"/>
      <c r="B24" s="12" t="s">
        <v>26</v>
      </c>
      <c r="C24" s="13">
        <f ca="1">DATE(A13,12,25)</f>
        <v>44555</v>
      </c>
    </row>
    <row r="25" spans="1:3" x14ac:dyDescent="0.3">
      <c r="A25" s="11">
        <f ca="1">A13+1</f>
        <v>2022</v>
      </c>
      <c r="B25" s="12" t="s">
        <v>15</v>
      </c>
      <c r="C25" s="13">
        <f ca="1">DATE(A25,1,1)</f>
        <v>44562</v>
      </c>
    </row>
    <row r="26" spans="1:3" x14ac:dyDescent="0.3">
      <c r="A26" s="12"/>
      <c r="B26" s="12" t="s">
        <v>16</v>
      </c>
      <c r="C26" s="13">
        <f ca="1">ROUND(DATE(A25,4,MOD(234-11*MOD(A25,19),30))/7,0)*7-6</f>
        <v>44668</v>
      </c>
    </row>
    <row r="27" spans="1:3" x14ac:dyDescent="0.3">
      <c r="A27" s="12"/>
      <c r="B27" s="12" t="s">
        <v>17</v>
      </c>
      <c r="C27" s="13">
        <f ca="1">C26+1</f>
        <v>44669</v>
      </c>
    </row>
    <row r="28" spans="1:3" x14ac:dyDescent="0.3">
      <c r="A28" s="12"/>
      <c r="B28" s="12" t="s">
        <v>18</v>
      </c>
      <c r="C28" s="13">
        <f ca="1">DATE(A25,5,1)</f>
        <v>44682</v>
      </c>
    </row>
    <row r="29" spans="1:3" x14ac:dyDescent="0.3">
      <c r="A29" s="12"/>
      <c r="B29" s="12" t="s">
        <v>19</v>
      </c>
      <c r="C29" s="13">
        <f ca="1">DATE(A25,5,8)</f>
        <v>44689</v>
      </c>
    </row>
    <row r="30" spans="1:3" x14ac:dyDescent="0.3">
      <c r="A30" s="12"/>
      <c r="B30" s="12" t="s">
        <v>20</v>
      </c>
      <c r="C30" s="13">
        <f ca="1">C26+39</f>
        <v>44707</v>
      </c>
    </row>
    <row r="31" spans="1:3" x14ac:dyDescent="0.3">
      <c r="A31" s="12"/>
      <c r="B31" s="12" t="s">
        <v>21</v>
      </c>
      <c r="C31" s="13">
        <f ca="1">C26+50</f>
        <v>44718</v>
      </c>
    </row>
    <row r="32" spans="1:3" x14ac:dyDescent="0.3">
      <c r="A32" s="12"/>
      <c r="B32" s="12" t="s">
        <v>22</v>
      </c>
      <c r="C32" s="13">
        <f ca="1">DATE(A25,7,14)</f>
        <v>44756</v>
      </c>
    </row>
    <row r="33" spans="1:3" x14ac:dyDescent="0.3">
      <c r="A33" s="12"/>
      <c r="B33" s="12" t="s">
        <v>23</v>
      </c>
      <c r="C33" s="13">
        <f ca="1">DATE(A25,8,15)</f>
        <v>44788</v>
      </c>
    </row>
    <row r="34" spans="1:3" x14ac:dyDescent="0.3">
      <c r="A34" s="12"/>
      <c r="B34" s="12" t="s">
        <v>24</v>
      </c>
      <c r="C34" s="13">
        <f ca="1">DATE(A25,11,1)</f>
        <v>44866</v>
      </c>
    </row>
    <row r="35" spans="1:3" x14ac:dyDescent="0.3">
      <c r="A35" s="12"/>
      <c r="B35" s="12" t="s">
        <v>25</v>
      </c>
      <c r="C35" s="13">
        <f ca="1">DATE(A25,11,11)</f>
        <v>44876</v>
      </c>
    </row>
    <row r="36" spans="1:3" x14ac:dyDescent="0.3">
      <c r="A36" s="12"/>
      <c r="B36" s="12" t="s">
        <v>26</v>
      </c>
      <c r="C36" s="13">
        <f ca="1">DATE(A25,12,25)</f>
        <v>44920</v>
      </c>
    </row>
    <row r="37" spans="1:3" x14ac:dyDescent="0.3">
      <c r="A37" s="11">
        <f ca="1">A25+1</f>
        <v>2023</v>
      </c>
      <c r="B37" s="12" t="s">
        <v>15</v>
      </c>
      <c r="C37" s="13">
        <f ca="1">DATE(A37,1,1)</f>
        <v>44927</v>
      </c>
    </row>
    <row r="38" spans="1:3" x14ac:dyDescent="0.3">
      <c r="A38" s="12"/>
      <c r="B38" s="12" t="s">
        <v>16</v>
      </c>
      <c r="C38" s="13">
        <f ca="1">ROUND(DATE(A37,4,MOD(234-11*MOD(A37,19),30))/7,0)*7-6</f>
        <v>45025</v>
      </c>
    </row>
    <row r="39" spans="1:3" x14ac:dyDescent="0.3">
      <c r="A39" s="12"/>
      <c r="B39" s="12" t="s">
        <v>17</v>
      </c>
      <c r="C39" s="13">
        <f ca="1">C38+1</f>
        <v>45026</v>
      </c>
    </row>
    <row r="40" spans="1:3" x14ac:dyDescent="0.3">
      <c r="A40" s="12"/>
      <c r="B40" s="12" t="s">
        <v>18</v>
      </c>
      <c r="C40" s="13">
        <f ca="1">DATE(A37,5,1)</f>
        <v>45047</v>
      </c>
    </row>
    <row r="41" spans="1:3" x14ac:dyDescent="0.3">
      <c r="A41" s="12"/>
      <c r="B41" s="12" t="s">
        <v>19</v>
      </c>
      <c r="C41" s="13">
        <f ca="1">DATE(A37,5,8)</f>
        <v>45054</v>
      </c>
    </row>
    <row r="42" spans="1:3" x14ac:dyDescent="0.3">
      <c r="A42" s="12"/>
      <c r="B42" s="12" t="s">
        <v>20</v>
      </c>
      <c r="C42" s="13">
        <f ca="1">C38+39</f>
        <v>45064</v>
      </c>
    </row>
    <row r="43" spans="1:3" x14ac:dyDescent="0.3">
      <c r="A43" s="12"/>
      <c r="B43" s="12" t="s">
        <v>21</v>
      </c>
      <c r="C43" s="13">
        <f ca="1">C38+50</f>
        <v>45075</v>
      </c>
    </row>
    <row r="44" spans="1:3" x14ac:dyDescent="0.3">
      <c r="A44" s="12"/>
      <c r="B44" s="12" t="s">
        <v>22</v>
      </c>
      <c r="C44" s="13">
        <f ca="1">DATE(A37,7,14)</f>
        <v>45121</v>
      </c>
    </row>
    <row r="45" spans="1:3" x14ac:dyDescent="0.3">
      <c r="A45" s="12"/>
      <c r="B45" s="12" t="s">
        <v>23</v>
      </c>
      <c r="C45" s="13">
        <f ca="1">DATE(A37,8,15)</f>
        <v>45153</v>
      </c>
    </row>
    <row r="46" spans="1:3" x14ac:dyDescent="0.3">
      <c r="A46" s="12"/>
      <c r="B46" s="12" t="s">
        <v>24</v>
      </c>
      <c r="C46" s="13">
        <f ca="1">DATE(A37,11,1)</f>
        <v>45231</v>
      </c>
    </row>
    <row r="47" spans="1:3" x14ac:dyDescent="0.3">
      <c r="A47" s="12"/>
      <c r="B47" s="12" t="s">
        <v>25</v>
      </c>
      <c r="C47" s="13">
        <f ca="1">DATE(A37,11,11)</f>
        <v>45241</v>
      </c>
    </row>
    <row r="48" spans="1:3" x14ac:dyDescent="0.3">
      <c r="A48" s="12"/>
      <c r="B48" s="12" t="s">
        <v>26</v>
      </c>
      <c r="C48" s="13">
        <f ca="1">DATE(A37,12,25)</f>
        <v>45285</v>
      </c>
    </row>
    <row r="49" spans="1:3" x14ac:dyDescent="0.3">
      <c r="A49" s="11">
        <f ca="1">A37+1</f>
        <v>2024</v>
      </c>
      <c r="B49" s="12" t="s">
        <v>15</v>
      </c>
      <c r="C49" s="13">
        <f ca="1">DATE(A49,1,1)</f>
        <v>45292</v>
      </c>
    </row>
    <row r="50" spans="1:3" x14ac:dyDescent="0.3">
      <c r="A50" s="12"/>
      <c r="B50" s="12" t="s">
        <v>16</v>
      </c>
      <c r="C50" s="13">
        <f ca="1">ROUND(DATE(A49,4,MOD(234-11*MOD(A49,19),30))/7,0)*7-6</f>
        <v>45382</v>
      </c>
    </row>
    <row r="51" spans="1:3" x14ac:dyDescent="0.3">
      <c r="A51" s="12"/>
      <c r="B51" s="12" t="s">
        <v>17</v>
      </c>
      <c r="C51" s="13">
        <f ca="1">C50+1</f>
        <v>45383</v>
      </c>
    </row>
    <row r="52" spans="1:3" x14ac:dyDescent="0.3">
      <c r="A52" s="12"/>
      <c r="B52" s="12" t="s">
        <v>18</v>
      </c>
      <c r="C52" s="13">
        <f ca="1">DATE(A49,5,1)</f>
        <v>45413</v>
      </c>
    </row>
    <row r="53" spans="1:3" x14ac:dyDescent="0.3">
      <c r="A53" s="12"/>
      <c r="B53" s="12" t="s">
        <v>19</v>
      </c>
      <c r="C53" s="13">
        <f ca="1">DATE(A49,5,8)</f>
        <v>45420</v>
      </c>
    </row>
    <row r="54" spans="1:3" x14ac:dyDescent="0.3">
      <c r="A54" s="12"/>
      <c r="B54" s="12" t="s">
        <v>20</v>
      </c>
      <c r="C54" s="13">
        <f ca="1">C50+39</f>
        <v>45421</v>
      </c>
    </row>
    <row r="55" spans="1:3" x14ac:dyDescent="0.3">
      <c r="A55" s="12"/>
      <c r="B55" s="12" t="s">
        <v>21</v>
      </c>
      <c r="C55" s="13">
        <f ca="1">C50+50</f>
        <v>45432</v>
      </c>
    </row>
    <row r="56" spans="1:3" x14ac:dyDescent="0.3">
      <c r="A56" s="12"/>
      <c r="B56" s="12" t="s">
        <v>22</v>
      </c>
      <c r="C56" s="13">
        <f ca="1">DATE(A49,7,14)</f>
        <v>45487</v>
      </c>
    </row>
    <row r="57" spans="1:3" x14ac:dyDescent="0.3">
      <c r="A57" s="12"/>
      <c r="B57" s="12" t="s">
        <v>23</v>
      </c>
      <c r="C57" s="13">
        <f ca="1">DATE(A49,8,15)</f>
        <v>45519</v>
      </c>
    </row>
    <row r="58" spans="1:3" x14ac:dyDescent="0.3">
      <c r="A58" s="12"/>
      <c r="B58" s="12" t="s">
        <v>24</v>
      </c>
      <c r="C58" s="13">
        <f ca="1">DATE(A49,11,1)</f>
        <v>45597</v>
      </c>
    </row>
    <row r="59" spans="1:3" x14ac:dyDescent="0.3">
      <c r="A59" s="12"/>
      <c r="B59" s="12" t="s">
        <v>25</v>
      </c>
      <c r="C59" s="13">
        <f ca="1">DATE(A49,11,11)</f>
        <v>45607</v>
      </c>
    </row>
    <row r="60" spans="1:3" x14ac:dyDescent="0.3">
      <c r="A60" s="12"/>
      <c r="B60" s="12" t="s">
        <v>26</v>
      </c>
      <c r="C60" s="13">
        <f ca="1">DATE(A49,12,25)</f>
        <v>45651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9</vt:i4>
      </vt:variant>
    </vt:vector>
  </HeadingPairs>
  <TitlesOfParts>
    <vt:vector size="16" baseType="lpstr">
      <vt:lpstr>Notice</vt:lpstr>
      <vt:lpstr>saisie des heures</vt:lpstr>
      <vt:lpstr>edition hebdomadaire</vt:lpstr>
      <vt:lpstr>edition mensuelle</vt:lpstr>
      <vt:lpstr>synthèse</vt:lpstr>
      <vt:lpstr>paramètres</vt:lpstr>
      <vt:lpstr>jours fériés</vt:lpstr>
      <vt:lpstr>_mois</vt:lpstr>
      <vt:lpstr>'edition hebdomadaire'!Criteres</vt:lpstr>
      <vt:lpstr>'edition mensuelle'!Criteres</vt:lpstr>
      <vt:lpstr>'edition hebdomadaire'!Extraire</vt:lpstr>
      <vt:lpstr>'edition mensuelle'!Extraire</vt:lpstr>
      <vt:lpstr>NOM</vt:lpstr>
      <vt:lpstr>PRENOM</vt:lpstr>
      <vt:lpstr>'edition hebdomadaire'!Zone_d_impression</vt:lpstr>
      <vt:lpstr>'edition mensuelle'!Zone_d_impression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isabelle frenard</dc:creator>
  <cp:lastModifiedBy>Utilisateur</cp:lastModifiedBy>
  <cp:lastPrinted>2020-11-01T06:50:58Z</cp:lastPrinted>
  <dcterms:created xsi:type="dcterms:W3CDTF">2020-09-01T14:44:29Z</dcterms:created>
  <dcterms:modified xsi:type="dcterms:W3CDTF">2020-11-01T07:06:58Z</dcterms:modified>
</cp:coreProperties>
</file>