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hidePivotFieldList="1" defaultThemeVersion="166925"/>
  <mc:AlternateContent xmlns:mc="http://schemas.openxmlformats.org/markup-compatibility/2006">
    <mc:Choice Requires="x15">
      <x15ac:absPath xmlns:x15ac="http://schemas.microsoft.com/office/spreadsheetml/2010/11/ac" url="C:\Users\Utilisateur\Desktop\"/>
    </mc:Choice>
  </mc:AlternateContent>
  <xr:revisionPtr revIDLastSave="0" documentId="13_ncr:1_{4762FF75-92DF-44ED-8670-53194BAFB405}" xr6:coauthVersionLast="45" xr6:coauthVersionMax="45" xr10:uidLastSave="{00000000-0000-0000-0000-000000000000}"/>
  <bookViews>
    <workbookView xWindow="-108" yWindow="-108" windowWidth="23256" windowHeight="12576" activeTab="1" xr2:uid="{00000000-000D-0000-FFFF-FFFF00000000}"/>
  </bookViews>
  <sheets>
    <sheet name="saisie des heures" sheetId="1" r:id="rId1"/>
    <sheet name="edition mensuelle" sheetId="2" r:id="rId2"/>
    <sheet name="synthèse" sheetId="5" r:id="rId3"/>
    <sheet name="paramètres" sheetId="4" r:id="rId4"/>
    <sheet name="jours fériés" sheetId="3" state="hidden" r:id="rId5"/>
  </sheets>
  <definedNames>
    <definedName name="_xlnm._FilterDatabase" localSheetId="0" hidden="1">'saisie des heures'!$B$4:$U$417</definedName>
    <definedName name="_mois">'edition mensuelle'!$C$2</definedName>
    <definedName name="_xlnm.Criteria" localSheetId="1">'edition mensuelle'!$V$1:$W$2</definedName>
    <definedName name="_xlnm.Extract" localSheetId="1">'edition mensuelle'!$B$10:$S$10</definedName>
    <definedName name="MOIS">'saisie des heures'!#REF!</definedName>
    <definedName name="NOM">'saisie des heures'!$F$2</definedName>
    <definedName name="PRENOM">'saisie des heures'!$C$2</definedName>
    <definedName name="Segment_Années">#N/A</definedName>
    <definedName name="_xlnm.Print_Area" localSheetId="1">'edition mensuelle'!$B:$U</definedName>
  </definedNames>
  <calcPr calcId="191029"/>
  <pivotCaches>
    <pivotCache cacheId="15" r:id="rId6"/>
  </pivotCaches>
  <extLst>
    <ext xmlns:x14="http://schemas.microsoft.com/office/spreadsheetml/2009/9/main" uri="{BBE1A952-AA13-448e-AADC-164F8A28A991}">
      <x14:slicerCaches>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12" i="2" l="1"/>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11" i="2"/>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S417" i="1"/>
  <c r="R417" i="1"/>
  <c r="S416" i="1"/>
  <c r="R416" i="1"/>
  <c r="S415" i="1"/>
  <c r="R415" i="1"/>
  <c r="S414" i="1"/>
  <c r="R414" i="1"/>
  <c r="S413" i="1"/>
  <c r="R413" i="1"/>
  <c r="S412" i="1"/>
  <c r="R412" i="1"/>
  <c r="S411" i="1"/>
  <c r="R411" i="1"/>
  <c r="S410" i="1"/>
  <c r="R410" i="1"/>
  <c r="S409" i="1"/>
  <c r="R409" i="1"/>
  <c r="S408" i="1"/>
  <c r="R408" i="1"/>
  <c r="S407" i="1"/>
  <c r="R407" i="1"/>
  <c r="S406" i="1"/>
  <c r="R406" i="1"/>
  <c r="S405" i="1"/>
  <c r="R405" i="1"/>
  <c r="S404" i="1"/>
  <c r="R404" i="1"/>
  <c r="S403" i="1"/>
  <c r="R403" i="1"/>
  <c r="S402" i="1"/>
  <c r="R402" i="1"/>
  <c r="S401" i="1"/>
  <c r="R401" i="1"/>
  <c r="S400" i="1"/>
  <c r="R400" i="1"/>
  <c r="S399" i="1"/>
  <c r="R399" i="1"/>
  <c r="S398" i="1"/>
  <c r="R398" i="1"/>
  <c r="S397" i="1"/>
  <c r="R397" i="1"/>
  <c r="S396" i="1"/>
  <c r="R396" i="1"/>
  <c r="S395" i="1"/>
  <c r="R395" i="1"/>
  <c r="S394" i="1"/>
  <c r="R394" i="1"/>
  <c r="S393" i="1"/>
  <c r="R393" i="1"/>
  <c r="S392" i="1"/>
  <c r="R392" i="1"/>
  <c r="S391" i="1"/>
  <c r="R391" i="1"/>
  <c r="S390" i="1"/>
  <c r="R390" i="1"/>
  <c r="S389" i="1"/>
  <c r="R389" i="1"/>
  <c r="S388" i="1"/>
  <c r="R388" i="1"/>
  <c r="S387" i="1"/>
  <c r="R387" i="1"/>
  <c r="S386" i="1"/>
  <c r="R386" i="1"/>
  <c r="S385" i="1"/>
  <c r="R385" i="1"/>
  <c r="S384" i="1"/>
  <c r="R384" i="1"/>
  <c r="S383" i="1"/>
  <c r="R383" i="1"/>
  <c r="S382" i="1"/>
  <c r="R382" i="1"/>
  <c r="S381" i="1"/>
  <c r="R381" i="1"/>
  <c r="S380" i="1"/>
  <c r="R380" i="1"/>
  <c r="S379" i="1"/>
  <c r="R379" i="1"/>
  <c r="S378" i="1"/>
  <c r="R378" i="1"/>
  <c r="S377" i="1"/>
  <c r="R377" i="1"/>
  <c r="S376" i="1"/>
  <c r="R376" i="1"/>
  <c r="S375" i="1"/>
  <c r="R375" i="1"/>
  <c r="S374" i="1"/>
  <c r="R374" i="1"/>
  <c r="S373" i="1"/>
  <c r="R373" i="1"/>
  <c r="S372" i="1"/>
  <c r="R372" i="1"/>
  <c r="S371" i="1"/>
  <c r="R371" i="1"/>
  <c r="S370" i="1"/>
  <c r="R370" i="1"/>
  <c r="S369" i="1"/>
  <c r="R369" i="1"/>
  <c r="S368" i="1"/>
  <c r="R368" i="1"/>
  <c r="S367" i="1"/>
  <c r="R367" i="1"/>
  <c r="S366" i="1"/>
  <c r="R366" i="1"/>
  <c r="S365" i="1"/>
  <c r="R365" i="1"/>
  <c r="S364" i="1"/>
  <c r="R364" i="1"/>
  <c r="S363" i="1"/>
  <c r="R363" i="1"/>
  <c r="S362" i="1"/>
  <c r="R362" i="1"/>
  <c r="S361" i="1"/>
  <c r="R361" i="1"/>
  <c r="S360" i="1"/>
  <c r="R360" i="1"/>
  <c r="S359" i="1"/>
  <c r="R359" i="1"/>
  <c r="S358" i="1"/>
  <c r="R358" i="1"/>
  <c r="S357" i="1"/>
  <c r="R357" i="1"/>
  <c r="S356" i="1"/>
  <c r="R356" i="1"/>
  <c r="S355" i="1"/>
  <c r="R355" i="1"/>
  <c r="S354" i="1"/>
  <c r="R354" i="1"/>
  <c r="S353" i="1"/>
  <c r="R353" i="1"/>
  <c r="S352" i="1"/>
  <c r="R352" i="1"/>
  <c r="S351" i="1"/>
  <c r="R351" i="1"/>
  <c r="S350" i="1"/>
  <c r="R350" i="1"/>
  <c r="S349" i="1"/>
  <c r="R349" i="1"/>
  <c r="S348" i="1"/>
  <c r="R348" i="1"/>
  <c r="S347" i="1"/>
  <c r="R347" i="1"/>
  <c r="S346" i="1"/>
  <c r="R346" i="1"/>
  <c r="S345" i="1"/>
  <c r="R345" i="1"/>
  <c r="S344" i="1"/>
  <c r="R344" i="1"/>
  <c r="S343" i="1"/>
  <c r="R343" i="1"/>
  <c r="S342" i="1"/>
  <c r="R342" i="1"/>
  <c r="S341" i="1"/>
  <c r="R341" i="1"/>
  <c r="S340" i="1"/>
  <c r="R340" i="1"/>
  <c r="S339" i="1"/>
  <c r="R339" i="1"/>
  <c r="S338" i="1"/>
  <c r="R338" i="1"/>
  <c r="S337" i="1"/>
  <c r="R337" i="1"/>
  <c r="S336" i="1"/>
  <c r="R336" i="1"/>
  <c r="S335" i="1"/>
  <c r="R335" i="1"/>
  <c r="S334" i="1"/>
  <c r="R334" i="1"/>
  <c r="S333" i="1"/>
  <c r="R333" i="1"/>
  <c r="S332" i="1"/>
  <c r="R332" i="1"/>
  <c r="S331" i="1"/>
  <c r="R331" i="1"/>
  <c r="S330" i="1"/>
  <c r="R330" i="1"/>
  <c r="S329" i="1"/>
  <c r="R329" i="1"/>
  <c r="S328" i="1"/>
  <c r="R328" i="1"/>
  <c r="S327" i="1"/>
  <c r="R327" i="1"/>
  <c r="S326" i="1"/>
  <c r="R326" i="1"/>
  <c r="S325" i="1"/>
  <c r="R325" i="1"/>
  <c r="S324" i="1"/>
  <c r="R324" i="1"/>
  <c r="S323" i="1"/>
  <c r="R323" i="1"/>
  <c r="S322" i="1"/>
  <c r="R322" i="1"/>
  <c r="S321" i="1"/>
  <c r="R321" i="1"/>
  <c r="S320" i="1"/>
  <c r="R320" i="1"/>
  <c r="S319" i="1"/>
  <c r="R319" i="1"/>
  <c r="S318" i="1"/>
  <c r="R318" i="1"/>
  <c r="S317" i="1"/>
  <c r="R317" i="1"/>
  <c r="S316" i="1"/>
  <c r="R316" i="1"/>
  <c r="S315" i="1"/>
  <c r="R315" i="1"/>
  <c r="S314" i="1"/>
  <c r="R314" i="1"/>
  <c r="S313" i="1"/>
  <c r="R313" i="1"/>
  <c r="S312" i="1"/>
  <c r="R312" i="1"/>
  <c r="S311" i="1"/>
  <c r="R311" i="1"/>
  <c r="S310" i="1"/>
  <c r="R310" i="1"/>
  <c r="S309" i="1"/>
  <c r="R309" i="1"/>
  <c r="S308" i="1"/>
  <c r="R308" i="1"/>
  <c r="S307" i="1"/>
  <c r="R307" i="1"/>
  <c r="S306" i="1"/>
  <c r="R306" i="1"/>
  <c r="S305" i="1"/>
  <c r="R305" i="1"/>
  <c r="S304" i="1"/>
  <c r="R304" i="1"/>
  <c r="S303" i="1"/>
  <c r="R303" i="1"/>
  <c r="S302" i="1"/>
  <c r="R302" i="1"/>
  <c r="S301" i="1"/>
  <c r="R301" i="1"/>
  <c r="S300" i="1"/>
  <c r="R300" i="1"/>
  <c r="S299" i="1"/>
  <c r="R299" i="1"/>
  <c r="S298" i="1"/>
  <c r="R298" i="1"/>
  <c r="S297" i="1"/>
  <c r="R297" i="1"/>
  <c r="S296" i="1"/>
  <c r="R296" i="1"/>
  <c r="S295" i="1"/>
  <c r="R295" i="1"/>
  <c r="S294" i="1"/>
  <c r="R294" i="1"/>
  <c r="S293" i="1"/>
  <c r="R293" i="1"/>
  <c r="S292" i="1"/>
  <c r="R292" i="1"/>
  <c r="S291" i="1"/>
  <c r="R291" i="1"/>
  <c r="S290" i="1"/>
  <c r="R290" i="1"/>
  <c r="S289" i="1"/>
  <c r="R289" i="1"/>
  <c r="S288" i="1"/>
  <c r="R288" i="1"/>
  <c r="S287" i="1"/>
  <c r="R287" i="1"/>
  <c r="S286" i="1"/>
  <c r="R286" i="1"/>
  <c r="S285" i="1"/>
  <c r="R285" i="1"/>
  <c r="S284" i="1"/>
  <c r="R284" i="1"/>
  <c r="S283" i="1"/>
  <c r="R283" i="1"/>
  <c r="S282" i="1"/>
  <c r="R282" i="1"/>
  <c r="S281" i="1"/>
  <c r="R281" i="1"/>
  <c r="S280" i="1"/>
  <c r="R280" i="1"/>
  <c r="S279" i="1"/>
  <c r="R279" i="1"/>
  <c r="S278" i="1"/>
  <c r="R278" i="1"/>
  <c r="S277" i="1"/>
  <c r="R277" i="1"/>
  <c r="S276" i="1"/>
  <c r="R276" i="1"/>
  <c r="S275" i="1"/>
  <c r="R275" i="1"/>
  <c r="S274" i="1"/>
  <c r="R274" i="1"/>
  <c r="S273" i="1"/>
  <c r="R273" i="1"/>
  <c r="S272" i="1"/>
  <c r="R272" i="1"/>
  <c r="S271" i="1"/>
  <c r="R271" i="1"/>
  <c r="S270" i="1"/>
  <c r="R270" i="1"/>
  <c r="S269" i="1"/>
  <c r="R269" i="1"/>
  <c r="S268" i="1"/>
  <c r="R268" i="1"/>
  <c r="S267" i="1"/>
  <c r="R267" i="1"/>
  <c r="S266" i="1"/>
  <c r="R266" i="1"/>
  <c r="S265" i="1"/>
  <c r="R265" i="1"/>
  <c r="S264" i="1"/>
  <c r="R264" i="1"/>
  <c r="S263" i="1"/>
  <c r="R263" i="1"/>
  <c r="S262" i="1"/>
  <c r="R262" i="1"/>
  <c r="S261" i="1"/>
  <c r="R261" i="1"/>
  <c r="S260" i="1"/>
  <c r="R260" i="1"/>
  <c r="S259" i="1"/>
  <c r="R259" i="1"/>
  <c r="S258" i="1"/>
  <c r="R258" i="1"/>
  <c r="S257" i="1"/>
  <c r="R257" i="1"/>
  <c r="S256" i="1"/>
  <c r="R256" i="1"/>
  <c r="S255" i="1"/>
  <c r="R255" i="1"/>
  <c r="S254" i="1"/>
  <c r="R254" i="1"/>
  <c r="S253" i="1"/>
  <c r="R253" i="1"/>
  <c r="S252" i="1"/>
  <c r="R252" i="1"/>
  <c r="S251" i="1"/>
  <c r="R251" i="1"/>
  <c r="S250" i="1"/>
  <c r="R250" i="1"/>
  <c r="S249" i="1"/>
  <c r="R249" i="1"/>
  <c r="S248" i="1"/>
  <c r="R248" i="1"/>
  <c r="S247" i="1"/>
  <c r="R247" i="1"/>
  <c r="S246" i="1"/>
  <c r="R246" i="1"/>
  <c r="S245" i="1"/>
  <c r="R245" i="1"/>
  <c r="S244" i="1"/>
  <c r="R244" i="1"/>
  <c r="S243" i="1"/>
  <c r="R243" i="1"/>
  <c r="S242" i="1"/>
  <c r="R242" i="1"/>
  <c r="S241" i="1"/>
  <c r="R241" i="1"/>
  <c r="S240" i="1"/>
  <c r="R240" i="1"/>
  <c r="S239" i="1"/>
  <c r="R239" i="1"/>
  <c r="S238" i="1"/>
  <c r="R238" i="1"/>
  <c r="S237" i="1"/>
  <c r="R237" i="1"/>
  <c r="S236" i="1"/>
  <c r="R236" i="1"/>
  <c r="S235" i="1"/>
  <c r="R235" i="1"/>
  <c r="S234" i="1"/>
  <c r="R234" i="1"/>
  <c r="S233" i="1"/>
  <c r="R233" i="1"/>
  <c r="S232" i="1"/>
  <c r="R232" i="1"/>
  <c r="S231" i="1"/>
  <c r="R231" i="1"/>
  <c r="S230" i="1"/>
  <c r="R230" i="1"/>
  <c r="S229" i="1"/>
  <c r="R229" i="1"/>
  <c r="S228" i="1"/>
  <c r="R228" i="1"/>
  <c r="S227" i="1"/>
  <c r="R227" i="1"/>
  <c r="S226" i="1"/>
  <c r="R226" i="1"/>
  <c r="S225" i="1"/>
  <c r="R225" i="1"/>
  <c r="S224" i="1"/>
  <c r="R224" i="1"/>
  <c r="S223" i="1"/>
  <c r="R223" i="1"/>
  <c r="S222" i="1"/>
  <c r="R222" i="1"/>
  <c r="S221" i="1"/>
  <c r="R221" i="1"/>
  <c r="S220" i="1"/>
  <c r="R220" i="1"/>
  <c r="S219" i="1"/>
  <c r="R219" i="1"/>
  <c r="S218" i="1"/>
  <c r="R218" i="1"/>
  <c r="S217" i="1"/>
  <c r="R217" i="1"/>
  <c r="S216" i="1"/>
  <c r="R216" i="1"/>
  <c r="S215" i="1"/>
  <c r="R215" i="1"/>
  <c r="S214" i="1"/>
  <c r="R214" i="1"/>
  <c r="S213" i="1"/>
  <c r="R213" i="1"/>
  <c r="S212" i="1"/>
  <c r="R212" i="1"/>
  <c r="S211" i="1"/>
  <c r="R211" i="1"/>
  <c r="S210" i="1"/>
  <c r="R210" i="1"/>
  <c r="S209" i="1"/>
  <c r="R209" i="1"/>
  <c r="S208" i="1"/>
  <c r="R208" i="1"/>
  <c r="S207" i="1"/>
  <c r="R207" i="1"/>
  <c r="S206" i="1"/>
  <c r="R206" i="1"/>
  <c r="S205" i="1"/>
  <c r="R205" i="1"/>
  <c r="S204" i="1"/>
  <c r="R204" i="1"/>
  <c r="S203" i="1"/>
  <c r="R203" i="1"/>
  <c r="S202" i="1"/>
  <c r="R202" i="1"/>
  <c r="S201" i="1"/>
  <c r="R201" i="1"/>
  <c r="S200" i="1"/>
  <c r="R200" i="1"/>
  <c r="S199" i="1"/>
  <c r="R199" i="1"/>
  <c r="S198" i="1"/>
  <c r="R198" i="1"/>
  <c r="S197" i="1"/>
  <c r="R197" i="1"/>
  <c r="S196" i="1"/>
  <c r="R196" i="1"/>
  <c r="S195" i="1"/>
  <c r="R195" i="1"/>
  <c r="S194" i="1"/>
  <c r="R194" i="1"/>
  <c r="S193" i="1"/>
  <c r="R193" i="1"/>
  <c r="S192" i="1"/>
  <c r="R192" i="1"/>
  <c r="S191" i="1"/>
  <c r="R191" i="1"/>
  <c r="S190" i="1"/>
  <c r="R190" i="1"/>
  <c r="S189" i="1"/>
  <c r="R189" i="1"/>
  <c r="S188" i="1"/>
  <c r="R188" i="1"/>
  <c r="S187" i="1"/>
  <c r="R187" i="1"/>
  <c r="S186" i="1"/>
  <c r="R186" i="1"/>
  <c r="S185" i="1"/>
  <c r="R185" i="1"/>
  <c r="S184" i="1"/>
  <c r="R184" i="1"/>
  <c r="S183" i="1"/>
  <c r="R183" i="1"/>
  <c r="S182" i="1"/>
  <c r="R182" i="1"/>
  <c r="S181" i="1"/>
  <c r="R181" i="1"/>
  <c r="S180" i="1"/>
  <c r="R180" i="1"/>
  <c r="S179" i="1"/>
  <c r="R179" i="1"/>
  <c r="S178" i="1"/>
  <c r="R178" i="1"/>
  <c r="S177" i="1"/>
  <c r="R177" i="1"/>
  <c r="S176" i="1"/>
  <c r="R176" i="1"/>
  <c r="S175" i="1"/>
  <c r="R175" i="1"/>
  <c r="S174" i="1"/>
  <c r="R174" i="1"/>
  <c r="S173" i="1"/>
  <c r="R173" i="1"/>
  <c r="S172" i="1"/>
  <c r="R172" i="1"/>
  <c r="S171" i="1"/>
  <c r="R171" i="1"/>
  <c r="S170" i="1"/>
  <c r="R170" i="1"/>
  <c r="S169" i="1"/>
  <c r="R169" i="1"/>
  <c r="S168" i="1"/>
  <c r="R168" i="1"/>
  <c r="S167" i="1"/>
  <c r="R167" i="1"/>
  <c r="S166" i="1"/>
  <c r="R166" i="1"/>
  <c r="S165" i="1"/>
  <c r="R165" i="1"/>
  <c r="S164" i="1"/>
  <c r="R164" i="1"/>
  <c r="S163" i="1"/>
  <c r="R163" i="1"/>
  <c r="S162" i="1"/>
  <c r="R162" i="1"/>
  <c r="S161" i="1"/>
  <c r="R161" i="1"/>
  <c r="S160" i="1"/>
  <c r="R160" i="1"/>
  <c r="S159" i="1"/>
  <c r="R159" i="1"/>
  <c r="S158" i="1"/>
  <c r="R158" i="1"/>
  <c r="S157" i="1"/>
  <c r="R157" i="1"/>
  <c r="S156" i="1"/>
  <c r="R156" i="1"/>
  <c r="S155" i="1"/>
  <c r="R155" i="1"/>
  <c r="S154" i="1"/>
  <c r="R154" i="1"/>
  <c r="S153" i="1"/>
  <c r="R153" i="1"/>
  <c r="S152" i="1"/>
  <c r="R152" i="1"/>
  <c r="S151" i="1"/>
  <c r="R151" i="1"/>
  <c r="S150" i="1"/>
  <c r="R150" i="1"/>
  <c r="S149" i="1"/>
  <c r="R149" i="1"/>
  <c r="S148" i="1"/>
  <c r="R148" i="1"/>
  <c r="S147" i="1"/>
  <c r="R147" i="1"/>
  <c r="S146" i="1"/>
  <c r="R146" i="1"/>
  <c r="S145" i="1"/>
  <c r="R145" i="1"/>
  <c r="S144" i="1"/>
  <c r="R144" i="1"/>
  <c r="S143" i="1"/>
  <c r="R143" i="1"/>
  <c r="S142" i="1"/>
  <c r="R142" i="1"/>
  <c r="S141" i="1"/>
  <c r="R141" i="1"/>
  <c r="S140" i="1"/>
  <c r="R140" i="1"/>
  <c r="S139" i="1"/>
  <c r="R139" i="1"/>
  <c r="S138" i="1"/>
  <c r="R138" i="1"/>
  <c r="S137" i="1"/>
  <c r="R137" i="1"/>
  <c r="S136" i="1"/>
  <c r="R136" i="1"/>
  <c r="S135" i="1"/>
  <c r="R135" i="1"/>
  <c r="S134" i="1"/>
  <c r="R134" i="1"/>
  <c r="S133" i="1"/>
  <c r="R133" i="1"/>
  <c r="S132" i="1"/>
  <c r="R132" i="1"/>
  <c r="S131" i="1"/>
  <c r="R131" i="1"/>
  <c r="S130" i="1"/>
  <c r="R130" i="1"/>
  <c r="S129" i="1"/>
  <c r="R129" i="1"/>
  <c r="S128" i="1"/>
  <c r="R128" i="1"/>
  <c r="S127" i="1"/>
  <c r="R127" i="1"/>
  <c r="S126" i="1"/>
  <c r="R126" i="1"/>
  <c r="S125" i="1"/>
  <c r="R125" i="1"/>
  <c r="S124" i="1"/>
  <c r="R124" i="1"/>
  <c r="S123" i="1"/>
  <c r="R123" i="1"/>
  <c r="S122" i="1"/>
  <c r="R122" i="1"/>
  <c r="S121" i="1"/>
  <c r="R121" i="1"/>
  <c r="S120" i="1"/>
  <c r="R120" i="1"/>
  <c r="S119" i="1"/>
  <c r="R119" i="1"/>
  <c r="S118" i="1"/>
  <c r="R118" i="1"/>
  <c r="S117" i="1"/>
  <c r="R117" i="1"/>
  <c r="S116" i="1"/>
  <c r="R116" i="1"/>
  <c r="S115" i="1"/>
  <c r="R115" i="1"/>
  <c r="S114" i="1"/>
  <c r="R114" i="1"/>
  <c r="S113" i="1"/>
  <c r="R113" i="1"/>
  <c r="S112" i="1"/>
  <c r="R112" i="1"/>
  <c r="S111" i="1"/>
  <c r="R111" i="1"/>
  <c r="S110" i="1"/>
  <c r="R110" i="1"/>
  <c r="S109" i="1"/>
  <c r="R109" i="1"/>
  <c r="S108" i="1"/>
  <c r="R108" i="1"/>
  <c r="S107" i="1"/>
  <c r="R107" i="1"/>
  <c r="S106" i="1"/>
  <c r="R106" i="1"/>
  <c r="S105" i="1"/>
  <c r="R105" i="1"/>
  <c r="S104" i="1"/>
  <c r="R104" i="1"/>
  <c r="S103" i="1"/>
  <c r="R103" i="1"/>
  <c r="S102" i="1"/>
  <c r="R102" i="1"/>
  <c r="S101" i="1"/>
  <c r="R101" i="1"/>
  <c r="S100" i="1"/>
  <c r="R100" i="1"/>
  <c r="S99" i="1"/>
  <c r="R99" i="1"/>
  <c r="S98" i="1"/>
  <c r="R98" i="1"/>
  <c r="S97" i="1"/>
  <c r="R97" i="1"/>
  <c r="S96" i="1"/>
  <c r="R96" i="1"/>
  <c r="S95" i="1"/>
  <c r="R95" i="1"/>
  <c r="S94" i="1"/>
  <c r="R94" i="1"/>
  <c r="S93" i="1"/>
  <c r="R93" i="1"/>
  <c r="S92" i="1"/>
  <c r="R92" i="1"/>
  <c r="S91" i="1"/>
  <c r="R91" i="1"/>
  <c r="S90" i="1"/>
  <c r="R90" i="1"/>
  <c r="S89" i="1"/>
  <c r="R89" i="1"/>
  <c r="S88" i="1"/>
  <c r="R88" i="1"/>
  <c r="S87" i="1"/>
  <c r="R87" i="1"/>
  <c r="S86" i="1"/>
  <c r="R86" i="1"/>
  <c r="S85" i="1"/>
  <c r="R85" i="1"/>
  <c r="S84" i="1"/>
  <c r="R84" i="1"/>
  <c r="S83" i="1"/>
  <c r="R83" i="1"/>
  <c r="S82" i="1"/>
  <c r="R82" i="1"/>
  <c r="S81" i="1"/>
  <c r="R81" i="1"/>
  <c r="S80" i="1"/>
  <c r="R80" i="1"/>
  <c r="S79" i="1"/>
  <c r="R79" i="1"/>
  <c r="S78" i="1"/>
  <c r="R78" i="1"/>
  <c r="S77" i="1"/>
  <c r="R77" i="1"/>
  <c r="S76" i="1"/>
  <c r="R76" i="1"/>
  <c r="S75" i="1"/>
  <c r="R75" i="1"/>
  <c r="S74" i="1"/>
  <c r="R74" i="1"/>
  <c r="S73" i="1"/>
  <c r="R73" i="1"/>
  <c r="S72" i="1"/>
  <c r="R72" i="1"/>
  <c r="S71" i="1"/>
  <c r="R71" i="1"/>
  <c r="S70" i="1"/>
  <c r="R70" i="1"/>
  <c r="S69" i="1"/>
  <c r="R69" i="1"/>
  <c r="S68" i="1"/>
  <c r="R68" i="1"/>
  <c r="S67" i="1"/>
  <c r="R67" i="1"/>
  <c r="S66" i="1"/>
  <c r="R66" i="1"/>
  <c r="S65" i="1"/>
  <c r="R65" i="1"/>
  <c r="S64" i="1"/>
  <c r="R64" i="1"/>
  <c r="S63" i="1"/>
  <c r="R63" i="1"/>
  <c r="S62" i="1"/>
  <c r="R62" i="1"/>
  <c r="S61" i="1"/>
  <c r="R61" i="1"/>
  <c r="S60" i="1"/>
  <c r="R60" i="1"/>
  <c r="S59" i="1"/>
  <c r="R59" i="1"/>
  <c r="S58" i="1"/>
  <c r="R58" i="1"/>
  <c r="S57" i="1"/>
  <c r="R57" i="1"/>
  <c r="S56" i="1"/>
  <c r="R56" i="1"/>
  <c r="S55" i="1"/>
  <c r="R55" i="1"/>
  <c r="S54" i="1"/>
  <c r="R54" i="1"/>
  <c r="S53" i="1"/>
  <c r="R53" i="1"/>
  <c r="S52" i="1"/>
  <c r="R52" i="1"/>
  <c r="S51" i="1"/>
  <c r="R51" i="1"/>
  <c r="S50" i="1"/>
  <c r="R50" i="1"/>
  <c r="S49" i="1"/>
  <c r="R49" i="1"/>
  <c r="S48" i="1"/>
  <c r="R48" i="1"/>
  <c r="S47" i="1"/>
  <c r="R47" i="1"/>
  <c r="S46" i="1"/>
  <c r="R46" i="1"/>
  <c r="S45" i="1"/>
  <c r="R45" i="1"/>
  <c r="S44" i="1"/>
  <c r="R44" i="1"/>
  <c r="S43" i="1"/>
  <c r="R43" i="1"/>
  <c r="S42" i="1"/>
  <c r="R42" i="1"/>
  <c r="S41" i="1"/>
  <c r="R41" i="1"/>
  <c r="S40" i="1"/>
  <c r="R40" i="1"/>
  <c r="S39" i="1"/>
  <c r="R39" i="1"/>
  <c r="S38" i="1"/>
  <c r="R38" i="1"/>
  <c r="S37" i="1"/>
  <c r="R37" i="1"/>
  <c r="S36" i="1"/>
  <c r="R36" i="1"/>
  <c r="S35" i="1"/>
  <c r="R35" i="1"/>
  <c r="S34" i="1"/>
  <c r="R34" i="1"/>
  <c r="S33" i="1"/>
  <c r="R33" i="1"/>
  <c r="S32" i="1"/>
  <c r="R32" i="1"/>
  <c r="S31" i="1"/>
  <c r="R31" i="1"/>
  <c r="S30" i="1"/>
  <c r="R30" i="1"/>
  <c r="S29" i="1"/>
  <c r="R29" i="1"/>
  <c r="S28" i="1"/>
  <c r="R28" i="1"/>
  <c r="S27" i="1"/>
  <c r="R27" i="1"/>
  <c r="S26" i="1"/>
  <c r="R26" i="1"/>
  <c r="S25" i="1"/>
  <c r="R25" i="1"/>
  <c r="S24" i="1"/>
  <c r="R24" i="1"/>
  <c r="S23" i="1"/>
  <c r="R23" i="1"/>
  <c r="S22" i="1"/>
  <c r="R22" i="1"/>
  <c r="S21" i="1"/>
  <c r="R21" i="1"/>
  <c r="S20" i="1"/>
  <c r="R20" i="1"/>
  <c r="S19" i="1"/>
  <c r="R19" i="1"/>
  <c r="S18" i="1"/>
  <c r="R18" i="1"/>
  <c r="S17" i="1"/>
  <c r="R17" i="1"/>
  <c r="S16" i="1"/>
  <c r="R16" i="1"/>
  <c r="S15" i="1"/>
  <c r="R15" i="1"/>
  <c r="S14" i="1"/>
  <c r="R14" i="1"/>
  <c r="S13" i="1"/>
  <c r="R13" i="1"/>
  <c r="S12" i="1"/>
  <c r="R12" i="1"/>
  <c r="S11" i="1"/>
  <c r="R11" i="1"/>
  <c r="S10" i="1"/>
  <c r="R10" i="1"/>
  <c r="S9" i="1"/>
  <c r="R9" i="1"/>
  <c r="S8" i="1"/>
  <c r="R8" i="1"/>
  <c r="S7" i="1"/>
  <c r="R7" i="1"/>
  <c r="S6" i="1"/>
  <c r="R6" i="1"/>
  <c r="S5" i="1"/>
  <c r="R5" i="1"/>
  <c r="Q417" i="1" l="1"/>
  <c r="Q416" i="1"/>
  <c r="Q415" i="1"/>
  <c r="Q414" i="1"/>
  <c r="Q413" i="1"/>
  <c r="Q412" i="1"/>
  <c r="Q411" i="1"/>
  <c r="Q410" i="1"/>
  <c r="Q409" i="1"/>
  <c r="Q408" i="1"/>
  <c r="Q407" i="1"/>
  <c r="Q406" i="1"/>
  <c r="Q405" i="1"/>
  <c r="Q404" i="1"/>
  <c r="Q403" i="1"/>
  <c r="Q402" i="1"/>
  <c r="Q401" i="1"/>
  <c r="Q400" i="1"/>
  <c r="Q399" i="1"/>
  <c r="Q398" i="1"/>
  <c r="Q397" i="1"/>
  <c r="Q396" i="1"/>
  <c r="Q395" i="1"/>
  <c r="Q394" i="1"/>
  <c r="Q393" i="1"/>
  <c r="Q392" i="1"/>
  <c r="Q391" i="1"/>
  <c r="Q390" i="1"/>
  <c r="Q389" i="1"/>
  <c r="Q388" i="1"/>
  <c r="Q387" i="1"/>
  <c r="Q386" i="1"/>
  <c r="Q385" i="1"/>
  <c r="Q384" i="1"/>
  <c r="Q383" i="1"/>
  <c r="Q382" i="1"/>
  <c r="Q381" i="1"/>
  <c r="Q380" i="1"/>
  <c r="Q379" i="1"/>
  <c r="Q378" i="1"/>
  <c r="Q377" i="1"/>
  <c r="Q376" i="1"/>
  <c r="Q375" i="1"/>
  <c r="Q374" i="1"/>
  <c r="Q373" i="1"/>
  <c r="Q372" i="1"/>
  <c r="Q371" i="1"/>
  <c r="Q370" i="1"/>
  <c r="Q369" i="1"/>
  <c r="Q368" i="1"/>
  <c r="Q367" i="1"/>
  <c r="Q366" i="1"/>
  <c r="Q365" i="1"/>
  <c r="Q364" i="1"/>
  <c r="Q363" i="1"/>
  <c r="Q362" i="1"/>
  <c r="Q361" i="1"/>
  <c r="Q360" i="1"/>
  <c r="Q359" i="1"/>
  <c r="Q358" i="1"/>
  <c r="Q357" i="1"/>
  <c r="Q356" i="1"/>
  <c r="Q355" i="1"/>
  <c r="Q354" i="1"/>
  <c r="Q353" i="1"/>
  <c r="Q352" i="1"/>
  <c r="Q351" i="1"/>
  <c r="Q350" i="1"/>
  <c r="Q349" i="1"/>
  <c r="Q348" i="1"/>
  <c r="Q347" i="1"/>
  <c r="Q346" i="1"/>
  <c r="Q345" i="1"/>
  <c r="Q344" i="1"/>
  <c r="Q343" i="1"/>
  <c r="Q342" i="1"/>
  <c r="Q341" i="1"/>
  <c r="Q340" i="1"/>
  <c r="Q339" i="1"/>
  <c r="Q338" i="1"/>
  <c r="Q337" i="1"/>
  <c r="Q336" i="1"/>
  <c r="Q335" i="1"/>
  <c r="Q334" i="1"/>
  <c r="Q333" i="1"/>
  <c r="Q332" i="1"/>
  <c r="Q331" i="1"/>
  <c r="Q330" i="1"/>
  <c r="Q329" i="1"/>
  <c r="Q328" i="1"/>
  <c r="Q327" i="1"/>
  <c r="Q326" i="1"/>
  <c r="Q325" i="1"/>
  <c r="Q324" i="1"/>
  <c r="Q323" i="1"/>
  <c r="Q322" i="1"/>
  <c r="Q321" i="1"/>
  <c r="Q320" i="1"/>
  <c r="Q319" i="1"/>
  <c r="Q318" i="1"/>
  <c r="Q317" i="1"/>
  <c r="Q316" i="1"/>
  <c r="Q315" i="1"/>
  <c r="Q314" i="1"/>
  <c r="Q313" i="1"/>
  <c r="Q312" i="1"/>
  <c r="Q311" i="1"/>
  <c r="Q310" i="1"/>
  <c r="Q309" i="1"/>
  <c r="Q308" i="1"/>
  <c r="Q307" i="1"/>
  <c r="Q306" i="1"/>
  <c r="Q305" i="1"/>
  <c r="Q304" i="1"/>
  <c r="Q303" i="1"/>
  <c r="Q302" i="1"/>
  <c r="Q301" i="1"/>
  <c r="Q300" i="1"/>
  <c r="Q299" i="1"/>
  <c r="Q298" i="1"/>
  <c r="Q297" i="1"/>
  <c r="Q296" i="1"/>
  <c r="Q295" i="1"/>
  <c r="Q294" i="1"/>
  <c r="Q293" i="1"/>
  <c r="Q292" i="1"/>
  <c r="Q291" i="1"/>
  <c r="Q290" i="1"/>
  <c r="Q289" i="1"/>
  <c r="Q288" i="1"/>
  <c r="Q287" i="1"/>
  <c r="Q286" i="1"/>
  <c r="Q285" i="1"/>
  <c r="Q284" i="1"/>
  <c r="Q283" i="1"/>
  <c r="Q282" i="1"/>
  <c r="Q281" i="1"/>
  <c r="Q280" i="1"/>
  <c r="Q279" i="1"/>
  <c r="Q278" i="1"/>
  <c r="Q277" i="1"/>
  <c r="Q276" i="1"/>
  <c r="Q275" i="1"/>
  <c r="Q274" i="1"/>
  <c r="Q273" i="1"/>
  <c r="Q272" i="1"/>
  <c r="Q271" i="1"/>
  <c r="Q270" i="1"/>
  <c r="Q269" i="1"/>
  <c r="Q268" i="1"/>
  <c r="Q267" i="1"/>
  <c r="Q266" i="1"/>
  <c r="Q265" i="1"/>
  <c r="Q264" i="1"/>
  <c r="Q263" i="1"/>
  <c r="Q262" i="1"/>
  <c r="Q261" i="1"/>
  <c r="Q260" i="1"/>
  <c r="Q259" i="1"/>
  <c r="Q258" i="1"/>
  <c r="Q257" i="1"/>
  <c r="Q256" i="1"/>
  <c r="Q255" i="1"/>
  <c r="Q254" i="1"/>
  <c r="Q253" i="1"/>
  <c r="Q252" i="1"/>
  <c r="Q251" i="1"/>
  <c r="Q250" i="1"/>
  <c r="Q249" i="1"/>
  <c r="Q248" i="1"/>
  <c r="Q247" i="1"/>
  <c r="Q246" i="1"/>
  <c r="Q245" i="1"/>
  <c r="Q244" i="1"/>
  <c r="Q243" i="1"/>
  <c r="Q242" i="1"/>
  <c r="Q241" i="1"/>
  <c r="Q240" i="1"/>
  <c r="Q239" i="1"/>
  <c r="Q238" i="1"/>
  <c r="Q237" i="1"/>
  <c r="Q236" i="1"/>
  <c r="Q235" i="1"/>
  <c r="Q234" i="1"/>
  <c r="Q233" i="1"/>
  <c r="Q232" i="1"/>
  <c r="Q231" i="1"/>
  <c r="Q230" i="1"/>
  <c r="Q229" i="1"/>
  <c r="Q228" i="1"/>
  <c r="Q227" i="1"/>
  <c r="Q226" i="1"/>
  <c r="Q225" i="1"/>
  <c r="Q224" i="1"/>
  <c r="Q223" i="1"/>
  <c r="Q222" i="1"/>
  <c r="Q221" i="1"/>
  <c r="Q220" i="1"/>
  <c r="Q219" i="1"/>
  <c r="Q218" i="1"/>
  <c r="Q217" i="1"/>
  <c r="Q216" i="1"/>
  <c r="Q215" i="1"/>
  <c r="Q214" i="1"/>
  <c r="Q213" i="1"/>
  <c r="Q212" i="1"/>
  <c r="Q211" i="1"/>
  <c r="Q210" i="1"/>
  <c r="Q209" i="1"/>
  <c r="Q208" i="1"/>
  <c r="Q207" i="1"/>
  <c r="Q206" i="1"/>
  <c r="Q205" i="1"/>
  <c r="Q204" i="1"/>
  <c r="Q203" i="1"/>
  <c r="Q202" i="1"/>
  <c r="Q201" i="1"/>
  <c r="Q200" i="1"/>
  <c r="Q199" i="1"/>
  <c r="Q198" i="1"/>
  <c r="Q197" i="1"/>
  <c r="Q196" i="1"/>
  <c r="Q195" i="1"/>
  <c r="Q194" i="1"/>
  <c r="Q193" i="1"/>
  <c r="Q192" i="1"/>
  <c r="Q191" i="1"/>
  <c r="Q190" i="1"/>
  <c r="Q189" i="1"/>
  <c r="Q188" i="1"/>
  <c r="Q187" i="1"/>
  <c r="Q186" i="1"/>
  <c r="Q185" i="1"/>
  <c r="Q184" i="1"/>
  <c r="Q183" i="1"/>
  <c r="Q182" i="1"/>
  <c r="Q181" i="1"/>
  <c r="Q180" i="1"/>
  <c r="Q179" i="1"/>
  <c r="Q178" i="1"/>
  <c r="Q177" i="1"/>
  <c r="Q176" i="1"/>
  <c r="Q175" i="1"/>
  <c r="Q174" i="1"/>
  <c r="Q173" i="1"/>
  <c r="Q172" i="1"/>
  <c r="Q171" i="1"/>
  <c r="Q170" i="1"/>
  <c r="Q169" i="1"/>
  <c r="Q168" i="1"/>
  <c r="Q167" i="1"/>
  <c r="Q166" i="1"/>
  <c r="Q165" i="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U41" i="2" l="1"/>
  <c r="U40" i="2"/>
  <c r="U39" i="2"/>
  <c r="U38" i="2"/>
  <c r="U37" i="2"/>
  <c r="U36" i="2"/>
  <c r="U35" i="2"/>
  <c r="U34" i="2"/>
  <c r="U33" i="2"/>
  <c r="U32" i="2"/>
  <c r="U31" i="2"/>
  <c r="U30" i="2"/>
  <c r="U29" i="2"/>
  <c r="U28" i="2"/>
  <c r="U27" i="2"/>
  <c r="U26" i="2"/>
  <c r="U25" i="2"/>
  <c r="U24" i="2"/>
  <c r="U23" i="2"/>
  <c r="U22" i="2"/>
  <c r="U21" i="2"/>
  <c r="U20" i="2"/>
  <c r="U19" i="2"/>
  <c r="U18" i="2"/>
  <c r="U17" i="2"/>
  <c r="U16" i="2"/>
  <c r="U15" i="2"/>
  <c r="U14" i="2"/>
  <c r="U13" i="2"/>
  <c r="U12" i="2"/>
  <c r="U11" i="2"/>
  <c r="Q17" i="1" l="1"/>
  <c r="Q16" i="1"/>
  <c r="Q15" i="1"/>
  <c r="Q14" i="1"/>
  <c r="Q13" i="1"/>
  <c r="Q12" i="1"/>
  <c r="Q11" i="1"/>
  <c r="Q10" i="1"/>
  <c r="Q9" i="1"/>
  <c r="Q8" i="1"/>
  <c r="Q7" i="1"/>
  <c r="Q6" i="1"/>
  <c r="Q5"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D1" i="5" l="1"/>
  <c r="C1" i="5"/>
  <c r="G2" i="2"/>
  <c r="E2" i="2"/>
  <c r="E8" i="2" l="1"/>
  <c r="E7" i="2"/>
  <c r="E4" i="2"/>
  <c r="D238" i="1" l="1"/>
  <c r="U238" i="1" s="1"/>
  <c r="D239" i="1"/>
  <c r="U239" i="1" s="1"/>
  <c r="D240" i="1"/>
  <c r="U240" i="1" s="1"/>
  <c r="D241" i="1"/>
  <c r="U241" i="1" s="1"/>
  <c r="D242" i="1"/>
  <c r="U242" i="1" s="1"/>
  <c r="D243" i="1"/>
  <c r="U243" i="1" s="1"/>
  <c r="D244" i="1"/>
  <c r="U244" i="1" s="1"/>
  <c r="D245" i="1"/>
  <c r="U245" i="1" s="1"/>
  <c r="D246" i="1"/>
  <c r="U246" i="1" s="1"/>
  <c r="D247" i="1"/>
  <c r="U247" i="1" s="1"/>
  <c r="D248" i="1"/>
  <c r="U248" i="1" s="1"/>
  <c r="D249" i="1"/>
  <c r="U249" i="1" s="1"/>
  <c r="D250" i="1"/>
  <c r="U250" i="1" s="1"/>
  <c r="D251" i="1"/>
  <c r="U251" i="1" s="1"/>
  <c r="D252" i="1"/>
  <c r="U252" i="1" s="1"/>
  <c r="D253" i="1"/>
  <c r="U253" i="1" s="1"/>
  <c r="D254" i="1"/>
  <c r="U254" i="1" s="1"/>
  <c r="D255" i="1"/>
  <c r="U255" i="1" s="1"/>
  <c r="D256" i="1"/>
  <c r="U256" i="1" s="1"/>
  <c r="D257" i="1"/>
  <c r="U257" i="1" s="1"/>
  <c r="D258" i="1"/>
  <c r="U258" i="1" s="1"/>
  <c r="D259" i="1"/>
  <c r="U259" i="1" s="1"/>
  <c r="D260" i="1"/>
  <c r="U260" i="1" s="1"/>
  <c r="D261" i="1"/>
  <c r="U261" i="1" s="1"/>
  <c r="D262" i="1"/>
  <c r="U262" i="1" s="1"/>
  <c r="D263" i="1"/>
  <c r="U263" i="1" s="1"/>
  <c r="D264" i="1"/>
  <c r="U264" i="1" s="1"/>
  <c r="D265" i="1"/>
  <c r="U265" i="1" s="1"/>
  <c r="D266" i="1"/>
  <c r="U266" i="1" s="1"/>
  <c r="D267" i="1"/>
  <c r="U267" i="1" s="1"/>
  <c r="D268" i="1"/>
  <c r="U268" i="1" s="1"/>
  <c r="D269" i="1"/>
  <c r="U269" i="1" s="1"/>
  <c r="D270" i="1"/>
  <c r="U270" i="1" s="1"/>
  <c r="D271" i="1"/>
  <c r="U271" i="1" s="1"/>
  <c r="D272" i="1"/>
  <c r="U272" i="1" s="1"/>
  <c r="D273" i="1"/>
  <c r="U273" i="1" s="1"/>
  <c r="D274" i="1"/>
  <c r="U274" i="1" s="1"/>
  <c r="D275" i="1"/>
  <c r="U275" i="1" s="1"/>
  <c r="D276" i="1"/>
  <c r="U276" i="1" s="1"/>
  <c r="D277" i="1"/>
  <c r="U277" i="1" s="1"/>
  <c r="D278" i="1"/>
  <c r="U278" i="1" s="1"/>
  <c r="D279" i="1"/>
  <c r="U279" i="1" s="1"/>
  <c r="D280" i="1"/>
  <c r="U280" i="1" s="1"/>
  <c r="D281" i="1"/>
  <c r="U281" i="1" s="1"/>
  <c r="D282" i="1"/>
  <c r="U282" i="1" s="1"/>
  <c r="D283" i="1"/>
  <c r="U283" i="1" s="1"/>
  <c r="D284" i="1"/>
  <c r="U284" i="1" s="1"/>
  <c r="D285" i="1"/>
  <c r="U285" i="1" s="1"/>
  <c r="D286" i="1"/>
  <c r="U286" i="1" s="1"/>
  <c r="D287" i="1"/>
  <c r="U287" i="1" s="1"/>
  <c r="D288" i="1"/>
  <c r="U288" i="1" s="1"/>
  <c r="D289" i="1"/>
  <c r="U289" i="1" s="1"/>
  <c r="D290" i="1"/>
  <c r="U290" i="1" s="1"/>
  <c r="D291" i="1"/>
  <c r="U291" i="1" s="1"/>
  <c r="D292" i="1"/>
  <c r="U292" i="1" s="1"/>
  <c r="D293" i="1"/>
  <c r="U293" i="1" s="1"/>
  <c r="D294" i="1"/>
  <c r="U294" i="1" s="1"/>
  <c r="D295" i="1"/>
  <c r="U295" i="1" s="1"/>
  <c r="D296" i="1"/>
  <c r="U296" i="1" s="1"/>
  <c r="D297" i="1"/>
  <c r="U297" i="1" s="1"/>
  <c r="D298" i="1"/>
  <c r="U298" i="1" s="1"/>
  <c r="D299" i="1"/>
  <c r="U299" i="1" s="1"/>
  <c r="D300" i="1"/>
  <c r="U300" i="1" s="1"/>
  <c r="D301" i="1"/>
  <c r="U301" i="1" s="1"/>
  <c r="D302" i="1"/>
  <c r="U302" i="1" s="1"/>
  <c r="D303" i="1"/>
  <c r="U303" i="1" s="1"/>
  <c r="D304" i="1"/>
  <c r="U304" i="1" s="1"/>
  <c r="D305" i="1"/>
  <c r="U305" i="1" s="1"/>
  <c r="D306" i="1"/>
  <c r="U306" i="1" s="1"/>
  <c r="D307" i="1"/>
  <c r="U307" i="1" s="1"/>
  <c r="D308" i="1"/>
  <c r="U308" i="1" s="1"/>
  <c r="D309" i="1"/>
  <c r="U309" i="1" s="1"/>
  <c r="D310" i="1"/>
  <c r="U310" i="1" s="1"/>
  <c r="D311" i="1"/>
  <c r="U311" i="1" s="1"/>
  <c r="D312" i="1"/>
  <c r="U312" i="1" s="1"/>
  <c r="D313" i="1"/>
  <c r="U313" i="1" s="1"/>
  <c r="D314" i="1"/>
  <c r="U314" i="1" s="1"/>
  <c r="D315" i="1"/>
  <c r="U315" i="1" s="1"/>
  <c r="D316" i="1"/>
  <c r="U316" i="1" s="1"/>
  <c r="D317" i="1"/>
  <c r="U317" i="1" s="1"/>
  <c r="D318" i="1"/>
  <c r="U318" i="1" s="1"/>
  <c r="D319" i="1"/>
  <c r="U319" i="1" s="1"/>
  <c r="D320" i="1"/>
  <c r="U320" i="1" s="1"/>
  <c r="D321" i="1"/>
  <c r="U321" i="1" s="1"/>
  <c r="D322" i="1"/>
  <c r="U322" i="1" s="1"/>
  <c r="D323" i="1"/>
  <c r="U323" i="1" s="1"/>
  <c r="D324" i="1"/>
  <c r="U324" i="1" s="1"/>
  <c r="D325" i="1"/>
  <c r="U325" i="1" s="1"/>
  <c r="D326" i="1"/>
  <c r="U326" i="1" s="1"/>
  <c r="D327" i="1"/>
  <c r="U327" i="1" s="1"/>
  <c r="D328" i="1"/>
  <c r="U328" i="1" s="1"/>
  <c r="D329" i="1"/>
  <c r="U329" i="1" s="1"/>
  <c r="D330" i="1"/>
  <c r="U330" i="1" s="1"/>
  <c r="D331" i="1"/>
  <c r="U331" i="1" s="1"/>
  <c r="D332" i="1"/>
  <c r="U332" i="1" s="1"/>
  <c r="D333" i="1"/>
  <c r="U333" i="1" s="1"/>
  <c r="D334" i="1"/>
  <c r="U334" i="1" s="1"/>
  <c r="D335" i="1"/>
  <c r="U335" i="1" s="1"/>
  <c r="D336" i="1"/>
  <c r="U336" i="1" s="1"/>
  <c r="D337" i="1"/>
  <c r="U337" i="1" s="1"/>
  <c r="D338" i="1"/>
  <c r="U338" i="1" s="1"/>
  <c r="D339" i="1"/>
  <c r="U339" i="1" s="1"/>
  <c r="D340" i="1"/>
  <c r="U340" i="1" s="1"/>
  <c r="D341" i="1"/>
  <c r="U341" i="1" s="1"/>
  <c r="D342" i="1"/>
  <c r="U342" i="1" s="1"/>
  <c r="D343" i="1"/>
  <c r="U343" i="1" s="1"/>
  <c r="D344" i="1"/>
  <c r="U344" i="1" s="1"/>
  <c r="D345" i="1"/>
  <c r="U345" i="1" s="1"/>
  <c r="D346" i="1"/>
  <c r="U346" i="1" s="1"/>
  <c r="D347" i="1"/>
  <c r="U347" i="1" s="1"/>
  <c r="D348" i="1"/>
  <c r="U348" i="1" s="1"/>
  <c r="D349" i="1"/>
  <c r="U349" i="1" s="1"/>
  <c r="D350" i="1"/>
  <c r="U350" i="1" s="1"/>
  <c r="D351" i="1"/>
  <c r="U351" i="1" s="1"/>
  <c r="D352" i="1"/>
  <c r="U352" i="1" s="1"/>
  <c r="D353" i="1"/>
  <c r="U353" i="1" s="1"/>
  <c r="D354" i="1"/>
  <c r="U354" i="1" s="1"/>
  <c r="D355" i="1"/>
  <c r="U355" i="1" s="1"/>
  <c r="D356" i="1"/>
  <c r="U356" i="1" s="1"/>
  <c r="D357" i="1"/>
  <c r="U357" i="1" s="1"/>
  <c r="D358" i="1"/>
  <c r="U358" i="1" s="1"/>
  <c r="D359" i="1"/>
  <c r="U359" i="1" s="1"/>
  <c r="D360" i="1"/>
  <c r="U360" i="1" s="1"/>
  <c r="D361" i="1"/>
  <c r="U361" i="1" s="1"/>
  <c r="D362" i="1"/>
  <c r="U362" i="1" s="1"/>
  <c r="D363" i="1"/>
  <c r="U363" i="1" s="1"/>
  <c r="D364" i="1"/>
  <c r="U364" i="1" s="1"/>
  <c r="D365" i="1"/>
  <c r="U365" i="1" s="1"/>
  <c r="D366" i="1"/>
  <c r="U366" i="1" s="1"/>
  <c r="D367" i="1"/>
  <c r="U367" i="1" s="1"/>
  <c r="D368" i="1"/>
  <c r="U368" i="1" s="1"/>
  <c r="D369" i="1"/>
  <c r="U369" i="1" s="1"/>
  <c r="D370" i="1"/>
  <c r="U370" i="1" s="1"/>
  <c r="D371" i="1"/>
  <c r="U371" i="1" s="1"/>
  <c r="D372" i="1"/>
  <c r="U372" i="1" s="1"/>
  <c r="D373" i="1"/>
  <c r="U373" i="1" s="1"/>
  <c r="D374" i="1"/>
  <c r="U374" i="1" s="1"/>
  <c r="D375" i="1"/>
  <c r="U375" i="1" s="1"/>
  <c r="D376" i="1"/>
  <c r="U376" i="1" s="1"/>
  <c r="D377" i="1"/>
  <c r="U377" i="1" s="1"/>
  <c r="D378" i="1"/>
  <c r="U378" i="1" s="1"/>
  <c r="D379" i="1"/>
  <c r="U379" i="1" s="1"/>
  <c r="D380" i="1"/>
  <c r="U380" i="1" s="1"/>
  <c r="D381" i="1"/>
  <c r="U381" i="1" s="1"/>
  <c r="D382" i="1"/>
  <c r="U382" i="1" s="1"/>
  <c r="D383" i="1"/>
  <c r="U383" i="1" s="1"/>
  <c r="D384" i="1"/>
  <c r="U384" i="1" s="1"/>
  <c r="D385" i="1"/>
  <c r="U385" i="1" s="1"/>
  <c r="D386" i="1"/>
  <c r="U386" i="1" s="1"/>
  <c r="D387" i="1"/>
  <c r="U387" i="1" s="1"/>
  <c r="D388" i="1"/>
  <c r="U388" i="1" s="1"/>
  <c r="D389" i="1"/>
  <c r="U389" i="1" s="1"/>
  <c r="D390" i="1"/>
  <c r="U390" i="1" s="1"/>
  <c r="D391" i="1"/>
  <c r="U391" i="1" s="1"/>
  <c r="D392" i="1"/>
  <c r="U392" i="1" s="1"/>
  <c r="D393" i="1"/>
  <c r="U393" i="1" s="1"/>
  <c r="D394" i="1"/>
  <c r="U394" i="1" s="1"/>
  <c r="D395" i="1"/>
  <c r="U395" i="1" s="1"/>
  <c r="D396" i="1"/>
  <c r="U396" i="1" s="1"/>
  <c r="D397" i="1"/>
  <c r="U397" i="1" s="1"/>
  <c r="D398" i="1"/>
  <c r="U398" i="1" s="1"/>
  <c r="D399" i="1"/>
  <c r="U399" i="1" s="1"/>
  <c r="D400" i="1"/>
  <c r="U400" i="1" s="1"/>
  <c r="D401" i="1"/>
  <c r="U401" i="1" s="1"/>
  <c r="D402" i="1"/>
  <c r="U402" i="1" s="1"/>
  <c r="D403" i="1"/>
  <c r="U403" i="1" s="1"/>
  <c r="D404" i="1"/>
  <c r="U404" i="1" s="1"/>
  <c r="D405" i="1"/>
  <c r="U405" i="1" s="1"/>
  <c r="D406" i="1"/>
  <c r="U406" i="1" s="1"/>
  <c r="D407" i="1"/>
  <c r="U407" i="1" s="1"/>
  <c r="D408" i="1"/>
  <c r="U408" i="1" s="1"/>
  <c r="D409" i="1"/>
  <c r="U409" i="1" s="1"/>
  <c r="D410" i="1"/>
  <c r="U410" i="1" s="1"/>
  <c r="D411" i="1"/>
  <c r="U411" i="1" s="1"/>
  <c r="D412" i="1"/>
  <c r="U412" i="1" s="1"/>
  <c r="D413" i="1"/>
  <c r="U413" i="1" s="1"/>
  <c r="D414" i="1"/>
  <c r="U414" i="1" s="1"/>
  <c r="D415" i="1"/>
  <c r="U415" i="1" s="1"/>
  <c r="D416" i="1"/>
  <c r="U416" i="1" s="1"/>
  <c r="D417" i="1"/>
  <c r="U417" i="1" s="1"/>
  <c r="A1" i="3"/>
  <c r="C5" i="3" s="1"/>
  <c r="B276" i="1" l="1"/>
  <c r="B407" i="1"/>
  <c r="B391" i="1"/>
  <c r="B375" i="1"/>
  <c r="C343" i="1"/>
  <c r="C414" i="1"/>
  <c r="C398" i="1"/>
  <c r="C394" i="1"/>
  <c r="B386" i="1"/>
  <c r="C378" i="1"/>
  <c r="C366" i="1"/>
  <c r="C362" i="1"/>
  <c r="B354" i="1"/>
  <c r="B346" i="1"/>
  <c r="B244" i="1"/>
  <c r="B417" i="1"/>
  <c r="C413" i="1"/>
  <c r="B405" i="1"/>
  <c r="C397" i="1"/>
  <c r="B389" i="1"/>
  <c r="B385" i="1"/>
  <c r="C381" i="1"/>
  <c r="B373" i="1"/>
  <c r="C369" i="1"/>
  <c r="C365" i="1"/>
  <c r="B357" i="1"/>
  <c r="C353" i="1"/>
  <c r="B403" i="1"/>
  <c r="B387" i="1"/>
  <c r="B371" i="1"/>
  <c r="B359" i="1"/>
  <c r="B355" i="1"/>
  <c r="C410" i="1"/>
  <c r="C382" i="1"/>
  <c r="C350" i="1"/>
  <c r="C416" i="1"/>
  <c r="B412" i="1"/>
  <c r="B400" i="1"/>
  <c r="B396" i="1"/>
  <c r="B384" i="1"/>
  <c r="B380" i="1"/>
  <c r="B368" i="1"/>
  <c r="B364" i="1"/>
  <c r="B352" i="1"/>
  <c r="B281" i="1"/>
  <c r="C417" i="1"/>
  <c r="B340" i="1"/>
  <c r="B369" i="1"/>
  <c r="C385" i="1"/>
  <c r="B382" i="1"/>
  <c r="B345" i="1"/>
  <c r="B308" i="1"/>
  <c r="B292" i="1"/>
  <c r="C284" i="1"/>
  <c r="B328" i="1"/>
  <c r="B324" i="1"/>
  <c r="B312" i="1"/>
  <c r="C335" i="1"/>
  <c r="C319" i="1"/>
  <c r="C311" i="1"/>
  <c r="B280" i="1"/>
  <c r="C316" i="1"/>
  <c r="B344" i="1"/>
  <c r="C303" i="1"/>
  <c r="B260" i="1"/>
  <c r="C256" i="1"/>
  <c r="B248" i="1"/>
  <c r="B253" i="1"/>
  <c r="B365" i="1"/>
  <c r="B277" i="1"/>
  <c r="B245" i="1"/>
  <c r="B341" i="1"/>
  <c r="B313" i="1"/>
  <c r="B309" i="1"/>
  <c r="B264" i="1"/>
  <c r="C405" i="1"/>
  <c r="B293" i="1"/>
  <c r="B414" i="1"/>
  <c r="B397" i="1"/>
  <c r="C373" i="1"/>
  <c r="B325" i="1"/>
  <c r="B261" i="1"/>
  <c r="C401" i="1"/>
  <c r="B398" i="1"/>
  <c r="B381" i="1"/>
  <c r="B353" i="1"/>
  <c r="C312" i="1"/>
  <c r="C296" i="1"/>
  <c r="B296" i="1"/>
  <c r="B401" i="1"/>
  <c r="B413" i="1"/>
  <c r="B366" i="1"/>
  <c r="C345" i="1"/>
  <c r="C344" i="1"/>
  <c r="C328" i="1"/>
  <c r="C280" i="1"/>
  <c r="C264" i="1"/>
  <c r="C248" i="1"/>
  <c r="B408" i="1"/>
  <c r="C406" i="1"/>
  <c r="B406" i="1"/>
  <c r="B395" i="1"/>
  <c r="B393" i="1"/>
  <c r="C393" i="1"/>
  <c r="B363" i="1"/>
  <c r="B361" i="1"/>
  <c r="C361" i="1"/>
  <c r="B351" i="1"/>
  <c r="B349" i="1"/>
  <c r="C349" i="1"/>
  <c r="C347" i="1"/>
  <c r="C329" i="1"/>
  <c r="C297" i="1"/>
  <c r="C265" i="1"/>
  <c r="B265" i="1"/>
  <c r="C249" i="1"/>
  <c r="B249" i="1"/>
  <c r="B404" i="1"/>
  <c r="C402" i="1"/>
  <c r="C389" i="1"/>
  <c r="B372" i="1"/>
  <c r="C370" i="1"/>
  <c r="C357" i="1"/>
  <c r="B336" i="1"/>
  <c r="C336" i="1"/>
  <c r="B332" i="1"/>
  <c r="B329" i="1"/>
  <c r="C317" i="1"/>
  <c r="B317" i="1"/>
  <c r="B304" i="1"/>
  <c r="C304" i="1"/>
  <c r="B300" i="1"/>
  <c r="B297" i="1"/>
  <c r="C285" i="1"/>
  <c r="B285" i="1"/>
  <c r="B274" i="1"/>
  <c r="B272" i="1"/>
  <c r="C272" i="1"/>
  <c r="B268" i="1"/>
  <c r="B411" i="1"/>
  <c r="B409" i="1"/>
  <c r="C409" i="1"/>
  <c r="B402" i="1"/>
  <c r="B399" i="1"/>
  <c r="B392" i="1"/>
  <c r="C390" i="1"/>
  <c r="B390" i="1"/>
  <c r="B379" i="1"/>
  <c r="B377" i="1"/>
  <c r="C377" i="1"/>
  <c r="B370" i="1"/>
  <c r="B367" i="1"/>
  <c r="B360" i="1"/>
  <c r="C358" i="1"/>
  <c r="B358" i="1"/>
  <c r="B348" i="1"/>
  <c r="C348" i="1"/>
  <c r="C346" i="1"/>
  <c r="C332" i="1"/>
  <c r="C313" i="1"/>
  <c r="C300" i="1"/>
  <c r="C281" i="1"/>
  <c r="C268" i="1"/>
  <c r="B258" i="1"/>
  <c r="C252" i="1"/>
  <c r="B252" i="1"/>
  <c r="B242" i="1"/>
  <c r="B415" i="1"/>
  <c r="B383" i="1"/>
  <c r="B376" i="1"/>
  <c r="C374" i="1"/>
  <c r="B374" i="1"/>
  <c r="B388" i="1"/>
  <c r="C386" i="1"/>
  <c r="B356" i="1"/>
  <c r="C354" i="1"/>
  <c r="C333" i="1"/>
  <c r="B333" i="1"/>
  <c r="B320" i="1"/>
  <c r="C320" i="1"/>
  <c r="B316" i="1"/>
  <c r="C301" i="1"/>
  <c r="B301" i="1"/>
  <c r="B290" i="1"/>
  <c r="B288" i="1"/>
  <c r="C288" i="1"/>
  <c r="B284" i="1"/>
  <c r="B278" i="1"/>
  <c r="C269" i="1"/>
  <c r="B269" i="1"/>
  <c r="C337" i="1"/>
  <c r="C321" i="1"/>
  <c r="C305" i="1"/>
  <c r="C289" i="1"/>
  <c r="B282" i="1"/>
  <c r="C273" i="1"/>
  <c r="B266" i="1"/>
  <c r="C257" i="1"/>
  <c r="B250" i="1"/>
  <c r="C241" i="1"/>
  <c r="C240" i="1"/>
  <c r="B262" i="1"/>
  <c r="C253" i="1"/>
  <c r="B246" i="1"/>
  <c r="B410" i="1"/>
  <c r="B394" i="1"/>
  <c r="B378" i="1"/>
  <c r="B362" i="1"/>
  <c r="C341" i="1"/>
  <c r="C340" i="1"/>
  <c r="B337" i="1"/>
  <c r="C325" i="1"/>
  <c r="C324" i="1"/>
  <c r="B321" i="1"/>
  <c r="C309" i="1"/>
  <c r="C308" i="1"/>
  <c r="B305" i="1"/>
  <c r="C293" i="1"/>
  <c r="C292" i="1"/>
  <c r="B289" i="1"/>
  <c r="B286" i="1"/>
  <c r="C277" i="1"/>
  <c r="C276" i="1"/>
  <c r="B273" i="1"/>
  <c r="B270" i="1"/>
  <c r="C261" i="1"/>
  <c r="C260" i="1"/>
  <c r="B257" i="1"/>
  <c r="B256" i="1"/>
  <c r="B254" i="1"/>
  <c r="C245" i="1"/>
  <c r="C244" i="1"/>
  <c r="B241" i="1"/>
  <c r="B240" i="1"/>
  <c r="B238" i="1"/>
  <c r="B327" i="1"/>
  <c r="B295" i="1"/>
  <c r="C408" i="1"/>
  <c r="C404" i="1"/>
  <c r="C400" i="1"/>
  <c r="C396" i="1"/>
  <c r="C392" i="1"/>
  <c r="C388" i="1"/>
  <c r="C384" i="1"/>
  <c r="C380" i="1"/>
  <c r="C376" i="1"/>
  <c r="C372" i="1"/>
  <c r="C368" i="1"/>
  <c r="C364" i="1"/>
  <c r="C360" i="1"/>
  <c r="C356" i="1"/>
  <c r="C352" i="1"/>
  <c r="B338" i="1"/>
  <c r="C338" i="1"/>
  <c r="B330" i="1"/>
  <c r="C330" i="1"/>
  <c r="C327" i="1"/>
  <c r="B322" i="1"/>
  <c r="C322" i="1"/>
  <c r="B314" i="1"/>
  <c r="C314" i="1"/>
  <c r="B306" i="1"/>
  <c r="C306" i="1"/>
  <c r="B298" i="1"/>
  <c r="C298" i="1"/>
  <c r="C295" i="1"/>
  <c r="B275" i="1"/>
  <c r="C275" i="1"/>
  <c r="B259" i="1"/>
  <c r="C259" i="1"/>
  <c r="B255" i="1"/>
  <c r="C255" i="1"/>
  <c r="B239" i="1"/>
  <c r="C239" i="1"/>
  <c r="B343" i="1"/>
  <c r="B335" i="1"/>
  <c r="B319" i="1"/>
  <c r="B311" i="1"/>
  <c r="B279" i="1"/>
  <c r="C279" i="1"/>
  <c r="B243" i="1"/>
  <c r="C243" i="1"/>
  <c r="C412" i="1"/>
  <c r="B416" i="1"/>
  <c r="C415" i="1"/>
  <c r="C411" i="1"/>
  <c r="C407" i="1"/>
  <c r="C403" i="1"/>
  <c r="C399" i="1"/>
  <c r="C395" i="1"/>
  <c r="C391" i="1"/>
  <c r="C387" i="1"/>
  <c r="C383" i="1"/>
  <c r="C379" i="1"/>
  <c r="C375" i="1"/>
  <c r="C371" i="1"/>
  <c r="C367" i="1"/>
  <c r="C363" i="1"/>
  <c r="C359" i="1"/>
  <c r="C355" i="1"/>
  <c r="C351" i="1"/>
  <c r="B339" i="1"/>
  <c r="B331" i="1"/>
  <c r="B323" i="1"/>
  <c r="B315" i="1"/>
  <c r="B307" i="1"/>
  <c r="B299" i="1"/>
  <c r="B291" i="1"/>
  <c r="C291" i="1"/>
  <c r="B271" i="1"/>
  <c r="C271" i="1"/>
  <c r="B251" i="1"/>
  <c r="C251" i="1"/>
  <c r="B303" i="1"/>
  <c r="B263" i="1"/>
  <c r="C263" i="1"/>
  <c r="B350" i="1"/>
  <c r="B347" i="1"/>
  <c r="B342" i="1"/>
  <c r="C342" i="1"/>
  <c r="C339" i="1"/>
  <c r="B334" i="1"/>
  <c r="C334" i="1"/>
  <c r="C331" i="1"/>
  <c r="B326" i="1"/>
  <c r="C326" i="1"/>
  <c r="C323" i="1"/>
  <c r="B318" i="1"/>
  <c r="C318" i="1"/>
  <c r="C315" i="1"/>
  <c r="B310" i="1"/>
  <c r="C310" i="1"/>
  <c r="C307" i="1"/>
  <c r="B302" i="1"/>
  <c r="C302" i="1"/>
  <c r="C299" i="1"/>
  <c r="B294" i="1"/>
  <c r="C294" i="1"/>
  <c r="B287" i="1"/>
  <c r="C287" i="1"/>
  <c r="B283" i="1"/>
  <c r="C283" i="1"/>
  <c r="B267" i="1"/>
  <c r="C267" i="1"/>
  <c r="B247" i="1"/>
  <c r="C247" i="1"/>
  <c r="C290" i="1"/>
  <c r="C286" i="1"/>
  <c r="C282" i="1"/>
  <c r="C278" i="1"/>
  <c r="C274" i="1"/>
  <c r="C270" i="1"/>
  <c r="C266" i="1"/>
  <c r="C262" i="1"/>
  <c r="C258" i="1"/>
  <c r="C254" i="1"/>
  <c r="C250" i="1"/>
  <c r="C246" i="1"/>
  <c r="C242" i="1"/>
  <c r="C238" i="1"/>
  <c r="C4" i="3"/>
  <c r="C8" i="3"/>
  <c r="C12" i="3"/>
  <c r="C1" i="3"/>
  <c r="C9" i="3"/>
  <c r="A13" i="3"/>
  <c r="A25" i="3" s="1"/>
  <c r="A37" i="3" s="1"/>
  <c r="A49" i="3" s="1"/>
  <c r="C2" i="3"/>
  <c r="C10" i="3"/>
  <c r="C11" i="3"/>
  <c r="E6" i="2"/>
  <c r="E5" i="2"/>
  <c r="V2" i="2"/>
  <c r="W2" i="2"/>
  <c r="D5" i="1"/>
  <c r="U5" i="1" s="1"/>
  <c r="D6" i="1"/>
  <c r="U6" i="1" s="1"/>
  <c r="D7" i="1"/>
  <c r="U7" i="1" s="1"/>
  <c r="D8" i="1"/>
  <c r="U8" i="1" s="1"/>
  <c r="D9" i="1"/>
  <c r="U9" i="1" s="1"/>
  <c r="D10" i="1"/>
  <c r="U10" i="1" s="1"/>
  <c r="D11" i="1"/>
  <c r="U11" i="1" s="1"/>
  <c r="D12" i="1"/>
  <c r="U12" i="1" s="1"/>
  <c r="D13" i="1"/>
  <c r="U13" i="1" s="1"/>
  <c r="D14" i="1"/>
  <c r="U14" i="1" s="1"/>
  <c r="D15" i="1"/>
  <c r="U15" i="1" s="1"/>
  <c r="D16" i="1"/>
  <c r="U16" i="1" s="1"/>
  <c r="D17" i="1"/>
  <c r="U17" i="1" s="1"/>
  <c r="D18" i="1"/>
  <c r="D19" i="1"/>
  <c r="U19" i="1" s="1"/>
  <c r="D20" i="1"/>
  <c r="U20" i="1" s="1"/>
  <c r="D21" i="1"/>
  <c r="U21" i="1" s="1"/>
  <c r="D22" i="1"/>
  <c r="U22" i="1" s="1"/>
  <c r="D23" i="1"/>
  <c r="U23" i="1" s="1"/>
  <c r="D24" i="1"/>
  <c r="U24" i="1" s="1"/>
  <c r="D25" i="1"/>
  <c r="U25" i="1" s="1"/>
  <c r="D26" i="1"/>
  <c r="U26" i="1" s="1"/>
  <c r="D27" i="1"/>
  <c r="U27" i="1" s="1"/>
  <c r="D28" i="1"/>
  <c r="U28" i="1" s="1"/>
  <c r="D29" i="1"/>
  <c r="U29" i="1" s="1"/>
  <c r="D30" i="1"/>
  <c r="U30" i="1" s="1"/>
  <c r="D31" i="1"/>
  <c r="U31" i="1" s="1"/>
  <c r="D32" i="1"/>
  <c r="U32" i="1" s="1"/>
  <c r="D33" i="1"/>
  <c r="U33" i="1" s="1"/>
  <c r="D34" i="1"/>
  <c r="U34" i="1" s="1"/>
  <c r="D35" i="1"/>
  <c r="U35" i="1" s="1"/>
  <c r="D36" i="1"/>
  <c r="U36" i="1" s="1"/>
  <c r="D37" i="1"/>
  <c r="U37" i="1" s="1"/>
  <c r="D38" i="1"/>
  <c r="U38" i="1" s="1"/>
  <c r="D39" i="1"/>
  <c r="U39" i="1" s="1"/>
  <c r="D40" i="1"/>
  <c r="U40" i="1" s="1"/>
  <c r="D41" i="1"/>
  <c r="U41" i="1" s="1"/>
  <c r="D42" i="1"/>
  <c r="U42" i="1" s="1"/>
  <c r="D43" i="1"/>
  <c r="U43" i="1" s="1"/>
  <c r="D44" i="1"/>
  <c r="U44" i="1" s="1"/>
  <c r="D45" i="1"/>
  <c r="U45" i="1" s="1"/>
  <c r="D46" i="1"/>
  <c r="U46" i="1" s="1"/>
  <c r="D47" i="1"/>
  <c r="U47" i="1" s="1"/>
  <c r="D48" i="1"/>
  <c r="U48" i="1" s="1"/>
  <c r="D49" i="1"/>
  <c r="U49" i="1" s="1"/>
  <c r="D50" i="1"/>
  <c r="U50" i="1" s="1"/>
  <c r="D51" i="1"/>
  <c r="U51" i="1" s="1"/>
  <c r="D52" i="1"/>
  <c r="U52" i="1" s="1"/>
  <c r="D53" i="1"/>
  <c r="U53" i="1" s="1"/>
  <c r="D54" i="1"/>
  <c r="U54" i="1" s="1"/>
  <c r="D55" i="1"/>
  <c r="U55" i="1" s="1"/>
  <c r="D56" i="1"/>
  <c r="U56" i="1" s="1"/>
  <c r="D57" i="1"/>
  <c r="U57" i="1" s="1"/>
  <c r="D58" i="1"/>
  <c r="U58" i="1" s="1"/>
  <c r="D59" i="1"/>
  <c r="U59" i="1" s="1"/>
  <c r="D60" i="1"/>
  <c r="U60" i="1" s="1"/>
  <c r="D61" i="1"/>
  <c r="U61" i="1" s="1"/>
  <c r="D62" i="1"/>
  <c r="U62" i="1" s="1"/>
  <c r="D63" i="1"/>
  <c r="U63" i="1" s="1"/>
  <c r="D64" i="1"/>
  <c r="U64" i="1" s="1"/>
  <c r="D65" i="1"/>
  <c r="U65" i="1" s="1"/>
  <c r="D66" i="1"/>
  <c r="U66" i="1" s="1"/>
  <c r="D67" i="1"/>
  <c r="U67" i="1" s="1"/>
  <c r="D68" i="1"/>
  <c r="U68" i="1" s="1"/>
  <c r="D69" i="1"/>
  <c r="U69" i="1" s="1"/>
  <c r="D70" i="1"/>
  <c r="U70" i="1" s="1"/>
  <c r="D71" i="1"/>
  <c r="U71" i="1" s="1"/>
  <c r="D72" i="1"/>
  <c r="U72" i="1" s="1"/>
  <c r="D73" i="1"/>
  <c r="U73" i="1" s="1"/>
  <c r="D74" i="1"/>
  <c r="U74" i="1" s="1"/>
  <c r="D75" i="1"/>
  <c r="U75" i="1" s="1"/>
  <c r="D76" i="1"/>
  <c r="U76" i="1" s="1"/>
  <c r="D77" i="1"/>
  <c r="U77" i="1" s="1"/>
  <c r="D78" i="1"/>
  <c r="U78" i="1" s="1"/>
  <c r="D79" i="1"/>
  <c r="U79" i="1" s="1"/>
  <c r="D80" i="1"/>
  <c r="U80" i="1" s="1"/>
  <c r="D81" i="1"/>
  <c r="U81" i="1" s="1"/>
  <c r="D82" i="1"/>
  <c r="U82" i="1" s="1"/>
  <c r="D83" i="1"/>
  <c r="U83" i="1" s="1"/>
  <c r="D84" i="1"/>
  <c r="U84" i="1" s="1"/>
  <c r="D85" i="1"/>
  <c r="U85" i="1" s="1"/>
  <c r="D86" i="1"/>
  <c r="U86" i="1" s="1"/>
  <c r="D87" i="1"/>
  <c r="U87" i="1" s="1"/>
  <c r="D88" i="1"/>
  <c r="U88" i="1" s="1"/>
  <c r="D89" i="1"/>
  <c r="U89" i="1" s="1"/>
  <c r="D90" i="1"/>
  <c r="U90" i="1" s="1"/>
  <c r="D91" i="1"/>
  <c r="U91" i="1" s="1"/>
  <c r="D92" i="1"/>
  <c r="U92" i="1" s="1"/>
  <c r="D93" i="1"/>
  <c r="U93" i="1" s="1"/>
  <c r="D94" i="1"/>
  <c r="U94" i="1" s="1"/>
  <c r="D95" i="1"/>
  <c r="U95" i="1" s="1"/>
  <c r="D96" i="1"/>
  <c r="U96" i="1" s="1"/>
  <c r="D97" i="1"/>
  <c r="U97" i="1" s="1"/>
  <c r="D98" i="1"/>
  <c r="U98" i="1" s="1"/>
  <c r="D99" i="1"/>
  <c r="U99" i="1" s="1"/>
  <c r="D100" i="1"/>
  <c r="U100" i="1" s="1"/>
  <c r="D101" i="1"/>
  <c r="U101" i="1" s="1"/>
  <c r="D102" i="1"/>
  <c r="U102" i="1" s="1"/>
  <c r="D103" i="1"/>
  <c r="U103" i="1" s="1"/>
  <c r="D104" i="1"/>
  <c r="U104" i="1" s="1"/>
  <c r="D105" i="1"/>
  <c r="U105" i="1" s="1"/>
  <c r="D106" i="1"/>
  <c r="U106" i="1" s="1"/>
  <c r="D107" i="1"/>
  <c r="U107" i="1" s="1"/>
  <c r="D108" i="1"/>
  <c r="U108" i="1" s="1"/>
  <c r="D109" i="1"/>
  <c r="U109" i="1" s="1"/>
  <c r="D110" i="1"/>
  <c r="U110" i="1" s="1"/>
  <c r="D111" i="1"/>
  <c r="U111" i="1" s="1"/>
  <c r="D112" i="1"/>
  <c r="U112" i="1" s="1"/>
  <c r="D113" i="1"/>
  <c r="U113" i="1" s="1"/>
  <c r="D114" i="1"/>
  <c r="U114" i="1" s="1"/>
  <c r="D115" i="1"/>
  <c r="U115" i="1" s="1"/>
  <c r="D116" i="1"/>
  <c r="U116" i="1" s="1"/>
  <c r="D117" i="1"/>
  <c r="U117" i="1" s="1"/>
  <c r="D118" i="1"/>
  <c r="U118" i="1" s="1"/>
  <c r="D119" i="1"/>
  <c r="U119" i="1" s="1"/>
  <c r="D120" i="1"/>
  <c r="U120" i="1" s="1"/>
  <c r="D121" i="1"/>
  <c r="U121" i="1" s="1"/>
  <c r="D122" i="1"/>
  <c r="U122" i="1" s="1"/>
  <c r="D123" i="1"/>
  <c r="U123" i="1" s="1"/>
  <c r="D124" i="1"/>
  <c r="U124" i="1" s="1"/>
  <c r="D125" i="1"/>
  <c r="U125" i="1" s="1"/>
  <c r="D126" i="1"/>
  <c r="U126" i="1" s="1"/>
  <c r="D127" i="1"/>
  <c r="U127" i="1" s="1"/>
  <c r="D128" i="1"/>
  <c r="U128" i="1" s="1"/>
  <c r="D129" i="1"/>
  <c r="U129" i="1" s="1"/>
  <c r="D130" i="1"/>
  <c r="U130" i="1" s="1"/>
  <c r="D131" i="1"/>
  <c r="U131" i="1" s="1"/>
  <c r="D132" i="1"/>
  <c r="U132" i="1" s="1"/>
  <c r="D133" i="1"/>
  <c r="U133" i="1" s="1"/>
  <c r="D134" i="1"/>
  <c r="U134" i="1" s="1"/>
  <c r="D135" i="1"/>
  <c r="U135" i="1" s="1"/>
  <c r="D136" i="1"/>
  <c r="U136" i="1" s="1"/>
  <c r="D137" i="1"/>
  <c r="U137" i="1" s="1"/>
  <c r="D138" i="1"/>
  <c r="U138" i="1" s="1"/>
  <c r="D139" i="1"/>
  <c r="U139" i="1" s="1"/>
  <c r="D140" i="1"/>
  <c r="U140" i="1" s="1"/>
  <c r="D141" i="1"/>
  <c r="U141" i="1" s="1"/>
  <c r="D142" i="1"/>
  <c r="U142" i="1" s="1"/>
  <c r="D143" i="1"/>
  <c r="U143" i="1" s="1"/>
  <c r="D144" i="1"/>
  <c r="U144" i="1" s="1"/>
  <c r="D145" i="1"/>
  <c r="U145" i="1" s="1"/>
  <c r="D146" i="1"/>
  <c r="U146" i="1" s="1"/>
  <c r="D147" i="1"/>
  <c r="U147" i="1" s="1"/>
  <c r="D148" i="1"/>
  <c r="U148" i="1" s="1"/>
  <c r="D149" i="1"/>
  <c r="U149" i="1" s="1"/>
  <c r="D150" i="1"/>
  <c r="U150" i="1" s="1"/>
  <c r="D151" i="1"/>
  <c r="U151" i="1" s="1"/>
  <c r="D152" i="1"/>
  <c r="U152" i="1" s="1"/>
  <c r="D153" i="1"/>
  <c r="U153" i="1" s="1"/>
  <c r="D154" i="1"/>
  <c r="U154" i="1" s="1"/>
  <c r="D155" i="1"/>
  <c r="U155" i="1" s="1"/>
  <c r="D156" i="1"/>
  <c r="U156" i="1" s="1"/>
  <c r="D157" i="1"/>
  <c r="U157" i="1" s="1"/>
  <c r="D158" i="1"/>
  <c r="U158" i="1" s="1"/>
  <c r="D159" i="1"/>
  <c r="U159" i="1" s="1"/>
  <c r="D160" i="1"/>
  <c r="U160" i="1" s="1"/>
  <c r="D161" i="1"/>
  <c r="U161" i="1" s="1"/>
  <c r="D162" i="1"/>
  <c r="U162" i="1" s="1"/>
  <c r="D163" i="1"/>
  <c r="U163" i="1" s="1"/>
  <c r="D164" i="1"/>
  <c r="U164" i="1" s="1"/>
  <c r="D165" i="1"/>
  <c r="U165" i="1" s="1"/>
  <c r="D166" i="1"/>
  <c r="U166" i="1" s="1"/>
  <c r="D167" i="1"/>
  <c r="U167" i="1" s="1"/>
  <c r="D168" i="1"/>
  <c r="U168" i="1" s="1"/>
  <c r="D169" i="1"/>
  <c r="U169" i="1" s="1"/>
  <c r="D170" i="1"/>
  <c r="U170" i="1" s="1"/>
  <c r="D171" i="1"/>
  <c r="U171" i="1" s="1"/>
  <c r="D172" i="1"/>
  <c r="U172" i="1" s="1"/>
  <c r="D173" i="1"/>
  <c r="U173" i="1" s="1"/>
  <c r="D174" i="1"/>
  <c r="U174" i="1" s="1"/>
  <c r="D175" i="1"/>
  <c r="U175" i="1" s="1"/>
  <c r="D176" i="1"/>
  <c r="U176" i="1" s="1"/>
  <c r="D177" i="1"/>
  <c r="U177" i="1" s="1"/>
  <c r="D178" i="1"/>
  <c r="U178" i="1" s="1"/>
  <c r="D179" i="1"/>
  <c r="U179" i="1" s="1"/>
  <c r="D180" i="1"/>
  <c r="U180" i="1" s="1"/>
  <c r="D181" i="1"/>
  <c r="U181" i="1" s="1"/>
  <c r="D182" i="1"/>
  <c r="U182" i="1" s="1"/>
  <c r="D183" i="1"/>
  <c r="U183" i="1" s="1"/>
  <c r="D184" i="1"/>
  <c r="U184" i="1" s="1"/>
  <c r="D185" i="1"/>
  <c r="U185" i="1" s="1"/>
  <c r="D186" i="1"/>
  <c r="U186" i="1" s="1"/>
  <c r="D187" i="1"/>
  <c r="U187" i="1" s="1"/>
  <c r="D188" i="1"/>
  <c r="U188" i="1" s="1"/>
  <c r="D189" i="1"/>
  <c r="U189" i="1" s="1"/>
  <c r="D190" i="1"/>
  <c r="U190" i="1" s="1"/>
  <c r="D191" i="1"/>
  <c r="U191" i="1" s="1"/>
  <c r="D192" i="1"/>
  <c r="U192" i="1" s="1"/>
  <c r="D193" i="1"/>
  <c r="U193" i="1" s="1"/>
  <c r="D194" i="1"/>
  <c r="U194" i="1" s="1"/>
  <c r="D195" i="1"/>
  <c r="U195" i="1" s="1"/>
  <c r="D196" i="1"/>
  <c r="U196" i="1" s="1"/>
  <c r="D197" i="1"/>
  <c r="U197" i="1" s="1"/>
  <c r="D198" i="1"/>
  <c r="U198" i="1" s="1"/>
  <c r="D199" i="1"/>
  <c r="U199" i="1" s="1"/>
  <c r="D200" i="1"/>
  <c r="U200" i="1" s="1"/>
  <c r="D201" i="1"/>
  <c r="U201" i="1" s="1"/>
  <c r="D202" i="1"/>
  <c r="U202" i="1" s="1"/>
  <c r="D203" i="1"/>
  <c r="U203" i="1" s="1"/>
  <c r="D204" i="1"/>
  <c r="U204" i="1" s="1"/>
  <c r="D205" i="1"/>
  <c r="U205" i="1" s="1"/>
  <c r="D206" i="1"/>
  <c r="U206" i="1" s="1"/>
  <c r="D207" i="1"/>
  <c r="U207" i="1" s="1"/>
  <c r="D208" i="1"/>
  <c r="U208" i="1" s="1"/>
  <c r="D209" i="1"/>
  <c r="U209" i="1" s="1"/>
  <c r="D210" i="1"/>
  <c r="U210" i="1" s="1"/>
  <c r="D211" i="1"/>
  <c r="U211" i="1" s="1"/>
  <c r="D212" i="1"/>
  <c r="U212" i="1" s="1"/>
  <c r="D213" i="1"/>
  <c r="U213" i="1" s="1"/>
  <c r="D214" i="1"/>
  <c r="U214" i="1" s="1"/>
  <c r="D215" i="1"/>
  <c r="U215" i="1" s="1"/>
  <c r="D216" i="1"/>
  <c r="U216" i="1" s="1"/>
  <c r="D217" i="1"/>
  <c r="U217" i="1" s="1"/>
  <c r="D218" i="1"/>
  <c r="U218" i="1" s="1"/>
  <c r="D219" i="1"/>
  <c r="U219" i="1" s="1"/>
  <c r="D220" i="1"/>
  <c r="U220" i="1" s="1"/>
  <c r="D221" i="1"/>
  <c r="U221" i="1" s="1"/>
  <c r="D222" i="1"/>
  <c r="U222" i="1" s="1"/>
  <c r="D223" i="1"/>
  <c r="U223" i="1" s="1"/>
  <c r="D224" i="1"/>
  <c r="U224" i="1" s="1"/>
  <c r="D225" i="1"/>
  <c r="U225" i="1" s="1"/>
  <c r="D226" i="1"/>
  <c r="U226" i="1" s="1"/>
  <c r="D227" i="1"/>
  <c r="U227" i="1" s="1"/>
  <c r="D228" i="1"/>
  <c r="U228" i="1" s="1"/>
  <c r="D229" i="1"/>
  <c r="U229" i="1" s="1"/>
  <c r="D230" i="1"/>
  <c r="U230" i="1" s="1"/>
  <c r="D231" i="1"/>
  <c r="U231" i="1" s="1"/>
  <c r="D232" i="1"/>
  <c r="U232" i="1" s="1"/>
  <c r="D233" i="1"/>
  <c r="U233" i="1" s="1"/>
  <c r="D234" i="1"/>
  <c r="U234" i="1" s="1"/>
  <c r="D235" i="1"/>
  <c r="U235" i="1" s="1"/>
  <c r="D236" i="1"/>
  <c r="U236" i="1" s="1"/>
  <c r="D237" i="1"/>
  <c r="U237" i="1" s="1"/>
  <c r="B6" i="1"/>
  <c r="B39" i="1"/>
  <c r="C18" i="1" l="1"/>
  <c r="B18" i="1"/>
  <c r="U18" i="1"/>
  <c r="C101" i="1"/>
  <c r="C33" i="1"/>
  <c r="C209" i="1"/>
  <c r="C157" i="1"/>
  <c r="C13" i="1"/>
  <c r="B33" i="1"/>
  <c r="C153" i="1"/>
  <c r="C57" i="1"/>
  <c r="B85" i="1"/>
  <c r="B29" i="1"/>
  <c r="C85" i="1"/>
  <c r="C225" i="1"/>
  <c r="C109" i="1"/>
  <c r="C37" i="1"/>
  <c r="B57" i="1"/>
  <c r="C206" i="1"/>
  <c r="C221" i="1"/>
  <c r="C197" i="1"/>
  <c r="C141" i="1"/>
  <c r="C97" i="1"/>
  <c r="C45" i="1"/>
  <c r="C29" i="1"/>
  <c r="B141" i="1"/>
  <c r="B17" i="1"/>
  <c r="C10" i="1"/>
  <c r="C213" i="1"/>
  <c r="C169" i="1"/>
  <c r="C113" i="1"/>
  <c r="C90" i="1"/>
  <c r="C41" i="1"/>
  <c r="C17" i="1"/>
  <c r="B113" i="1"/>
  <c r="B37" i="1"/>
  <c r="B13" i="1"/>
  <c r="C214" i="1"/>
  <c r="C22" i="1"/>
  <c r="B178" i="1"/>
  <c r="B90" i="1"/>
  <c r="C178" i="1"/>
  <c r="C146" i="1"/>
  <c r="C62" i="1"/>
  <c r="B122" i="1"/>
  <c r="B62" i="1"/>
  <c r="C234" i="1"/>
  <c r="C174" i="1"/>
  <c r="C42" i="1"/>
  <c r="C30" i="1"/>
  <c r="C6" i="1"/>
  <c r="B174" i="1"/>
  <c r="B118" i="1"/>
  <c r="C198" i="1"/>
  <c r="C106" i="1"/>
  <c r="C50" i="1"/>
  <c r="B213" i="1"/>
  <c r="B150" i="1"/>
  <c r="B78" i="1"/>
  <c r="B50" i="1"/>
  <c r="C202" i="1"/>
  <c r="C154" i="1"/>
  <c r="C98" i="1"/>
  <c r="C86" i="1"/>
  <c r="C210" i="1"/>
  <c r="C122" i="1"/>
  <c r="C158" i="1"/>
  <c r="C150" i="1"/>
  <c r="C118" i="1"/>
  <c r="C102" i="1"/>
  <c r="C94" i="1"/>
  <c r="C66" i="1"/>
  <c r="C46" i="1"/>
  <c r="C26" i="1"/>
  <c r="B206" i="1"/>
  <c r="B94" i="1"/>
  <c r="B66" i="1"/>
  <c r="B22" i="1"/>
  <c r="B10" i="1"/>
  <c r="C235" i="1"/>
  <c r="C230" i="1"/>
  <c r="C218" i="1"/>
  <c r="C162" i="1"/>
  <c r="C138" i="1"/>
  <c r="C111" i="1"/>
  <c r="C95" i="1"/>
  <c r="C55" i="1"/>
  <c r="C43" i="1"/>
  <c r="C34" i="1"/>
  <c r="C27" i="1"/>
  <c r="B230" i="1"/>
  <c r="B190" i="1"/>
  <c r="B146" i="1"/>
  <c r="C227" i="1"/>
  <c r="C99" i="1"/>
  <c r="B218" i="1"/>
  <c r="B99" i="1"/>
  <c r="B234" i="1"/>
  <c r="B223" i="1"/>
  <c r="B202" i="1"/>
  <c r="B162" i="1"/>
  <c r="B134" i="1"/>
  <c r="B106" i="1"/>
  <c r="B120" i="1"/>
  <c r="C115" i="1"/>
  <c r="C64" i="1"/>
  <c r="B215" i="1"/>
  <c r="B204" i="1"/>
  <c r="C167" i="1"/>
  <c r="C155" i="1"/>
  <c r="C147" i="1"/>
  <c r="C127" i="1"/>
  <c r="B227" i="1"/>
  <c r="B155" i="1"/>
  <c r="B64" i="1"/>
  <c r="B43" i="1"/>
  <c r="B31" i="1"/>
  <c r="C228" i="1"/>
  <c r="C200" i="1"/>
  <c r="C144" i="1"/>
  <c r="C116" i="1"/>
  <c r="C88" i="1"/>
  <c r="C60" i="1"/>
  <c r="C32" i="1"/>
  <c r="B16" i="1"/>
  <c r="C80" i="1"/>
  <c r="B207" i="1"/>
  <c r="C179" i="1"/>
  <c r="C175" i="1"/>
  <c r="B220" i="1"/>
  <c r="B211" i="1"/>
  <c r="B148" i="1"/>
  <c r="B127" i="1"/>
  <c r="B92" i="1"/>
  <c r="B71" i="1"/>
  <c r="B28" i="1"/>
  <c r="C186" i="1"/>
  <c r="B130" i="1"/>
  <c r="C110" i="1"/>
  <c r="B98" i="1"/>
  <c r="C74" i="1"/>
  <c r="B70" i="1"/>
  <c r="B42" i="1"/>
  <c r="B12" i="1"/>
  <c r="B176" i="1"/>
  <c r="B235" i="1"/>
  <c r="C151" i="1"/>
  <c r="C119" i="1"/>
  <c r="C91" i="1"/>
  <c r="C67" i="1"/>
  <c r="C63" i="1"/>
  <c r="C39" i="1"/>
  <c r="B35" i="1"/>
  <c r="C23" i="1"/>
  <c r="C19" i="1"/>
  <c r="B7" i="1"/>
  <c r="C223" i="1"/>
  <c r="C207" i="1"/>
  <c r="C172" i="1"/>
  <c r="C123" i="1"/>
  <c r="C71" i="1"/>
  <c r="C59" i="1"/>
  <c r="C31" i="1"/>
  <c r="C211" i="1"/>
  <c r="C183" i="1"/>
  <c r="C171" i="1"/>
  <c r="C112" i="1"/>
  <c r="C11" i="1"/>
  <c r="B183" i="1"/>
  <c r="B27" i="1"/>
  <c r="B15" i="1"/>
  <c r="B221" i="1"/>
  <c r="C193" i="1"/>
  <c r="C189" i="1"/>
  <c r="C177" i="1"/>
  <c r="C173" i="1"/>
  <c r="C165" i="1"/>
  <c r="C161" i="1"/>
  <c r="C149" i="1"/>
  <c r="C145" i="1"/>
  <c r="C137" i="1"/>
  <c r="C133" i="1"/>
  <c r="C121" i="1"/>
  <c r="C117" i="1"/>
  <c r="C105" i="1"/>
  <c r="C93" i="1"/>
  <c r="C89" i="1"/>
  <c r="C81" i="1"/>
  <c r="C77" i="1"/>
  <c r="C65" i="1"/>
  <c r="C61" i="1"/>
  <c r="C53" i="1"/>
  <c r="C49" i="1"/>
  <c r="C25" i="1"/>
  <c r="C21" i="1"/>
  <c r="C9" i="1"/>
  <c r="C5" i="1"/>
  <c r="C104" i="1"/>
  <c r="C76" i="1"/>
  <c r="C56" i="1"/>
  <c r="C48" i="1"/>
  <c r="B188" i="1"/>
  <c r="B160" i="1"/>
  <c r="B132" i="1"/>
  <c r="B104" i="1"/>
  <c r="B76" i="1"/>
  <c r="B48" i="1"/>
  <c r="B8" i="1"/>
  <c r="C232" i="1"/>
  <c r="C220" i="1"/>
  <c r="C164" i="1"/>
  <c r="C224" i="1"/>
  <c r="C192" i="1"/>
  <c r="C176" i="1"/>
  <c r="C136" i="1"/>
  <c r="B236" i="1"/>
  <c r="B225" i="1"/>
  <c r="B216" i="1"/>
  <c r="B209" i="1"/>
  <c r="B197" i="1"/>
  <c r="B169" i="1"/>
  <c r="C216" i="1"/>
  <c r="C188" i="1"/>
  <c r="C168" i="1"/>
  <c r="C160" i="1"/>
  <c r="C132" i="1"/>
  <c r="C120" i="1"/>
  <c r="C108" i="1"/>
  <c r="C52" i="1"/>
  <c r="B192" i="1"/>
  <c r="B164" i="1"/>
  <c r="B136" i="1"/>
  <c r="B108" i="1"/>
  <c r="B80" i="1"/>
  <c r="B52" i="1"/>
  <c r="B20" i="1"/>
  <c r="B219" i="1"/>
  <c r="C180" i="1"/>
  <c r="C170" i="1"/>
  <c r="C166" i="1"/>
  <c r="C156" i="1"/>
  <c r="C152" i="1"/>
  <c r="C128" i="1"/>
  <c r="C68" i="1"/>
  <c r="C58" i="1"/>
  <c r="C54" i="1"/>
  <c r="C44" i="1"/>
  <c r="C40" i="1"/>
  <c r="B222" i="1"/>
  <c r="B208" i="1"/>
  <c r="B203" i="1"/>
  <c r="B194" i="1"/>
  <c r="B184" i="1"/>
  <c r="B166" i="1"/>
  <c r="B156" i="1"/>
  <c r="B138" i="1"/>
  <c r="B128" i="1"/>
  <c r="B110" i="1"/>
  <c r="B100" i="1"/>
  <c r="B82" i="1"/>
  <c r="B72" i="1"/>
  <c r="B54" i="1"/>
  <c r="B44" i="1"/>
  <c r="B38" i="1"/>
  <c r="B32" i="1"/>
  <c r="C142" i="1"/>
  <c r="C82" i="1"/>
  <c r="C38" i="1"/>
  <c r="C28" i="1"/>
  <c r="C14" i="1"/>
  <c r="C7" i="1"/>
  <c r="B226" i="1"/>
  <c r="B217" i="1"/>
  <c r="B212" i="1"/>
  <c r="C203" i="1"/>
  <c r="C194" i="1"/>
  <c r="C236" i="1"/>
  <c r="C231" i="1"/>
  <c r="C226" i="1"/>
  <c r="C222" i="1"/>
  <c r="C217" i="1"/>
  <c r="C212" i="1"/>
  <c r="C208" i="1"/>
  <c r="C184" i="1"/>
  <c r="C124" i="1"/>
  <c r="C114" i="1"/>
  <c r="C100" i="1"/>
  <c r="C96" i="1"/>
  <c r="C72" i="1"/>
  <c r="B231" i="1"/>
  <c r="B198" i="1"/>
  <c r="B180" i="1"/>
  <c r="B170" i="1"/>
  <c r="B152" i="1"/>
  <c r="B142" i="1"/>
  <c r="B124" i="1"/>
  <c r="B114" i="1"/>
  <c r="B96" i="1"/>
  <c r="B86" i="1"/>
  <c r="B68" i="1"/>
  <c r="B58" i="1"/>
  <c r="B40" i="1"/>
  <c r="B34" i="1"/>
  <c r="B14" i="1"/>
  <c r="C36" i="1"/>
  <c r="C24" i="1"/>
  <c r="C20" i="1"/>
  <c r="C16" i="1"/>
  <c r="C12" i="1"/>
  <c r="C8" i="1"/>
  <c r="B237" i="1"/>
  <c r="B232" i="1"/>
  <c r="B195" i="1"/>
  <c r="B181" i="1"/>
  <c r="B167" i="1"/>
  <c r="B153" i="1"/>
  <c r="B139" i="1"/>
  <c r="B125" i="1"/>
  <c r="B111" i="1"/>
  <c r="B97" i="1"/>
  <c r="B83" i="1"/>
  <c r="B69" i="1"/>
  <c r="B55" i="1"/>
  <c r="B41" i="1"/>
  <c r="C205" i="1"/>
  <c r="C201" i="1"/>
  <c r="C204" i="1"/>
  <c r="C196" i="1"/>
  <c r="C182" i="1"/>
  <c r="C148" i="1"/>
  <c r="C140" i="1"/>
  <c r="C130" i="1"/>
  <c r="C126" i="1"/>
  <c r="C92" i="1"/>
  <c r="C84" i="1"/>
  <c r="C70" i="1"/>
  <c r="C237" i="1"/>
  <c r="C233" i="1"/>
  <c r="C229" i="1"/>
  <c r="C199" i="1"/>
  <c r="C195" i="1"/>
  <c r="C190" i="1"/>
  <c r="C185" i="1"/>
  <c r="C181" i="1"/>
  <c r="C143" i="1"/>
  <c r="C139" i="1"/>
  <c r="C134" i="1"/>
  <c r="C129" i="1"/>
  <c r="C125" i="1"/>
  <c r="C87" i="1"/>
  <c r="C83" i="1"/>
  <c r="C78" i="1"/>
  <c r="C73" i="1"/>
  <c r="C69" i="1"/>
  <c r="C35" i="1"/>
  <c r="C15" i="1"/>
  <c r="B199" i="1"/>
  <c r="B185" i="1"/>
  <c r="B171" i="1"/>
  <c r="B157" i="1"/>
  <c r="B143" i="1"/>
  <c r="B129" i="1"/>
  <c r="B115" i="1"/>
  <c r="B101" i="1"/>
  <c r="B87" i="1"/>
  <c r="B73" i="1"/>
  <c r="B59" i="1"/>
  <c r="B45" i="1"/>
  <c r="B24" i="1"/>
  <c r="B214" i="1"/>
  <c r="B210" i="1"/>
  <c r="B186" i="1"/>
  <c r="B182" i="1"/>
  <c r="B126" i="1"/>
  <c r="B74" i="1"/>
  <c r="B30" i="1"/>
  <c r="B26" i="1"/>
  <c r="B158" i="1"/>
  <c r="B154" i="1"/>
  <c r="B102" i="1"/>
  <c r="B46" i="1"/>
  <c r="B191" i="1"/>
  <c r="B187" i="1"/>
  <c r="B177" i="1"/>
  <c r="B173" i="1"/>
  <c r="B163" i="1"/>
  <c r="B159" i="1"/>
  <c r="B149" i="1"/>
  <c r="B145" i="1"/>
  <c r="B135" i="1"/>
  <c r="B131" i="1"/>
  <c r="B121" i="1"/>
  <c r="B117" i="1"/>
  <c r="B107" i="1"/>
  <c r="B103" i="1"/>
  <c r="B93" i="1"/>
  <c r="B89" i="1"/>
  <c r="B79" i="1"/>
  <c r="B75" i="1"/>
  <c r="B65" i="1"/>
  <c r="B61" i="1"/>
  <c r="B51" i="1"/>
  <c r="B47" i="1"/>
  <c r="B25" i="1"/>
  <c r="B21" i="1"/>
  <c r="B9" i="1"/>
  <c r="B5" i="1"/>
  <c r="B233" i="1"/>
  <c r="B229" i="1"/>
  <c r="B201" i="1"/>
  <c r="B205" i="1"/>
  <c r="C219" i="1"/>
  <c r="C215" i="1"/>
  <c r="C191" i="1"/>
  <c r="C187" i="1"/>
  <c r="C163" i="1"/>
  <c r="C159" i="1"/>
  <c r="C135" i="1"/>
  <c r="C131" i="1"/>
  <c r="C107" i="1"/>
  <c r="C103" i="1"/>
  <c r="C79" i="1"/>
  <c r="C75" i="1"/>
  <c r="C51" i="1"/>
  <c r="C47" i="1"/>
  <c r="B228" i="1"/>
  <c r="B224" i="1"/>
  <c r="B200" i="1"/>
  <c r="B196" i="1"/>
  <c r="B172" i="1"/>
  <c r="B168" i="1"/>
  <c r="B144" i="1"/>
  <c r="B140" i="1"/>
  <c r="B116" i="1"/>
  <c r="B112" i="1"/>
  <c r="B88" i="1"/>
  <c r="B84" i="1"/>
  <c r="B60" i="1"/>
  <c r="B56" i="1"/>
  <c r="B36" i="1"/>
  <c r="B193" i="1"/>
  <c r="B189" i="1"/>
  <c r="B179" i="1"/>
  <c r="B175" i="1"/>
  <c r="B165" i="1"/>
  <c r="B161" i="1"/>
  <c r="B151" i="1"/>
  <c r="B147" i="1"/>
  <c r="B137" i="1"/>
  <c r="B133" i="1"/>
  <c r="B123" i="1"/>
  <c r="B119" i="1"/>
  <c r="B109" i="1"/>
  <c r="B105" i="1"/>
  <c r="B95" i="1"/>
  <c r="B91" i="1"/>
  <c r="B81" i="1"/>
  <c r="B77" i="1"/>
  <c r="B67" i="1"/>
  <c r="B63" i="1"/>
  <c r="B53" i="1"/>
  <c r="B49" i="1"/>
  <c r="B23" i="1"/>
  <c r="B19" i="1"/>
  <c r="B11" i="1"/>
  <c r="C60" i="3"/>
  <c r="C56" i="3"/>
  <c r="C52" i="3"/>
  <c r="C58" i="3"/>
  <c r="C50" i="3"/>
  <c r="C57" i="3"/>
  <c r="C53" i="3"/>
  <c r="C59" i="3"/>
  <c r="C49" i="3"/>
  <c r="C48" i="3"/>
  <c r="C44" i="3"/>
  <c r="C40" i="3"/>
  <c r="C47" i="3"/>
  <c r="C46" i="3"/>
  <c r="C38" i="3"/>
  <c r="C45" i="3"/>
  <c r="C41" i="3"/>
  <c r="C37" i="3"/>
  <c r="C36" i="3"/>
  <c r="C32" i="3"/>
  <c r="C28" i="3"/>
  <c r="C35" i="3"/>
  <c r="C34" i="3"/>
  <c r="C26" i="3"/>
  <c r="C33" i="3"/>
  <c r="C29" i="3"/>
  <c r="C25" i="3"/>
  <c r="C7" i="3"/>
  <c r="C3" i="3"/>
  <c r="C6" i="3"/>
  <c r="C23" i="3"/>
  <c r="C22" i="3"/>
  <c r="C14" i="3"/>
  <c r="C21" i="3"/>
  <c r="C17" i="3"/>
  <c r="C13" i="3"/>
  <c r="C24" i="3"/>
  <c r="C20" i="3"/>
  <c r="C16" i="3"/>
  <c r="C54" i="3" l="1"/>
  <c r="C55" i="3"/>
  <c r="C51" i="3"/>
  <c r="C43" i="3"/>
  <c r="C39" i="3"/>
  <c r="C42" i="3"/>
  <c r="C31" i="3"/>
  <c r="C27" i="3"/>
  <c r="C30" i="3"/>
  <c r="C18" i="3"/>
  <c r="C19" i="3"/>
  <c r="C15" i="3"/>
  <c r="N51" i="1" l="1"/>
  <c r="N407" i="1"/>
  <c r="N311" i="1"/>
  <c r="N386" i="1"/>
  <c r="N237" i="1"/>
  <c r="N189" i="1"/>
  <c r="N140" i="1"/>
  <c r="N46" i="1"/>
  <c r="N371" i="1"/>
  <c r="N155" i="1"/>
  <c r="N35" i="1"/>
  <c r="N269" i="1"/>
  <c r="N344" i="1"/>
  <c r="N248" i="1"/>
  <c r="N200" i="1"/>
  <c r="N99" i="1"/>
  <c r="N127" i="1"/>
  <c r="N29" i="1"/>
  <c r="N398" i="1"/>
  <c r="N302" i="1"/>
  <c r="N183" i="1"/>
  <c r="N81" i="1"/>
  <c r="N367" i="1"/>
  <c r="N271" i="1"/>
  <c r="N282" i="1"/>
  <c r="N217" i="1"/>
  <c r="N169" i="1"/>
  <c r="N38" i="1"/>
  <c r="N63" i="1"/>
  <c r="N227" i="1"/>
  <c r="N20" i="1"/>
  <c r="N324" i="1"/>
  <c r="N400" i="1"/>
  <c r="N304" i="1"/>
  <c r="N228" i="1"/>
  <c r="N119" i="1"/>
  <c r="N86" i="1"/>
  <c r="N53" i="1"/>
  <c r="N22" i="1"/>
  <c r="N347" i="1"/>
  <c r="N314" i="1"/>
  <c r="N283" i="1"/>
  <c r="N251" i="1"/>
  <c r="N390" i="1"/>
  <c r="N358" i="1"/>
  <c r="N327" i="1"/>
  <c r="N294" i="1"/>
  <c r="N254" i="1"/>
  <c r="N215" i="1"/>
  <c r="N171" i="1"/>
  <c r="N113" i="1"/>
  <c r="N34" i="1"/>
  <c r="N67" i="1"/>
  <c r="N243" i="1"/>
  <c r="N163" i="1"/>
  <c r="N50" i="1"/>
  <c r="N18" i="1"/>
  <c r="N401" i="1"/>
  <c r="N377" i="1"/>
  <c r="N361" i="1"/>
  <c r="N353" i="1"/>
  <c r="N320" i="1"/>
  <c r="N297" i="1"/>
  <c r="N281" i="1"/>
  <c r="N264" i="1"/>
  <c r="N404" i="1"/>
  <c r="N380" i="1"/>
  <c r="N372" i="1"/>
  <c r="N340" i="1"/>
  <c r="N410" i="1"/>
  <c r="N385" i="1"/>
  <c r="N369" i="1"/>
  <c r="N345" i="1"/>
  <c r="N328" i="1"/>
  <c r="N305" i="1"/>
  <c r="N273" i="1"/>
  <c r="N257" i="1"/>
  <c r="N412" i="1"/>
  <c r="N388" i="1"/>
  <c r="N364" i="1"/>
  <c r="N348" i="1"/>
  <c r="N393" i="1"/>
  <c r="N337" i="1"/>
  <c r="N312" i="1"/>
  <c r="N289" i="1"/>
  <c r="N249" i="1"/>
  <c r="N396" i="1"/>
  <c r="N356" i="1"/>
  <c r="N332" i="1"/>
  <c r="N325" i="1"/>
  <c r="N292" i="1"/>
  <c r="N261" i="1"/>
  <c r="N238" i="1"/>
  <c r="N222" i="1"/>
  <c r="N206" i="1"/>
  <c r="N190" i="1"/>
  <c r="N174" i="1"/>
  <c r="N158" i="1"/>
  <c r="N141" i="1"/>
  <c r="N111" i="1"/>
  <c r="N80" i="1"/>
  <c r="N47" i="1"/>
  <c r="N139" i="1"/>
  <c r="N106" i="1"/>
  <c r="N73" i="1"/>
  <c r="N41" i="1"/>
  <c r="N57" i="1"/>
  <c r="N242" i="1"/>
  <c r="N210" i="1"/>
  <c r="N162" i="1"/>
  <c r="N87" i="1"/>
  <c r="N114" i="1"/>
  <c r="N49" i="1"/>
  <c r="N317" i="1"/>
  <c r="N284" i="1"/>
  <c r="N252" i="1"/>
  <c r="N234" i="1"/>
  <c r="N218" i="1"/>
  <c r="N202" i="1"/>
  <c r="N186" i="1"/>
  <c r="N170" i="1"/>
  <c r="N154" i="1"/>
  <c r="N134" i="1"/>
  <c r="N103" i="1"/>
  <c r="N72" i="1"/>
  <c r="N40" i="1"/>
  <c r="N131" i="1"/>
  <c r="N98" i="1"/>
  <c r="N65" i="1"/>
  <c r="N33" i="1"/>
  <c r="N26" i="1"/>
  <c r="N300" i="1"/>
  <c r="N226" i="1"/>
  <c r="N194" i="1"/>
  <c r="N146" i="1"/>
  <c r="N56" i="1"/>
  <c r="N82" i="1"/>
  <c r="N308" i="1"/>
  <c r="N276" i="1"/>
  <c r="N246" i="1"/>
  <c r="N230" i="1"/>
  <c r="N214" i="1"/>
  <c r="N198" i="1"/>
  <c r="N182" i="1"/>
  <c r="N166" i="1"/>
  <c r="N150" i="1"/>
  <c r="N126" i="1"/>
  <c r="N95" i="1"/>
  <c r="N64" i="1"/>
  <c r="N32" i="1"/>
  <c r="N123" i="1"/>
  <c r="N90" i="1"/>
  <c r="N268" i="1"/>
  <c r="N178" i="1"/>
  <c r="N118" i="1"/>
  <c r="N23" i="1"/>
  <c r="N375" i="1"/>
  <c r="N279" i="1"/>
  <c r="N354" i="1"/>
  <c r="N290" i="1"/>
  <c r="N221" i="1"/>
  <c r="N173" i="1"/>
  <c r="N109" i="1"/>
  <c r="N137" i="1"/>
  <c r="N71" i="1"/>
  <c r="N199" i="1"/>
  <c r="N125" i="1"/>
  <c r="N397" i="1"/>
  <c r="N301" i="1"/>
  <c r="N376" i="1"/>
  <c r="N280" i="1"/>
  <c r="N216" i="1"/>
  <c r="N168" i="1"/>
  <c r="N130" i="1"/>
  <c r="N36" i="1"/>
  <c r="N62" i="1"/>
  <c r="N322" i="1"/>
  <c r="N258" i="1"/>
  <c r="N334" i="1"/>
  <c r="N223" i="1"/>
  <c r="N58" i="1"/>
  <c r="N411" i="1"/>
  <c r="N179" i="1"/>
  <c r="N399" i="1"/>
  <c r="N303" i="1"/>
  <c r="N378" i="1"/>
  <c r="N315" i="1"/>
  <c r="N233" i="1"/>
  <c r="N201" i="1"/>
  <c r="N153" i="1"/>
  <c r="N70" i="1"/>
  <c r="N129" i="1"/>
  <c r="N31" i="1"/>
  <c r="N187" i="1"/>
  <c r="N66" i="1"/>
  <c r="N389" i="1"/>
  <c r="N293" i="1"/>
  <c r="N260" i="1"/>
  <c r="N368" i="1"/>
  <c r="N336" i="1"/>
  <c r="N272" i="1"/>
  <c r="N244" i="1"/>
  <c r="N212" i="1"/>
  <c r="N196" i="1"/>
  <c r="N180" i="1"/>
  <c r="N164" i="1"/>
  <c r="N148" i="1"/>
  <c r="N122" i="1"/>
  <c r="N91" i="1"/>
  <c r="N60" i="1"/>
  <c r="N27" i="1"/>
  <c r="N391" i="1"/>
  <c r="N359" i="1"/>
  <c r="N326" i="1"/>
  <c r="N295" i="1"/>
  <c r="N262" i="1"/>
  <c r="N402" i="1"/>
  <c r="N370" i="1"/>
  <c r="N338" i="1"/>
  <c r="N306" i="1"/>
  <c r="N274" i="1"/>
  <c r="N245" i="1"/>
  <c r="N229" i="1"/>
  <c r="N213" i="1"/>
  <c r="N197" i="1"/>
  <c r="N181" i="1"/>
  <c r="N165" i="1"/>
  <c r="N149" i="1"/>
  <c r="N124" i="1"/>
  <c r="N93" i="1"/>
  <c r="N61" i="1"/>
  <c r="N30" i="1"/>
  <c r="N121" i="1"/>
  <c r="N88" i="1"/>
  <c r="N55" i="1"/>
  <c r="N24" i="1"/>
  <c r="N278" i="1"/>
  <c r="N219" i="1"/>
  <c r="N175" i="1"/>
  <c r="N128" i="1"/>
  <c r="N42" i="1"/>
  <c r="N84" i="1"/>
  <c r="N413" i="1"/>
  <c r="N381" i="1"/>
  <c r="N349" i="1"/>
  <c r="N316" i="1"/>
  <c r="N285" i="1"/>
  <c r="N253" i="1"/>
  <c r="N392" i="1"/>
  <c r="N360" i="1"/>
  <c r="N329" i="1"/>
  <c r="N296" i="1"/>
  <c r="N265" i="1"/>
  <c r="N240" i="1"/>
  <c r="N224" i="1"/>
  <c r="N208" i="1"/>
  <c r="N192" i="1"/>
  <c r="N176" i="1"/>
  <c r="N160" i="1"/>
  <c r="N143" i="1"/>
  <c r="N115" i="1"/>
  <c r="N83" i="1"/>
  <c r="N52" i="1"/>
  <c r="N19" i="1"/>
  <c r="N110" i="1"/>
  <c r="N77" i="1"/>
  <c r="N45" i="1"/>
  <c r="N395" i="1"/>
  <c r="N339" i="1"/>
  <c r="N307" i="1"/>
  <c r="N275" i="1"/>
  <c r="N414" i="1"/>
  <c r="N382" i="1"/>
  <c r="N350" i="1"/>
  <c r="N319" i="1"/>
  <c r="N286" i="1"/>
  <c r="N239" i="1"/>
  <c r="N203" i="1"/>
  <c r="N159" i="1"/>
  <c r="N97" i="1"/>
  <c r="N133" i="1"/>
  <c r="N43" i="1"/>
  <c r="N207" i="1"/>
  <c r="N151" i="1"/>
  <c r="N144" i="1"/>
  <c r="N403" i="1"/>
  <c r="N343" i="1"/>
  <c r="N247" i="1"/>
  <c r="N323" i="1"/>
  <c r="N259" i="1"/>
  <c r="N205" i="1"/>
  <c r="N157" i="1"/>
  <c r="N78" i="1"/>
  <c r="N104" i="1"/>
  <c r="N39" i="1"/>
  <c r="N235" i="1"/>
  <c r="N89" i="1"/>
  <c r="N365" i="1"/>
  <c r="N333" i="1"/>
  <c r="N408" i="1"/>
  <c r="N313" i="1"/>
  <c r="N232" i="1"/>
  <c r="N184" i="1"/>
  <c r="N152" i="1"/>
  <c r="N68" i="1"/>
  <c r="N94" i="1"/>
  <c r="N363" i="1"/>
  <c r="N291" i="1"/>
  <c r="N366" i="1"/>
  <c r="N263" i="1"/>
  <c r="N136" i="1"/>
  <c r="N92" i="1"/>
  <c r="N75" i="1"/>
  <c r="N335" i="1"/>
  <c r="N409" i="1"/>
  <c r="N346" i="1"/>
  <c r="N250" i="1"/>
  <c r="N185" i="1"/>
  <c r="N132" i="1"/>
  <c r="N101" i="1"/>
  <c r="N96" i="1"/>
  <c r="N355" i="1"/>
  <c r="N142" i="1"/>
  <c r="N100" i="1"/>
  <c r="N357" i="1"/>
  <c r="N383" i="1"/>
  <c r="N351" i="1"/>
  <c r="N318" i="1"/>
  <c r="N287" i="1"/>
  <c r="N255" i="1"/>
  <c r="N394" i="1"/>
  <c r="N362" i="1"/>
  <c r="N331" i="1"/>
  <c r="N298" i="1"/>
  <c r="N266" i="1"/>
  <c r="N241" i="1"/>
  <c r="N225" i="1"/>
  <c r="N209" i="1"/>
  <c r="N193" i="1"/>
  <c r="N177" i="1"/>
  <c r="N161" i="1"/>
  <c r="N145" i="1"/>
  <c r="N116" i="1"/>
  <c r="N85" i="1"/>
  <c r="N54" i="1"/>
  <c r="N21" i="1"/>
  <c r="N112" i="1"/>
  <c r="N79" i="1"/>
  <c r="N48" i="1"/>
  <c r="N379" i="1"/>
  <c r="N417" i="1"/>
  <c r="N211" i="1"/>
  <c r="N167" i="1"/>
  <c r="N105" i="1"/>
  <c r="N25" i="1"/>
  <c r="N59" i="1"/>
  <c r="N405" i="1"/>
  <c r="N373" i="1"/>
  <c r="N341" i="1"/>
  <c r="N309" i="1"/>
  <c r="N277" i="1"/>
  <c r="N416" i="1"/>
  <c r="N384" i="1"/>
  <c r="N352" i="1"/>
  <c r="N321" i="1"/>
  <c r="N288" i="1"/>
  <c r="N256" i="1"/>
  <c r="N236" i="1"/>
  <c r="N220" i="1"/>
  <c r="N204" i="1"/>
  <c r="N188" i="1"/>
  <c r="N172" i="1"/>
  <c r="N156" i="1"/>
  <c r="N138" i="1"/>
  <c r="N107" i="1"/>
  <c r="N76" i="1"/>
  <c r="N44" i="1"/>
  <c r="N135" i="1"/>
  <c r="N102" i="1"/>
  <c r="N69" i="1"/>
  <c r="N37" i="1"/>
  <c r="N387" i="1"/>
  <c r="N330" i="1"/>
  <c r="N299" i="1"/>
  <c r="N267" i="1"/>
  <c r="N406" i="1"/>
  <c r="N374" i="1"/>
  <c r="N342" i="1"/>
  <c r="N310" i="1"/>
  <c r="N270" i="1"/>
  <c r="N231" i="1"/>
  <c r="N191" i="1"/>
  <c r="N147" i="1"/>
  <c r="N74" i="1"/>
  <c r="N108" i="1"/>
  <c r="N28" i="1"/>
  <c r="N195" i="1"/>
  <c r="N120" i="1"/>
  <c r="N117" i="1"/>
  <c r="N415" i="1"/>
  <c r="N13" i="1"/>
  <c r="N6" i="1"/>
  <c r="N16" i="1"/>
  <c r="N9" i="1"/>
  <c r="N14" i="1"/>
  <c r="N8" i="1"/>
  <c r="N15" i="1"/>
  <c r="N10" i="1"/>
  <c r="N11" i="1"/>
  <c r="N17" i="1"/>
  <c r="N12" i="1"/>
  <c r="N5" i="1"/>
</calcChain>
</file>

<file path=xl/sharedStrings.xml><?xml version="1.0" encoding="utf-8"?>
<sst xmlns="http://schemas.openxmlformats.org/spreadsheetml/2006/main" count="245" uniqueCount="80">
  <si>
    <t>Temps de travail</t>
  </si>
  <si>
    <t>LUNDI</t>
  </si>
  <si>
    <t>MARDI</t>
  </si>
  <si>
    <t>MERCREDI</t>
  </si>
  <si>
    <t>JEUDI</t>
  </si>
  <si>
    <t>VENDREDI</t>
  </si>
  <si>
    <t>SAMEDI</t>
  </si>
  <si>
    <t>ABS</t>
  </si>
  <si>
    <t>C.P.</t>
  </si>
  <si>
    <t>Date</t>
  </si>
  <si>
    <t>Heures sup</t>
  </si>
  <si>
    <t>Jour</t>
  </si>
  <si>
    <t>Semaine</t>
  </si>
  <si>
    <t>Mois :</t>
  </si>
  <si>
    <t/>
  </si>
  <si>
    <t>DIMANCHE</t>
  </si>
  <si>
    <t>Premier de l'AN</t>
  </si>
  <si>
    <t>Pâques</t>
  </si>
  <si>
    <t>Lundi de Pâques</t>
  </si>
  <si>
    <t>Fête du travail</t>
  </si>
  <si>
    <t>Victoire de 1945</t>
  </si>
  <si>
    <t>Ascension</t>
  </si>
  <si>
    <t>Pentecôte</t>
  </si>
  <si>
    <t>Fête nationale</t>
  </si>
  <si>
    <t>Assomption</t>
  </si>
  <si>
    <t>Toussaint</t>
  </si>
  <si>
    <t>Armistice</t>
  </si>
  <si>
    <t>Noël</t>
  </si>
  <si>
    <t>Jour Férié</t>
  </si>
  <si>
    <t>Motifs</t>
  </si>
  <si>
    <t xml:space="preserve">Temps 
hebdomadaire </t>
  </si>
  <si>
    <t xml:space="preserve">Temps 
quotidien </t>
  </si>
  <si>
    <t>Heures à récupérer</t>
  </si>
  <si>
    <t>Récup avance</t>
  </si>
  <si>
    <t>oui</t>
  </si>
  <si>
    <t>Somme de Heures sup</t>
  </si>
  <si>
    <t>déc</t>
  </si>
  <si>
    <t>2020</t>
  </si>
  <si>
    <t>janv</t>
  </si>
  <si>
    <t>févr</t>
  </si>
  <si>
    <t>mars</t>
  </si>
  <si>
    <t>avr</t>
  </si>
  <si>
    <t>mai</t>
  </si>
  <si>
    <t>juin</t>
  </si>
  <si>
    <t>juil</t>
  </si>
  <si>
    <t>août</t>
  </si>
  <si>
    <t>sept</t>
  </si>
  <si>
    <t>oct</t>
  </si>
  <si>
    <t>nov</t>
  </si>
  <si>
    <t>Somme de Temps de travail</t>
  </si>
  <si>
    <t>Valeurs</t>
  </si>
  <si>
    <t>Années</t>
  </si>
  <si>
    <t>Total 2020</t>
  </si>
  <si>
    <t>debut :</t>
  </si>
  <si>
    <t>heures à récupérer sur la péroide</t>
  </si>
  <si>
    <t>récupération des heures sur la période</t>
  </si>
  <si>
    <t>heures réelles effectuées</t>
  </si>
  <si>
    <t>dont heures supplémentaires</t>
  </si>
  <si>
    <t>nombre de jours d'absence</t>
  </si>
  <si>
    <t>Début AM</t>
  </si>
  <si>
    <t>Fin AM</t>
  </si>
  <si>
    <t>Pause AM</t>
  </si>
  <si>
    <t>Début PM</t>
  </si>
  <si>
    <t>Fin PM</t>
  </si>
  <si>
    <t>Pause PM</t>
  </si>
  <si>
    <t>A.M.</t>
  </si>
  <si>
    <t>Alexandre</t>
  </si>
  <si>
    <t xml:space="preserve">Déclaration des heures </t>
  </si>
  <si>
    <t>semaine 1</t>
  </si>
  <si>
    <t>semaine 2</t>
  </si>
  <si>
    <t>semaine 3</t>
  </si>
  <si>
    <t>semaine 4</t>
  </si>
  <si>
    <t>semaine 5</t>
  </si>
  <si>
    <t>Chômage Partiel PM</t>
  </si>
  <si>
    <t>Ch.P. AM</t>
  </si>
  <si>
    <t>Ch.P. PM</t>
  </si>
  <si>
    <t>Chômage Partiel AM</t>
  </si>
  <si>
    <t xml:space="preserve"> CP / ABS / ChP. AM</t>
  </si>
  <si>
    <t>S</t>
  </si>
  <si>
    <t>Cumul Chômage Partiel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</si>
</sst>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_-* #,##0.00\ _€_-;\-* #,##0.00\ _€_-;_-* &quot;-&quot;??\ _€_-;_-@_-"/>
    <numFmt numFmtId="165" formatCode="[hh]:mm"/>
    <numFmt numFmtId="166" formatCode="mmm\-yyyy"/>
    <numFmt numFmtId="167" formatCode="ddd\ dd/mm/yyyy"/>
    <numFmt numFmtId="168" formatCode="General&quot; jour(s)&quot;"/>
    <numFmt numFmtId="169" formatCode="#0.00&quot; heures&quot;"/>
    <numFmt numFmtId="170" formatCode="0.00&quot; heures&quot;"/>
    <numFmt numFmtId="172" formatCode="[h]:mm"/>
  </numFmts>
  <fonts count="25" x14ac:knownFonts="1">
    <font>
      <sz val="11"/>
      <color theme="1"/>
      <name val="Calibri"/>
      <family val="2"/>
      <scheme val="minor"/>
    </font>
    <font>
      <sz val="11"/>
      <color rgb="FFFF0000"/>
      <name val="Calibri"/>
      <family val="2"/>
      <scheme val="minor"/>
    </font>
    <font>
      <b/>
      <sz val="11"/>
      <color theme="1"/>
      <name val="Calibri"/>
      <family val="2"/>
      <scheme val="minor"/>
    </font>
    <font>
      <sz val="12"/>
      <color theme="1"/>
      <name val="Calibri"/>
      <family val="2"/>
      <scheme val="minor"/>
    </font>
    <font>
      <sz val="16"/>
      <color theme="1"/>
      <name val="Cambria"/>
      <family val="1"/>
    </font>
    <font>
      <sz val="16"/>
      <name val="Cambria"/>
      <family val="1"/>
    </font>
    <font>
      <sz val="11"/>
      <color theme="1"/>
      <name val="Calibri"/>
      <family val="2"/>
      <scheme val="minor"/>
    </font>
    <font>
      <sz val="16"/>
      <color theme="1"/>
      <name val="Calibri"/>
      <family val="2"/>
      <scheme val="minor"/>
    </font>
    <font>
      <b/>
      <sz val="12"/>
      <color theme="1"/>
      <name val="Calibri"/>
      <family val="2"/>
      <scheme val="minor"/>
    </font>
    <font>
      <b/>
      <sz val="10"/>
      <name val="Calibri"/>
      <family val="2"/>
      <scheme val="minor"/>
    </font>
    <font>
      <sz val="10"/>
      <color theme="1"/>
      <name val="Calibri"/>
      <family val="2"/>
      <scheme val="minor"/>
    </font>
    <font>
      <sz val="11"/>
      <name val="Calibri"/>
      <family val="2"/>
      <scheme val="minor"/>
    </font>
    <font>
      <sz val="11"/>
      <color rgb="FFC00000"/>
      <name val="Calibri"/>
      <family val="2"/>
      <scheme val="minor"/>
    </font>
    <font>
      <b/>
      <sz val="11"/>
      <color rgb="FFC00000"/>
      <name val="Calibri"/>
      <family val="2"/>
      <scheme val="minor"/>
    </font>
    <font>
      <b/>
      <sz val="12"/>
      <name val="Calibri"/>
      <family val="2"/>
      <scheme val="minor"/>
    </font>
    <font>
      <sz val="11"/>
      <color theme="4"/>
      <name val="Calibri"/>
      <family val="2"/>
      <scheme val="minor"/>
    </font>
    <font>
      <i/>
      <sz val="12"/>
      <color theme="1"/>
      <name val="Calibri"/>
      <family val="2"/>
      <scheme val="minor"/>
    </font>
    <font>
      <b/>
      <sz val="11"/>
      <name val="Calibri"/>
      <family val="2"/>
      <scheme val="minor"/>
    </font>
    <font>
      <sz val="8"/>
      <name val="Calibri"/>
      <family val="2"/>
      <scheme val="minor"/>
    </font>
    <font>
      <sz val="9"/>
      <color rgb="FFC00000"/>
      <name val="Calibri"/>
      <family val="2"/>
      <scheme val="minor"/>
    </font>
    <font>
      <sz val="9"/>
      <color theme="1"/>
      <name val="Calibri"/>
      <family val="2"/>
      <scheme val="minor"/>
    </font>
    <font>
      <sz val="9"/>
      <name val="Calibri"/>
      <family val="2"/>
      <scheme val="minor"/>
    </font>
    <font>
      <b/>
      <sz val="9"/>
      <color rgb="FFC00000"/>
      <name val="Calibri"/>
      <family val="2"/>
      <scheme val="minor"/>
    </font>
    <font>
      <b/>
      <sz val="11"/>
      <color rgb="FFFF0000"/>
      <name val="Calibri"/>
      <family val="2"/>
      <scheme val="minor"/>
    </font>
    <font>
      <b/>
      <i/>
      <sz val="12"/>
      <color theme="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rgb="FF00B050"/>
        <bgColor indexed="64"/>
      </patternFill>
    </fill>
  </fills>
  <borders count="40">
    <border>
      <left/>
      <right/>
      <top/>
      <bottom/>
      <diagonal/>
    </border>
    <border>
      <left style="thin">
        <color auto="1"/>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auto="1"/>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style="medium">
        <color auto="1"/>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s>
  <cellStyleXfs count="2">
    <xf numFmtId="0" fontId="0" fillId="0" borderId="0"/>
    <xf numFmtId="164" fontId="6" fillId="0" borderId="0" applyFont="0" applyFill="0" applyBorder="0" applyAlignment="0" applyProtection="0"/>
  </cellStyleXfs>
  <cellXfs count="136">
    <xf numFmtId="0" fontId="0" fillId="0" borderId="0" xfId="0"/>
    <xf numFmtId="0" fontId="1" fillId="0" borderId="0" xfId="0" applyFont="1"/>
    <xf numFmtId="20" fontId="0" fillId="0" borderId="0" xfId="0" applyNumberFormat="1" applyBorder="1" applyAlignment="1">
      <alignment horizontal="center" vertical="center"/>
    </xf>
    <xf numFmtId="14" fontId="0" fillId="0" borderId="0" xfId="0" applyNumberFormat="1" applyFill="1" applyBorder="1" applyAlignment="1">
      <alignment horizontal="center" vertical="center"/>
    </xf>
    <xf numFmtId="14" fontId="0" fillId="0" borderId="0" xfId="0" applyNumberFormat="1" applyFill="1" applyBorder="1"/>
    <xf numFmtId="0" fontId="0" fillId="0" borderId="0" xfId="0" applyFont="1" applyFill="1" applyBorder="1" applyAlignment="1">
      <alignment horizontal="center" vertical="center"/>
    </xf>
    <xf numFmtId="0" fontId="0" fillId="0" borderId="0" xfId="0" applyFont="1" applyFill="1" applyBorder="1" applyAlignment="1">
      <alignment horizontal="center"/>
    </xf>
    <xf numFmtId="0" fontId="7" fillId="0" borderId="0" xfId="0" applyFont="1"/>
    <xf numFmtId="164" fontId="8" fillId="0" borderId="0" xfId="0" applyNumberFormat="1" applyFont="1"/>
    <xf numFmtId="0" fontId="8" fillId="0" borderId="0" xfId="0" applyFont="1"/>
    <xf numFmtId="166" fontId="7" fillId="3" borderId="0" xfId="0" applyNumberFormat="1" applyFont="1" applyFill="1"/>
    <xf numFmtId="0" fontId="9" fillId="2" borderId="0" xfId="0" applyFont="1" applyFill="1" applyBorder="1" applyAlignment="1">
      <alignment horizontal="center"/>
    </xf>
    <xf numFmtId="0" fontId="10" fillId="0" borderId="0" xfId="0" applyFont="1" applyBorder="1" applyAlignment="1">
      <alignment horizontal="center"/>
    </xf>
    <xf numFmtId="167" fontId="10" fillId="0" borderId="0" xfId="0" applyNumberFormat="1" applyFont="1" applyBorder="1" applyAlignment="1">
      <alignment horizontal="center"/>
    </xf>
    <xf numFmtId="0" fontId="0" fillId="0" borderId="0" xfId="0" applyBorder="1"/>
    <xf numFmtId="0" fontId="0" fillId="0" borderId="0" xfId="0" applyFill="1" applyBorder="1"/>
    <xf numFmtId="164" fontId="0" fillId="0" borderId="0" xfId="1" applyFont="1" applyFill="1" applyBorder="1"/>
    <xf numFmtId="0" fontId="0" fillId="0" borderId="1" xfId="0" applyFill="1" applyBorder="1" applyAlignment="1">
      <alignment horizontal="right" vertical="center"/>
    </xf>
    <xf numFmtId="164" fontId="0" fillId="0" borderId="4" xfId="1" applyFont="1" applyBorder="1"/>
    <xf numFmtId="0" fontId="0" fillId="0" borderId="0" xfId="0" pivotButton="1"/>
    <xf numFmtId="170" fontId="0" fillId="0" borderId="0" xfId="0" applyNumberFormat="1"/>
    <xf numFmtId="165" fontId="0" fillId="0" borderId="0" xfId="0" applyNumberFormat="1"/>
    <xf numFmtId="14" fontId="0" fillId="0" borderId="0" xfId="0" applyNumberFormat="1"/>
    <xf numFmtId="0" fontId="11" fillId="0" borderId="0" xfId="0" applyFont="1" applyFill="1" applyBorder="1" applyAlignment="1">
      <alignment horizontal="center"/>
    </xf>
    <xf numFmtId="0" fontId="11" fillId="0" borderId="0" xfId="0" applyFont="1" applyBorder="1" applyAlignment="1">
      <alignment horizontal="center"/>
    </xf>
    <xf numFmtId="20" fontId="12" fillId="0" borderId="0" xfId="0" applyNumberFormat="1" applyFont="1" applyBorder="1" applyAlignment="1">
      <alignment horizontal="center" vertical="center"/>
    </xf>
    <xf numFmtId="0" fontId="12" fillId="0" borderId="0" xfId="0" applyFont="1" applyBorder="1"/>
    <xf numFmtId="0" fontId="12" fillId="0" borderId="0" xfId="0" applyFont="1" applyFill="1" applyBorder="1" applyAlignment="1">
      <alignment horizontal="center"/>
    </xf>
    <xf numFmtId="0" fontId="11" fillId="0" borderId="0" xfId="0" applyFont="1" applyFill="1" applyBorder="1"/>
    <xf numFmtId="0" fontId="11" fillId="0" borderId="0" xfId="0" applyFont="1" applyFill="1" applyBorder="1" applyAlignment="1">
      <alignment horizontal="center" vertical="center"/>
    </xf>
    <xf numFmtId="0" fontId="11" fillId="0" borderId="0" xfId="0" applyFont="1" applyFill="1" applyBorder="1" applyAlignment="1">
      <alignment horizontal="center" vertical="center" wrapText="1"/>
    </xf>
    <xf numFmtId="0" fontId="11" fillId="0" borderId="0" xfId="0" applyFont="1" applyBorder="1"/>
    <xf numFmtId="164" fontId="11" fillId="0" borderId="0" xfId="1" applyFont="1" applyBorder="1"/>
    <xf numFmtId="165" fontId="14" fillId="4" borderId="0" xfId="0" applyNumberFormat="1" applyFont="1" applyFill="1" applyBorder="1" applyAlignment="1">
      <alignment horizontal="center" vertical="center"/>
    </xf>
    <xf numFmtId="14" fontId="13" fillId="4" borderId="0" xfId="0" applyNumberFormat="1" applyFont="1" applyFill="1" applyBorder="1" applyAlignment="1">
      <alignment horizontal="center" vertical="center"/>
    </xf>
    <xf numFmtId="0" fontId="2" fillId="0" borderId="0" xfId="0" applyFont="1"/>
    <xf numFmtId="169" fontId="15" fillId="0" borderId="0" xfId="1" applyNumberFormat="1" applyFont="1" applyAlignment="1">
      <alignment horizontal="center"/>
    </xf>
    <xf numFmtId="168" fontId="15" fillId="0" borderId="0" xfId="1" applyNumberFormat="1" applyFont="1" applyAlignment="1">
      <alignment horizontal="center"/>
    </xf>
    <xf numFmtId="0" fontId="0" fillId="0" borderId="0" xfId="0" applyFont="1"/>
    <xf numFmtId="0" fontId="16" fillId="0" borderId="0" xfId="0" applyFont="1" applyAlignment="1">
      <alignment horizontal="right"/>
    </xf>
    <xf numFmtId="0" fontId="2" fillId="0" borderId="5" xfId="0" applyFont="1" applyBorder="1" applyAlignment="1">
      <alignment horizontal="center" vertical="center"/>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2" fillId="0" borderId="5" xfId="0" applyFont="1" applyBorder="1" applyAlignment="1">
      <alignment horizontal="center" vertical="center" wrapText="1"/>
    </xf>
    <xf numFmtId="14" fontId="0" fillId="0" borderId="2" xfId="0" applyNumberFormat="1" applyFill="1" applyBorder="1" applyAlignment="1">
      <alignment horizontal="center" vertical="center"/>
    </xf>
    <xf numFmtId="20" fontId="0" fillId="0" borderId="2" xfId="0" applyNumberFormat="1" applyBorder="1" applyAlignment="1">
      <alignment horizontal="center" vertical="center"/>
    </xf>
    <xf numFmtId="0" fontId="0" fillId="0" borderId="9" xfId="0" applyFill="1" applyBorder="1" applyAlignment="1">
      <alignment horizontal="right" vertical="center"/>
    </xf>
    <xf numFmtId="14" fontId="0" fillId="0" borderId="3" xfId="0" applyNumberFormat="1" applyFill="1" applyBorder="1" applyAlignment="1">
      <alignment horizontal="center" vertical="center"/>
    </xf>
    <xf numFmtId="20" fontId="0" fillId="0" borderId="3" xfId="0" applyNumberFormat="1" applyBorder="1" applyAlignment="1">
      <alignment horizontal="center" vertical="center"/>
    </xf>
    <xf numFmtId="0" fontId="0" fillId="0" borderId="10" xfId="0" applyFill="1" applyBorder="1" applyAlignment="1">
      <alignment horizontal="right" vertical="center"/>
    </xf>
    <xf numFmtId="0" fontId="0" fillId="0" borderId="12" xfId="0" applyFill="1" applyBorder="1" applyAlignment="1">
      <alignment horizontal="right" vertical="center"/>
    </xf>
    <xf numFmtId="14" fontId="0" fillId="0" borderId="13" xfId="0" applyNumberFormat="1" applyFill="1" applyBorder="1" applyAlignment="1">
      <alignment horizontal="center" vertical="center"/>
    </xf>
    <xf numFmtId="20" fontId="0" fillId="0" borderId="13" xfId="0" applyNumberFormat="1" applyBorder="1" applyAlignment="1">
      <alignment horizontal="center" vertical="center"/>
    </xf>
    <xf numFmtId="165" fontId="2" fillId="0" borderId="0" xfId="0" applyNumberFormat="1" applyFont="1" applyFill="1" applyBorder="1" applyAlignment="1">
      <alignment horizontal="center" vertical="center"/>
    </xf>
    <xf numFmtId="165" fontId="17" fillId="0" borderId="0" xfId="0" applyNumberFormat="1" applyFont="1" applyBorder="1" applyAlignment="1">
      <alignment horizontal="center" vertical="center"/>
    </xf>
    <xf numFmtId="165" fontId="2" fillId="0" borderId="0" xfId="0" applyNumberFormat="1" applyFont="1" applyBorder="1" applyAlignment="1">
      <alignment horizontal="center" vertical="center"/>
    </xf>
    <xf numFmtId="0" fontId="0" fillId="0" borderId="15" xfId="0" applyFill="1" applyBorder="1" applyAlignment="1">
      <alignment horizontal="right" vertical="center"/>
    </xf>
    <xf numFmtId="14" fontId="0" fillId="0" borderId="16" xfId="0" applyNumberFormat="1" applyFill="1" applyBorder="1" applyAlignment="1">
      <alignment horizontal="center" vertical="center"/>
    </xf>
    <xf numFmtId="20" fontId="17" fillId="5" borderId="0" xfId="0" applyNumberFormat="1" applyFont="1" applyFill="1" applyBorder="1" applyAlignment="1">
      <alignment horizontal="center" vertical="center"/>
    </xf>
    <xf numFmtId="14" fontId="0" fillId="0" borderId="17" xfId="0" applyNumberFormat="1" applyFill="1" applyBorder="1"/>
    <xf numFmtId="14" fontId="0" fillId="0" borderId="18" xfId="0" applyNumberFormat="1" applyFill="1" applyBorder="1"/>
    <xf numFmtId="14" fontId="0" fillId="0" borderId="19" xfId="0" applyNumberFormat="1" applyFill="1" applyBorder="1"/>
    <xf numFmtId="14" fontId="0" fillId="0" borderId="20" xfId="0" applyNumberFormat="1" applyFill="1" applyBorder="1"/>
    <xf numFmtId="20" fontId="0" fillId="0" borderId="21" xfId="0" applyNumberFormat="1" applyBorder="1" applyAlignment="1">
      <alignment horizontal="center" vertical="center"/>
    </xf>
    <xf numFmtId="20" fontId="0" fillId="0" borderId="22" xfId="0" applyNumberFormat="1" applyBorder="1" applyAlignment="1">
      <alignment horizontal="center" vertical="center"/>
    </xf>
    <xf numFmtId="20" fontId="0" fillId="0" borderId="23" xfId="0" applyNumberFormat="1" applyBorder="1" applyAlignment="1">
      <alignment horizontal="center" vertical="center"/>
    </xf>
    <xf numFmtId="20" fontId="0" fillId="0" borderId="24" xfId="0" applyNumberFormat="1" applyBorder="1" applyAlignment="1">
      <alignment horizontal="center" vertical="center"/>
    </xf>
    <xf numFmtId="168" fontId="15" fillId="0" borderId="0" xfId="1" applyNumberFormat="1" applyFont="1" applyAlignment="1">
      <alignment horizontal="center"/>
    </xf>
    <xf numFmtId="0" fontId="2" fillId="0" borderId="26" xfId="0" applyFont="1" applyBorder="1" applyAlignment="1">
      <alignment horizontal="center" vertical="center"/>
    </xf>
    <xf numFmtId="0" fontId="13" fillId="0" borderId="2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6" xfId="0" applyFont="1" applyBorder="1" applyAlignment="1">
      <alignment horizontal="center" vertical="center" wrapText="1"/>
    </xf>
    <xf numFmtId="0" fontId="13" fillId="0" borderId="26" xfId="0" applyFont="1" applyBorder="1" applyAlignment="1">
      <alignment horizontal="center" vertical="center" wrapText="1"/>
    </xf>
    <xf numFmtId="0" fontId="2" fillId="0" borderId="25" xfId="0" applyFont="1" applyBorder="1" applyAlignment="1">
      <alignment horizontal="center" vertical="center" wrapText="1"/>
    </xf>
    <xf numFmtId="0" fontId="3" fillId="0" borderId="0" xfId="0" applyFont="1" applyFill="1" applyBorder="1" applyAlignment="1">
      <alignment horizontal="center" vertical="center" wrapText="1"/>
    </xf>
    <xf numFmtId="0" fontId="5" fillId="4" borderId="0" xfId="0" applyFont="1" applyFill="1" applyBorder="1" applyAlignment="1">
      <alignment horizontal="left" vertical="center" wrapText="1"/>
    </xf>
    <xf numFmtId="0" fontId="4" fillId="4" borderId="0" xfId="0" applyFont="1" applyFill="1" applyBorder="1" applyAlignment="1">
      <alignment horizontal="right" vertical="center" wrapText="1"/>
    </xf>
    <xf numFmtId="164" fontId="15" fillId="0" borderId="0" xfId="1" applyFont="1" applyAlignment="1">
      <alignment horizontal="center"/>
    </xf>
    <xf numFmtId="168" fontId="15" fillId="0" borderId="0" xfId="1" applyNumberFormat="1" applyFont="1" applyAlignment="1">
      <alignment horizontal="center"/>
    </xf>
    <xf numFmtId="0" fontId="19" fillId="0" borderId="0" xfId="0" applyFont="1" applyFill="1" applyBorder="1" applyAlignment="1">
      <alignment horizontal="center"/>
    </xf>
    <xf numFmtId="0" fontId="20" fillId="0" borderId="0" xfId="0" applyFont="1" applyFill="1" applyBorder="1"/>
    <xf numFmtId="0" fontId="21" fillId="0" borderId="0" xfId="0" applyFont="1" applyBorder="1" applyAlignment="1">
      <alignment horizontal="center"/>
    </xf>
    <xf numFmtId="0" fontId="21" fillId="0" borderId="0" xfId="0" applyFont="1" applyBorder="1"/>
    <xf numFmtId="20" fontId="20" fillId="0" borderId="13" xfId="0" applyNumberFormat="1" applyFont="1" applyBorder="1" applyAlignment="1">
      <alignment horizontal="center" vertical="center"/>
    </xf>
    <xf numFmtId="0" fontId="19" fillId="0" borderId="0" xfId="0" applyFont="1" applyBorder="1" applyAlignment="1">
      <alignment horizontal="center"/>
    </xf>
    <xf numFmtId="0" fontId="20" fillId="0" borderId="0" xfId="0" applyFont="1" applyBorder="1"/>
    <xf numFmtId="165" fontId="2" fillId="0" borderId="18" xfId="0" applyNumberFormat="1" applyFont="1" applyBorder="1" applyAlignment="1">
      <alignment horizontal="center" vertical="center"/>
    </xf>
    <xf numFmtId="165" fontId="23" fillId="4" borderId="2" xfId="0" applyNumberFormat="1" applyFont="1" applyFill="1" applyBorder="1" applyAlignment="1">
      <alignment horizontal="center" vertical="center"/>
    </xf>
    <xf numFmtId="0" fontId="2" fillId="0" borderId="27" xfId="0" applyFont="1" applyBorder="1" applyAlignment="1">
      <alignment horizontal="center" vertical="center" wrapText="1"/>
    </xf>
    <xf numFmtId="20" fontId="0" fillId="0" borderId="17" xfId="0" applyNumberFormat="1" applyBorder="1" applyAlignment="1">
      <alignment horizontal="center" vertical="center"/>
    </xf>
    <xf numFmtId="20" fontId="0" fillId="0" borderId="18" xfId="0" applyNumberFormat="1" applyBorder="1" applyAlignment="1">
      <alignment horizontal="center" vertical="center"/>
    </xf>
    <xf numFmtId="20" fontId="0" fillId="0" borderId="19" xfId="0" applyNumberFormat="1" applyBorder="1" applyAlignment="1">
      <alignment horizontal="center" vertical="center"/>
    </xf>
    <xf numFmtId="164" fontId="0" fillId="3" borderId="7" xfId="1" applyFont="1" applyFill="1" applyBorder="1" applyAlignment="1">
      <alignment horizontal="center" vertical="center" textRotation="45"/>
    </xf>
    <xf numFmtId="0" fontId="0" fillId="3" borderId="7" xfId="0" applyFill="1" applyBorder="1" applyAlignment="1">
      <alignment horizontal="center" vertical="center" textRotation="45"/>
    </xf>
    <xf numFmtId="0" fontId="19" fillId="0" borderId="2" xfId="0" applyFont="1" applyFill="1" applyBorder="1" applyAlignment="1">
      <alignment horizontal="center"/>
    </xf>
    <xf numFmtId="20" fontId="20" fillId="0" borderId="2" xfId="0" applyNumberFormat="1" applyFont="1" applyBorder="1" applyAlignment="1">
      <alignment horizontal="center" vertical="center"/>
    </xf>
    <xf numFmtId="20" fontId="0" fillId="0" borderId="10" xfId="0" applyNumberFormat="1" applyBorder="1" applyAlignment="1">
      <alignment horizontal="center" vertical="center"/>
    </xf>
    <xf numFmtId="164" fontId="0" fillId="0" borderId="28" xfId="1" applyFont="1" applyBorder="1"/>
    <xf numFmtId="20" fontId="2" fillId="0" borderId="29" xfId="1" applyNumberFormat="1" applyFont="1" applyBorder="1"/>
    <xf numFmtId="20" fontId="2" fillId="0" borderId="29" xfId="0" applyNumberFormat="1" applyFont="1" applyBorder="1"/>
    <xf numFmtId="20" fontId="2" fillId="0" borderId="30" xfId="1" applyNumberFormat="1" applyFont="1" applyBorder="1"/>
    <xf numFmtId="0" fontId="11" fillId="0" borderId="10" xfId="0" applyFont="1" applyFill="1" applyBorder="1" applyAlignment="1">
      <alignment horizontal="center"/>
    </xf>
    <xf numFmtId="20" fontId="2" fillId="0" borderId="13" xfId="0" applyNumberFormat="1" applyFont="1" applyBorder="1" applyAlignment="1">
      <alignment horizontal="center" vertical="center"/>
    </xf>
    <xf numFmtId="172" fontId="23" fillId="6" borderId="13" xfId="0" applyNumberFormat="1" applyFont="1" applyFill="1" applyBorder="1" applyAlignment="1">
      <alignment horizontal="center" vertical="center"/>
    </xf>
    <xf numFmtId="20" fontId="2" fillId="0" borderId="2" xfId="0" applyNumberFormat="1" applyFont="1" applyBorder="1" applyAlignment="1">
      <alignment horizontal="center" vertical="center"/>
    </xf>
    <xf numFmtId="20" fontId="0" fillId="0" borderId="12" xfId="0" applyNumberFormat="1" applyBorder="1" applyAlignment="1">
      <alignment horizontal="center" vertical="center"/>
    </xf>
    <xf numFmtId="164" fontId="0" fillId="0" borderId="29" xfId="1" applyFont="1" applyBorder="1"/>
    <xf numFmtId="20" fontId="0" fillId="0" borderId="29" xfId="0" applyNumberFormat="1" applyBorder="1" applyAlignment="1">
      <alignment horizontal="center" vertical="center"/>
    </xf>
    <xf numFmtId="20" fontId="0" fillId="0" borderId="30" xfId="0" applyNumberFormat="1" applyBorder="1" applyAlignment="1">
      <alignment horizontal="center" vertical="center"/>
    </xf>
    <xf numFmtId="165" fontId="23" fillId="4" borderId="10" xfId="0" applyNumberFormat="1" applyFont="1" applyFill="1" applyBorder="1" applyAlignment="1">
      <alignment horizontal="center" vertical="center"/>
    </xf>
    <xf numFmtId="165" fontId="23" fillId="4" borderId="11" xfId="0" applyNumberFormat="1" applyFont="1" applyFill="1" applyBorder="1" applyAlignment="1">
      <alignment horizontal="center" vertical="center"/>
    </xf>
    <xf numFmtId="20" fontId="2" fillId="0" borderId="10" xfId="0" applyNumberFormat="1" applyFont="1" applyBorder="1" applyAlignment="1">
      <alignment horizontal="center" vertical="center"/>
    </xf>
    <xf numFmtId="20" fontId="2" fillId="0" borderId="11" xfId="0" applyNumberFormat="1" applyFont="1" applyBorder="1" applyAlignment="1">
      <alignment horizontal="center" vertical="center"/>
    </xf>
    <xf numFmtId="20" fontId="2" fillId="0" borderId="12" xfId="0" applyNumberFormat="1" applyFont="1" applyBorder="1" applyAlignment="1">
      <alignment horizontal="center" vertical="center"/>
    </xf>
    <xf numFmtId="20" fontId="2" fillId="0" borderId="14" xfId="0" applyNumberFormat="1" applyFont="1" applyBorder="1" applyAlignment="1">
      <alignment horizontal="center" vertical="center"/>
    </xf>
    <xf numFmtId="0" fontId="22" fillId="3" borderId="32" xfId="0" applyFont="1" applyFill="1" applyBorder="1" applyAlignment="1">
      <alignment horizontal="center" vertical="center" textRotation="45"/>
    </xf>
    <xf numFmtId="165" fontId="2" fillId="3" borderId="33" xfId="1" applyNumberFormat="1" applyFont="1" applyFill="1" applyBorder="1" applyAlignment="1">
      <alignment horizontal="center" vertical="center" textRotation="45"/>
    </xf>
    <xf numFmtId="164" fontId="2" fillId="3" borderId="34" xfId="1" applyFont="1" applyFill="1" applyBorder="1" applyAlignment="1">
      <alignment horizontal="center" vertical="center" textRotation="45"/>
    </xf>
    <xf numFmtId="0" fontId="11" fillId="0" borderId="15" xfId="0" applyFont="1" applyFill="1" applyBorder="1" applyAlignment="1">
      <alignment horizontal="center"/>
    </xf>
    <xf numFmtId="0" fontId="19" fillId="0" borderId="16" xfId="0" applyFont="1" applyFill="1" applyBorder="1" applyAlignment="1">
      <alignment horizontal="center"/>
    </xf>
    <xf numFmtId="165" fontId="2" fillId="0" borderId="20" xfId="0" applyNumberFormat="1" applyFont="1" applyBorder="1" applyAlignment="1">
      <alignment horizontal="center" vertical="center"/>
    </xf>
    <xf numFmtId="165" fontId="23" fillId="4" borderId="15" xfId="0" applyNumberFormat="1" applyFont="1" applyFill="1" applyBorder="1" applyAlignment="1">
      <alignment horizontal="center" vertical="center"/>
    </xf>
    <xf numFmtId="165" fontId="23" fillId="4" borderId="16" xfId="0" applyNumberFormat="1" applyFont="1" applyFill="1" applyBorder="1" applyAlignment="1">
      <alignment horizontal="center" vertical="center"/>
    </xf>
    <xf numFmtId="165" fontId="23" fillId="4" borderId="35" xfId="0" applyNumberFormat="1" applyFont="1" applyFill="1" applyBorder="1" applyAlignment="1">
      <alignment horizontal="center" vertical="center"/>
    </xf>
    <xf numFmtId="164" fontId="0" fillId="0" borderId="36" xfId="1" applyFont="1" applyBorder="1"/>
    <xf numFmtId="0" fontId="11" fillId="3" borderId="31" xfId="0" applyFont="1" applyFill="1" applyBorder="1" applyAlignment="1">
      <alignment horizontal="center" vertical="center" textRotation="45"/>
    </xf>
    <xf numFmtId="165" fontId="23" fillId="4" borderId="26" xfId="1" applyNumberFormat="1" applyFont="1" applyFill="1" applyBorder="1" applyAlignment="1">
      <alignment horizontal="center" vertical="center" textRotation="45"/>
    </xf>
    <xf numFmtId="165" fontId="23" fillId="4" borderId="18" xfId="0" applyNumberFormat="1" applyFont="1" applyFill="1" applyBorder="1" applyAlignment="1">
      <alignment horizontal="center" vertical="center"/>
    </xf>
    <xf numFmtId="20" fontId="2" fillId="0" borderId="18" xfId="0" applyNumberFormat="1" applyFont="1" applyBorder="1" applyAlignment="1">
      <alignment horizontal="center" vertical="center"/>
    </xf>
    <xf numFmtId="165" fontId="17" fillId="3" borderId="37" xfId="0" applyNumberFormat="1" applyFont="1" applyFill="1" applyBorder="1" applyAlignment="1">
      <alignment horizontal="center" vertical="center"/>
    </xf>
    <xf numFmtId="165" fontId="17" fillId="3" borderId="38" xfId="0" applyNumberFormat="1" applyFont="1" applyFill="1" applyBorder="1" applyAlignment="1">
      <alignment horizontal="center" vertical="center"/>
    </xf>
    <xf numFmtId="165" fontId="17" fillId="3" borderId="39" xfId="0" applyNumberFormat="1" applyFont="1" applyFill="1" applyBorder="1" applyAlignment="1">
      <alignment horizontal="center" vertical="center"/>
    </xf>
    <xf numFmtId="0" fontId="24" fillId="0" borderId="0" xfId="0" applyFont="1" applyAlignment="1">
      <alignment horizontal="right"/>
    </xf>
    <xf numFmtId="164" fontId="23" fillId="4" borderId="25" xfId="1" applyFont="1" applyFill="1" applyBorder="1" applyAlignment="1">
      <alignment horizontal="center" vertical="center" textRotation="45"/>
    </xf>
    <xf numFmtId="164" fontId="23" fillId="4" borderId="7" xfId="1" applyFont="1" applyFill="1" applyBorder="1" applyAlignment="1">
      <alignment horizontal="center" vertical="center" textRotation="45"/>
    </xf>
  </cellXfs>
  <cellStyles count="2">
    <cellStyle name="Milliers" xfId="1" builtinId="3"/>
    <cellStyle name="Normal" xfId="0" builtinId="0"/>
  </cellStyles>
  <dxfs count="54">
    <dxf>
      <font>
        <b/>
        <i val="0"/>
        <strike val="0"/>
        <condense val="0"/>
        <extend val="0"/>
        <outline val="0"/>
        <shadow val="0"/>
        <u val="none"/>
        <vertAlign val="baseline"/>
        <sz val="11"/>
        <color rgb="FFFF0000"/>
        <name val="Calibri"/>
        <family val="2"/>
        <scheme val="minor"/>
      </font>
      <numFmt numFmtId="165" formatCode="[hh]:mm"/>
      <fill>
        <patternFill patternType="solid">
          <fgColor indexed="64"/>
          <bgColor rgb="FFFFFF00"/>
        </patternFill>
      </fill>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rgb="FFFF0000"/>
        <name val="Calibri"/>
        <family val="2"/>
        <scheme val="minor"/>
      </font>
      <numFmt numFmtId="165" formatCode="[hh]:mm"/>
      <fill>
        <patternFill patternType="solid">
          <fgColor indexed="64"/>
          <bgColor rgb="FFFFFF0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outline val="0"/>
        <shadow val="0"/>
        <u val="none"/>
        <vertAlign val="baseline"/>
        <sz val="11"/>
        <color rgb="FFFF0000"/>
        <name val="Calibri"/>
        <family val="2"/>
        <scheme val="minor"/>
      </font>
      <numFmt numFmtId="165" formatCode="[hh]:mm"/>
      <fill>
        <patternFill patternType="solid">
          <fgColor indexed="64"/>
          <bgColor rgb="FFFFFF00"/>
        </patternFill>
      </fill>
      <alignment horizontal="center" vertical="center"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font>
      <numFmt numFmtId="165" formatCode="[hh]:mm"/>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i val="0"/>
        <strike val="0"/>
        <outline val="0"/>
        <shadow val="0"/>
        <u val="none"/>
        <vertAlign val="baseline"/>
        <sz val="11"/>
        <name val="Calibri"/>
        <family val="2"/>
        <scheme val="minor"/>
      </font>
      <numFmt numFmtId="165" formatCode="[hh]:mm"/>
      <alignment horizontal="center" vertical="center"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C00000"/>
        <name val="Calibri"/>
        <family val="2"/>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C00000"/>
        <name val="Calibri"/>
        <family val="2"/>
        <scheme val="minor"/>
      </font>
      <fill>
        <patternFill patternType="none">
          <fgColor indexed="64"/>
          <bgColor indexed="65"/>
        </patternFill>
      </fill>
      <alignment horizontal="center"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numFmt numFmtId="25" formatCode="hh:mm"/>
      <fill>
        <patternFill patternType="none">
          <fgColor indexed="64"/>
          <bgColor indexed="65"/>
        </patternFill>
      </fill>
      <alignment horizontal="center" vertical="bottom"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fill>
        <patternFill>
          <bgColor theme="0" tint="-0.24994659260841701"/>
        </patternFill>
      </fill>
    </dxf>
    <dxf>
      <fill>
        <patternFill>
          <bgColor theme="7" tint="0.79998168889431442"/>
        </patternFill>
      </fill>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b val="0"/>
        <i val="0"/>
        <strike val="0"/>
        <condense val="0"/>
        <extend val="0"/>
        <outline val="0"/>
        <shadow val="0"/>
        <u val="none"/>
        <vertAlign val="baseline"/>
        <sz val="11"/>
        <color rgb="FFFF0000"/>
        <name val="Calibri"/>
        <scheme val="minor"/>
      </font>
    </dxf>
    <dxf>
      <font>
        <b val="0"/>
        <i val="0"/>
        <strike val="0"/>
        <condense val="0"/>
        <extend val="0"/>
        <outline val="0"/>
        <shadow val="0"/>
        <u val="none"/>
        <vertAlign val="baseline"/>
        <sz val="11"/>
        <color rgb="FFFF0000"/>
        <name val="Calibri"/>
        <scheme val="minor"/>
      </font>
    </dxf>
    <dxf>
      <numFmt numFmtId="25" formatCode="hh:mm"/>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FF0000"/>
        <name val="Calibri"/>
        <scheme val="minor"/>
      </font>
      <numFmt numFmtId="25" formatCode="hh:mm"/>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25" formatCode="h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auto="1"/>
        <name val="Calibri"/>
        <family val="2"/>
        <scheme val="minor"/>
      </font>
      <numFmt numFmtId="25" formatCode="hh:mm"/>
      <fill>
        <patternFill patternType="solid">
          <fgColor indexed="64"/>
          <bgColor theme="4" tint="0.39997558519241921"/>
        </patternFill>
      </fill>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family val="2"/>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family val="2"/>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family val="2"/>
        <scheme val="minor"/>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numFmt numFmtId="19" formatCode="dd/mm/yyyy"/>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outline="0">
        <top style="medium">
          <color auto="1"/>
        </top>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s>
  <tableStyles count="1" defaultTableStyle="TableStyleMedium2" defaultPivotStyle="PivotStyleLight16">
    <tableStyle name="Style de tableau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21</xdr:col>
      <xdr:colOff>63500</xdr:colOff>
      <xdr:row>0</xdr:row>
      <xdr:rowOff>57150</xdr:rowOff>
    </xdr:from>
    <xdr:ext cx="1032842" cy="483253"/>
    <xdr:sp macro="[0]!enregistrer"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8489950" y="57150"/>
          <a:ext cx="1032842" cy="483253"/>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ctr"/>
          <a:r>
            <a:rPr lang="fr-FR" sz="1100"/>
            <a:t>enregistrer en</a:t>
          </a:r>
        </a:p>
        <a:p>
          <a:pPr algn="ctr"/>
          <a:r>
            <a:rPr lang="fr-FR" sz="1100"/>
            <a:t>pdf</a:t>
          </a:r>
        </a:p>
      </xdr:txBody>
    </xdr:sp>
    <xdr:clientData/>
  </xdr:oneCellAnchor>
  <xdr:oneCellAnchor>
    <xdr:from>
      <xdr:col>21</xdr:col>
      <xdr:colOff>82550</xdr:colOff>
      <xdr:row>2</xdr:row>
      <xdr:rowOff>247650</xdr:rowOff>
    </xdr:from>
    <xdr:ext cx="990499" cy="292704"/>
    <xdr:sp macro="[0]!envoi" textlink="">
      <xdr:nvSpPr>
        <xdr:cNvPr id="3" name="Rectangle à coins arrondis 2">
          <a:extLst>
            <a:ext uri="{FF2B5EF4-FFF2-40B4-BE49-F238E27FC236}">
              <a16:creationId xmlns:a16="http://schemas.microsoft.com/office/drawing/2014/main" id="{00000000-0008-0000-0100-000003000000}"/>
            </a:ext>
          </a:extLst>
        </xdr:cNvPr>
        <xdr:cNvSpPr/>
      </xdr:nvSpPr>
      <xdr:spPr>
        <a:xfrm>
          <a:off x="8509000" y="615950"/>
          <a:ext cx="990499" cy="292704"/>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baseline="0"/>
            <a:t> e</a:t>
          </a:r>
          <a:r>
            <a:rPr lang="fr-FR" sz="1100"/>
            <a:t>nvoi en pdf </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615950</xdr:colOff>
      <xdr:row>2</xdr:row>
      <xdr:rowOff>50800</xdr:rowOff>
    </xdr:from>
    <xdr:to>
      <xdr:col>8</xdr:col>
      <xdr:colOff>158750</xdr:colOff>
      <xdr:row>15</xdr:row>
      <xdr:rowOff>180975</xdr:rowOff>
    </xdr:to>
    <mc:AlternateContent xmlns:mc="http://schemas.openxmlformats.org/markup-compatibility/2006" xmlns:a14="http://schemas.microsoft.com/office/drawing/2010/main">
      <mc:Choice Requires="a14">
        <xdr:graphicFrame macro="">
          <xdr:nvGraphicFramePr>
            <xdr:cNvPr id="2" name="Années">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microsoft.com/office/drawing/2010/slicer">
              <sle:slicer xmlns:sle="http://schemas.microsoft.com/office/drawing/2010/slicer" name="Années"/>
            </a:graphicData>
          </a:graphic>
        </xdr:graphicFrame>
      </mc:Choice>
      <mc:Fallback xmlns="">
        <xdr:sp macro="" textlink="">
          <xdr:nvSpPr>
            <xdr:cNvPr id="0" name=""/>
            <xdr:cNvSpPr>
              <a:spLocks noTextEdit="1"/>
            </xdr:cNvSpPr>
          </xdr:nvSpPr>
          <xdr:spPr>
            <a:xfrm>
              <a:off x="6800850" y="4191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xdr:from>
      <xdr:col>5</xdr:col>
      <xdr:colOff>685800</xdr:colOff>
      <xdr:row>17</xdr:row>
      <xdr:rowOff>152400</xdr:rowOff>
    </xdr:from>
    <xdr:to>
      <xdr:col>9</xdr:col>
      <xdr:colOff>361950</xdr:colOff>
      <xdr:row>21</xdr:row>
      <xdr:rowOff>76200</xdr:rowOff>
    </xdr:to>
    <xdr:sp macro="" textlink="">
      <xdr:nvSpPr>
        <xdr:cNvPr id="3" name="ZoneTexte 2">
          <a:extLst>
            <a:ext uri="{FF2B5EF4-FFF2-40B4-BE49-F238E27FC236}">
              <a16:creationId xmlns:a16="http://schemas.microsoft.com/office/drawing/2014/main" id="{00000000-0008-0000-0200-000003000000}"/>
            </a:ext>
          </a:extLst>
        </xdr:cNvPr>
        <xdr:cNvSpPr txBox="1"/>
      </xdr:nvSpPr>
      <xdr:spPr>
        <a:xfrm>
          <a:off x="6870700" y="3282950"/>
          <a:ext cx="2724150" cy="660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 temps de travail ici comprend les heures supplémentaires (sans majoration), mais ne comprend pas les jours fériés</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495300</xdr:colOff>
      <xdr:row>1</xdr:row>
      <xdr:rowOff>57150</xdr:rowOff>
    </xdr:from>
    <xdr:ext cx="1880002" cy="264560"/>
    <xdr:sp macro="[0]!afficher" textlink="">
      <xdr:nvSpPr>
        <xdr:cNvPr id="2" name="Rectangle 1">
          <a:extLst>
            <a:ext uri="{FF2B5EF4-FFF2-40B4-BE49-F238E27FC236}">
              <a16:creationId xmlns:a16="http://schemas.microsoft.com/office/drawing/2014/main" id="{00000000-0008-0000-0300-000002000000}"/>
            </a:ext>
          </a:extLst>
        </xdr:cNvPr>
        <xdr:cNvSpPr/>
      </xdr:nvSpPr>
      <xdr:spPr>
        <a:xfrm>
          <a:off x="2781300" y="241300"/>
          <a:ext cx="1880002"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avec des</a:t>
          </a:r>
          <a:r>
            <a:rPr lang="fr-FR" sz="1100" baseline="0"/>
            <a:t> heures récupérables</a:t>
          </a:r>
          <a:endParaRPr lang="fr-FR" sz="1100"/>
        </a:p>
      </xdr:txBody>
    </xdr:sp>
    <xdr:clientData/>
  </xdr:oneCellAnchor>
  <xdr:oneCellAnchor>
    <xdr:from>
      <xdr:col>3</xdr:col>
      <xdr:colOff>527050</xdr:colOff>
      <xdr:row>3</xdr:row>
      <xdr:rowOff>127000</xdr:rowOff>
    </xdr:from>
    <xdr:ext cx="1829090" cy="264560"/>
    <xdr:sp macro="[0]!cacher" textlink="">
      <xdr:nvSpPr>
        <xdr:cNvPr id="3" name="Rectangle 2">
          <a:extLst>
            <a:ext uri="{FF2B5EF4-FFF2-40B4-BE49-F238E27FC236}">
              <a16:creationId xmlns:a16="http://schemas.microsoft.com/office/drawing/2014/main" id="{00000000-0008-0000-0300-000003000000}"/>
            </a:ext>
          </a:extLst>
        </xdr:cNvPr>
        <xdr:cNvSpPr/>
      </xdr:nvSpPr>
      <xdr:spPr>
        <a:xfrm>
          <a:off x="2965450" y="679450"/>
          <a:ext cx="1829090"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sans les</a:t>
          </a:r>
          <a:r>
            <a:rPr lang="fr-FR" sz="1100" baseline="0"/>
            <a:t> heures récupérables</a:t>
          </a:r>
          <a:endParaRPr lang="fr-FR" sz="11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tilisateur" refreshedDate="44102.21756261574" createdVersion="5" refreshedVersion="6" minRefreshableVersion="3" recordCount="413" xr:uid="{00000000-000A-0000-FFFF-FFFF06000000}">
  <cacheSource type="worksheet">
    <worksheetSource name="Tableau1"/>
  </cacheSource>
  <cacheFields count="20">
    <cacheField name="Semaine" numFmtId="0">
      <sharedItems/>
    </cacheField>
    <cacheField name="Jour" numFmtId="14">
      <sharedItems/>
    </cacheField>
    <cacheField name="Date" numFmtId="14">
      <sharedItems containsSemiMixedTypes="0" containsNonDate="0" containsDate="1" containsString="0" minDate="2019-12-30T00:00:00" maxDate="2021-02-15T00:00:00" count="413">
        <d v="2019-12-30T00:00:00"/>
        <d v="2019-12-31T00:00:00"/>
        <d v="2020-01-01T00:00:00"/>
        <d v="2020-01-02T00:00:00"/>
        <d v="2020-01-03T00:00:00"/>
        <d v="2020-01-04T00:00:00"/>
        <d v="2020-01-05T00:00:00"/>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1T00:00:00"/>
        <d v="2020-01-22T00:00:00"/>
        <d v="2020-01-23T00:00:00"/>
        <d v="2020-01-24T00:00:00"/>
        <d v="2020-01-25T00:00:00"/>
        <d v="2020-01-26T00:00:00"/>
        <d v="2020-01-27T00:00:00"/>
        <d v="2020-01-28T00:00:00"/>
        <d v="2020-01-29T00:00:00"/>
        <d v="2020-01-30T00:00:00"/>
        <d v="2020-01-31T00:00:00"/>
        <d v="2020-02-01T00:00:00"/>
        <d v="2020-02-02T00:00:00"/>
        <d v="2020-02-03T00:00:00"/>
        <d v="2020-02-04T00:00:00"/>
        <d v="2020-02-05T00:00:00"/>
        <d v="2020-02-06T00:00:00"/>
        <d v="2020-02-07T00:00:00"/>
        <d v="2020-02-08T00:00:00"/>
        <d v="2020-02-09T00:00:00"/>
        <d v="2020-02-10T00:00:00"/>
        <d v="2020-02-11T00:00:00"/>
        <d v="2020-02-12T00:00:00"/>
        <d v="2020-02-13T00:00:00"/>
        <d v="2020-02-14T00:00:00"/>
        <d v="2020-02-15T00:00:00"/>
        <d v="2020-02-16T00:00:00"/>
        <d v="2020-02-17T00:00:00"/>
        <d v="2020-02-18T00:00:00"/>
        <d v="2020-02-19T00:00:00"/>
        <d v="2020-02-20T00:00:00"/>
        <d v="2020-02-21T00:00:00"/>
        <d v="2020-02-22T00:00:00"/>
        <d v="2020-02-23T00:00:00"/>
        <d v="2020-02-24T00:00:00"/>
        <d v="2020-02-25T00:00:00"/>
        <d v="2020-02-26T00:00:00"/>
        <d v="2020-02-27T00:00:00"/>
        <d v="2020-02-28T00:00:00"/>
        <d v="2020-02-29T00:00:00"/>
        <d v="2020-03-01T00:00:00"/>
        <d v="2020-03-02T00:00:00"/>
        <d v="2020-03-03T00:00:00"/>
        <d v="2020-03-04T00:00:00"/>
        <d v="2020-03-05T00:00:00"/>
        <d v="2020-03-06T00:00:00"/>
        <d v="2020-03-07T00:00:00"/>
        <d v="2020-03-08T00:00:00"/>
        <d v="2020-03-09T00:00:00"/>
        <d v="2020-03-10T00:00:00"/>
        <d v="2020-03-11T00:00:00"/>
        <d v="2020-03-12T00:00:00"/>
        <d v="2020-03-13T00:00:00"/>
        <d v="2020-03-14T00:00:00"/>
        <d v="2020-03-15T00:00:00"/>
        <d v="2020-03-16T00:00:00"/>
        <d v="2020-03-17T00:00:00"/>
        <d v="2020-03-18T00:00:00"/>
        <d v="2020-03-19T00:00:00"/>
        <d v="2020-03-20T00:00:00"/>
        <d v="2020-03-21T00:00:00"/>
        <d v="2020-03-22T00:00:00"/>
        <d v="2020-03-23T00:00:00"/>
        <d v="2020-03-24T00:00:00"/>
        <d v="2020-03-25T00:00:00"/>
        <d v="2020-03-26T00:00:00"/>
        <d v="2020-03-27T00:00:00"/>
        <d v="2020-03-28T00:00:00"/>
        <d v="2020-03-29T00:00:00"/>
        <d v="2020-03-30T00:00:00"/>
        <d v="2020-03-31T00:00:00"/>
        <d v="2020-04-01T00:00:00"/>
        <d v="2020-04-02T00:00:00"/>
        <d v="2020-04-03T00:00:00"/>
        <d v="2020-04-04T00:00:00"/>
        <d v="2020-04-05T00:00:00"/>
        <d v="2020-04-06T00:00:00"/>
        <d v="2020-04-07T00:00:00"/>
        <d v="2020-04-08T00:00:00"/>
        <d v="2020-04-09T00:00:00"/>
        <d v="2020-04-10T00:00:00"/>
        <d v="2020-04-11T00:00:00"/>
        <d v="2020-04-12T00:00:00"/>
        <d v="2020-04-13T00:00:00"/>
        <d v="2020-04-14T00:00:00"/>
        <d v="2020-04-15T00:00:00"/>
        <d v="2020-04-16T00:00:00"/>
        <d v="2020-04-17T00:00:00"/>
        <d v="2020-04-18T00:00:00"/>
        <d v="2020-04-19T00:00:00"/>
        <d v="2020-04-20T00:00:00"/>
        <d v="2020-04-21T00:00:00"/>
        <d v="2020-04-22T00:00:00"/>
        <d v="2020-04-23T00:00:00"/>
        <d v="2020-04-24T00:00:00"/>
        <d v="2020-04-25T00:00:00"/>
        <d v="2020-04-26T00:00:00"/>
        <d v="2020-04-27T00:00:00"/>
        <d v="2020-04-28T00:00:00"/>
        <d v="2020-04-29T00:00:00"/>
        <d v="2020-04-30T00:00:00"/>
        <d v="2020-05-01T00:00:00"/>
        <d v="2020-05-02T00:00:00"/>
        <d v="2020-05-03T00:00:00"/>
        <d v="2020-05-04T00:00:00"/>
        <d v="2020-05-05T00:00:00"/>
        <d v="2020-05-06T00:00:00"/>
        <d v="2020-05-07T00:00:00"/>
        <d v="2020-05-08T00:00:00"/>
        <d v="2020-05-09T00:00:00"/>
        <d v="2020-05-10T00:00:00"/>
        <d v="2020-05-11T00:00:00"/>
        <d v="2020-05-12T00:00:00"/>
        <d v="2020-05-13T00:00:00"/>
        <d v="2020-05-14T00:00:00"/>
        <d v="2020-05-15T00:00:00"/>
        <d v="2020-05-16T00:00:00"/>
        <d v="2020-05-17T00:00:00"/>
        <d v="2020-05-18T00:00:00"/>
        <d v="2020-05-19T00:00:00"/>
        <d v="2020-05-20T00:00:00"/>
        <d v="2020-05-21T00:00:00"/>
        <d v="2020-05-22T00:00:00"/>
        <d v="2020-05-23T00:00:00"/>
        <d v="2020-05-24T00:00:00"/>
        <d v="2020-05-25T00:00:00"/>
        <d v="2020-05-26T00:00:00"/>
        <d v="2020-05-27T00:00:00"/>
        <d v="2020-05-28T00:00:00"/>
        <d v="2020-05-29T00:00:00"/>
        <d v="2020-05-30T00:00:00"/>
        <d v="2020-05-31T00:00:00"/>
        <d v="2020-06-01T00:00:00"/>
        <d v="2020-06-02T00:00:00"/>
        <d v="2020-06-03T00:00:00"/>
        <d v="2020-06-04T00:00:00"/>
        <d v="2020-06-05T00:00:00"/>
        <d v="2020-06-06T00:00:00"/>
        <d v="2020-06-07T00:00:00"/>
        <d v="2020-06-08T00:00:00"/>
        <d v="2020-06-09T00:00:00"/>
        <d v="2020-06-10T00:00:00"/>
        <d v="2020-06-11T00:00:00"/>
        <d v="2020-06-12T00:00:00"/>
        <d v="2020-06-13T00:00:00"/>
        <d v="2020-06-14T00:00:00"/>
        <d v="2020-06-15T00:00:00"/>
        <d v="2020-06-16T00:00:00"/>
        <d v="2020-06-17T00:00:00"/>
        <d v="2020-06-18T00:00:00"/>
        <d v="2020-06-19T00:00:00"/>
        <d v="2020-06-20T00:00:00"/>
        <d v="2020-06-21T00:00:00"/>
        <d v="2020-06-22T00:00:00"/>
        <d v="2020-06-23T00:00:00"/>
        <d v="2020-06-24T00:00:00"/>
        <d v="2020-06-25T00:00:00"/>
        <d v="2020-06-26T00:00:00"/>
        <d v="2020-06-27T00:00:00"/>
        <d v="2020-06-28T00:00:00"/>
        <d v="2020-06-29T00:00:00"/>
        <d v="2020-06-30T00:00:00"/>
        <d v="2020-07-01T00:00:00"/>
        <d v="2020-07-02T00:00:00"/>
        <d v="2020-07-03T00:00:00"/>
        <d v="2020-07-04T00:00:00"/>
        <d v="2020-07-05T00:00:00"/>
        <d v="2020-07-06T00:00:00"/>
        <d v="2020-07-07T00:00:00"/>
        <d v="2020-07-08T00:00:00"/>
        <d v="2020-07-09T00:00:00"/>
        <d v="2020-07-10T00:00:00"/>
        <d v="2020-07-11T00:00:00"/>
        <d v="2020-07-12T00:00:00"/>
        <d v="2020-07-13T00:00:00"/>
        <d v="2020-07-14T00:00:00"/>
        <d v="2020-07-15T00:00:00"/>
        <d v="2020-07-16T00:00:00"/>
        <d v="2020-07-17T00:00:00"/>
        <d v="2020-07-18T00:00:00"/>
        <d v="2020-07-19T00:00:00"/>
        <d v="2020-07-20T00:00:00"/>
        <d v="2020-07-21T00:00:00"/>
        <d v="2020-07-22T00:00:00"/>
        <d v="2020-07-23T00:00:00"/>
        <d v="2020-07-24T00:00:00"/>
        <d v="2020-07-25T00:00:00"/>
        <d v="2020-07-26T00:00:00"/>
        <d v="2020-07-27T00:00:00"/>
        <d v="2020-07-28T00:00:00"/>
        <d v="2020-07-29T00:00:00"/>
        <d v="2020-07-30T00:00:00"/>
        <d v="2020-07-31T00:00:00"/>
        <d v="2020-08-01T00:00:00"/>
        <d v="2020-08-02T00:00:00"/>
        <d v="2020-08-03T00:00:00"/>
        <d v="2020-08-04T00:00:00"/>
        <d v="2020-08-05T00:00:00"/>
        <d v="2020-08-06T00:00:00"/>
        <d v="2020-08-07T00:00:00"/>
        <d v="2020-08-08T00:00:00"/>
        <d v="2020-08-09T00:00:00"/>
        <d v="2020-08-10T00:00:00"/>
        <d v="2020-08-11T00:00:00"/>
        <d v="2020-08-12T00:00:00"/>
        <d v="2020-08-13T00:00:00"/>
        <d v="2020-08-14T00:00:00"/>
        <d v="2020-08-15T00:00:00"/>
        <d v="2020-08-16T00:00:00"/>
        <d v="2020-08-17T00:00:00"/>
        <d v="2020-08-18T00:00:00"/>
        <d v="2020-08-19T00:00:00"/>
        <d v="2020-08-20T00:00:00"/>
        <d v="2020-08-21T00:00:00"/>
        <d v="2020-08-22T00:00:00"/>
        <d v="2020-08-23T00:00:00"/>
        <d v="2020-08-24T00:00:00"/>
        <d v="2020-08-25T00:00:00"/>
        <d v="2020-08-26T00:00:00"/>
        <d v="2020-08-27T00:00:00"/>
        <d v="2020-08-28T00:00:00"/>
        <d v="2020-08-29T00:00:00"/>
        <d v="2020-08-30T00:00:00"/>
        <d v="2020-08-31T00:00:00"/>
        <d v="2020-09-01T00:00:00"/>
        <d v="2020-09-02T00:00:00"/>
        <d v="2020-09-03T00:00:00"/>
        <d v="2020-09-04T00:00:00"/>
        <d v="2020-09-05T00:00:00"/>
        <d v="2020-09-06T00:00:00"/>
        <d v="2020-09-07T00:00:00"/>
        <d v="2020-09-08T00:00:00"/>
        <d v="2020-09-09T00:00:00"/>
        <d v="2020-09-10T00:00:00"/>
        <d v="2020-09-11T00:00:00"/>
        <d v="2020-09-12T00:00:00"/>
        <d v="2020-09-13T00:00:00"/>
        <d v="2020-09-14T00:00:00"/>
        <d v="2020-09-15T00:00:00"/>
        <d v="2020-09-16T00:00:00"/>
        <d v="2020-09-17T00:00:00"/>
        <d v="2020-09-18T00:00:00"/>
        <d v="2020-09-19T00:00:00"/>
        <d v="2020-09-20T00:00:00"/>
        <d v="2020-09-21T00:00:00"/>
        <d v="2020-09-22T00:00:00"/>
        <d v="2020-09-23T00:00:00"/>
        <d v="2020-09-24T00:00:00"/>
        <d v="2020-09-25T00:00:00"/>
        <d v="2020-09-26T00:00:00"/>
        <d v="2020-09-27T00:00:00"/>
        <d v="2020-09-28T00:00:00"/>
        <d v="2020-09-29T00:00:00"/>
        <d v="2020-09-30T00:00:00"/>
        <d v="2020-10-01T00:00:00"/>
        <d v="2020-10-02T00:00:00"/>
        <d v="2020-10-03T00:00:00"/>
        <d v="2020-10-04T00:00:00"/>
        <d v="2020-10-05T00:00:00"/>
        <d v="2020-10-06T00:00:00"/>
        <d v="2020-10-07T00:00:00"/>
        <d v="2020-10-08T00:00:00"/>
        <d v="2020-10-09T00:00:00"/>
        <d v="2020-10-10T00:00:00"/>
        <d v="2020-10-11T00:00:00"/>
        <d v="2020-10-12T00:00:00"/>
        <d v="2020-10-13T00:00:00"/>
        <d v="2020-10-14T00:00:00"/>
        <d v="2020-10-15T00:00:00"/>
        <d v="2020-10-16T00:00:00"/>
        <d v="2020-10-17T00:00:00"/>
        <d v="2020-10-18T00:00:00"/>
        <d v="2020-10-19T00:00:00"/>
        <d v="2020-10-20T00:00:00"/>
        <d v="2020-10-21T00:00:00"/>
        <d v="2020-10-22T00:00:00"/>
        <d v="2020-10-23T00:00:00"/>
        <d v="2020-10-24T00:00:00"/>
        <d v="2020-10-25T00:00:00"/>
        <d v="2020-10-26T00:00:00"/>
        <d v="2020-10-27T00:00:00"/>
        <d v="2020-10-28T00:00:00"/>
        <d v="2020-10-29T00:00:00"/>
        <d v="2020-10-30T00:00:00"/>
        <d v="2020-10-31T00:00:00"/>
        <d v="2020-11-01T00:00:00"/>
        <d v="2020-11-02T00:00:00"/>
        <d v="2020-11-03T00:00:00"/>
        <d v="2020-11-04T00:00:00"/>
        <d v="2020-11-05T00:00:00"/>
        <d v="2020-11-06T00:00:00"/>
        <d v="2020-11-07T00:00:00"/>
        <d v="2020-11-08T00:00:00"/>
        <d v="2020-11-09T00:00:00"/>
        <d v="2020-11-10T00:00:00"/>
        <d v="2020-11-11T00:00:00"/>
        <d v="2020-11-12T00:00:00"/>
        <d v="2020-11-13T00:00:00"/>
        <d v="2020-11-14T00:00:00"/>
        <d v="2020-11-15T00:00:00"/>
        <d v="2020-11-16T00:00:00"/>
        <d v="2020-11-17T00:00:00"/>
        <d v="2020-11-18T00:00:00"/>
        <d v="2020-11-19T00:00:00"/>
        <d v="2020-11-20T00:00:00"/>
        <d v="2020-11-21T00:00:00"/>
        <d v="2020-11-22T00:00:00"/>
        <d v="2020-11-23T00:00:00"/>
        <d v="2020-11-24T00:00:00"/>
        <d v="2020-11-25T00:00:00"/>
        <d v="2020-11-26T00:00:00"/>
        <d v="2020-11-27T00:00:00"/>
        <d v="2020-11-28T00:00:00"/>
        <d v="2020-11-29T00:00:00"/>
        <d v="2020-11-30T00:00:00"/>
        <d v="2020-12-01T00:00:00"/>
        <d v="2020-12-02T00:00:00"/>
        <d v="2020-12-03T00:00:00"/>
        <d v="2020-12-04T00:00:00"/>
        <d v="2020-12-05T00:00:00"/>
        <d v="2020-12-06T00:00:00"/>
        <d v="2020-12-07T00:00:00"/>
        <d v="2020-12-08T00:00:00"/>
        <d v="2020-12-09T00:00:00"/>
        <d v="2020-12-10T00:00:00"/>
        <d v="2020-12-11T00:00:00"/>
        <d v="2020-12-12T00:00:00"/>
        <d v="2020-12-13T00:00:00"/>
        <d v="2020-12-14T00:00:00"/>
        <d v="2020-12-15T00:00:00"/>
        <d v="2020-12-16T00:00:00"/>
        <d v="2020-12-17T00:00:00"/>
        <d v="2020-12-18T00:00:00"/>
        <d v="2020-12-19T00:00:00"/>
        <d v="2020-12-20T00:00:00"/>
        <d v="2020-12-21T00:00:00"/>
        <d v="2020-12-22T00:00:00"/>
        <d v="2020-12-23T00:00:00"/>
        <d v="2020-12-24T00:00:00"/>
        <d v="2020-12-25T00:00:00"/>
        <d v="2020-12-26T00:00:00"/>
        <d v="2020-12-27T00:00:00"/>
        <d v="2020-12-28T00:00:00"/>
        <d v="2020-12-29T00:00:00"/>
        <d v="2020-12-30T00:00:00"/>
        <d v="2020-12-31T00:00:00"/>
        <d v="2021-01-01T00:00:00"/>
        <d v="2021-01-02T00:00:00"/>
        <d v="2021-01-03T00:00:00"/>
        <d v="2021-01-04T00:00:00"/>
        <d v="2021-01-05T00:00:00"/>
        <d v="2021-01-06T00:00:00"/>
        <d v="2021-01-07T00:00:00"/>
        <d v="2021-01-08T00:00:00"/>
        <d v="2021-01-09T00:00:00"/>
        <d v="2021-01-10T00:00:00"/>
        <d v="2021-01-11T00:00:00"/>
        <d v="2021-01-12T00:00:00"/>
        <d v="2021-01-13T00:00:00"/>
        <d v="2021-01-14T00:00:00"/>
        <d v="2021-01-15T00:00:00"/>
        <d v="2021-01-16T00:00:00"/>
        <d v="2021-01-17T00:00:00"/>
        <d v="2021-01-18T00:00:00"/>
        <d v="2021-01-19T00:00:00"/>
        <d v="2021-01-20T00:00:00"/>
        <d v="2021-01-21T00:00:00"/>
        <d v="2021-01-22T00:00:00"/>
        <d v="2021-01-23T00:00:00"/>
        <d v="2021-01-24T00:00:00"/>
        <d v="2021-01-25T00:00:00"/>
        <d v="2021-01-26T00:00:00"/>
        <d v="2021-01-27T00:00:00"/>
        <d v="2021-01-28T00:00:00"/>
        <d v="2021-01-29T00:00:00"/>
        <d v="2021-01-30T00:00:00"/>
        <d v="2021-01-31T00:00:00"/>
        <d v="2021-02-01T00:00:00"/>
        <d v="2021-02-02T00:00:00"/>
        <d v="2021-02-03T00:00:00"/>
        <d v="2021-02-04T00:00:00"/>
        <d v="2021-02-05T00:00:00"/>
        <d v="2021-02-06T00:00:00"/>
        <d v="2021-02-07T00:00:00"/>
        <d v="2021-02-08T00:00:00"/>
        <d v="2021-02-09T00:00:00"/>
        <d v="2021-02-10T00:00:00"/>
        <d v="2021-02-11T00:00:00"/>
        <d v="2021-02-12T00:00:00"/>
        <d v="2021-02-13T00:00:00"/>
        <d v="2021-02-14T00:00:00"/>
      </sharedItems>
      <fieldGroup par="19" base="2">
        <rangePr groupBy="months" startDate="2019-12-30T00:00:00" endDate="2021-02-15T00:00:00"/>
        <groupItems count="14">
          <s v="&lt;30/12/2019"/>
          <s v="janv"/>
          <s v="févr"/>
          <s v="mars"/>
          <s v="avr"/>
          <s v="mai"/>
          <s v="juin"/>
          <s v="juil"/>
          <s v="août"/>
          <s v="sept"/>
          <s v="oct"/>
          <s v="nov"/>
          <s v="déc"/>
          <s v="&gt;15/02/2021"/>
        </groupItems>
      </fieldGroup>
    </cacheField>
    <cacheField name="Début AM" numFmtId="20">
      <sharedItems containsNonDate="0" containsDate="1" containsString="0" containsBlank="1" minDate="1899-12-30T08:30:00" maxDate="1899-12-30T08:30:00"/>
    </cacheField>
    <cacheField name="Fin AM" numFmtId="20">
      <sharedItems containsNonDate="0" containsDate="1" containsString="0" containsBlank="1" minDate="1899-12-30T12:00:00" maxDate="1899-12-30T12:30:00"/>
    </cacheField>
    <cacheField name="Pause AM" numFmtId="20">
      <sharedItems containsNonDate="0" containsDate="1" containsString="0" containsBlank="1" minDate="1899-12-30T00:10:00" maxDate="1899-12-30T00:10:00"/>
    </cacheField>
    <cacheField name="Début PM" numFmtId="20">
      <sharedItems containsNonDate="0" containsDate="1" containsString="0" containsBlank="1" minDate="1899-12-30T13:00:00" maxDate="1899-12-30T13:30:00"/>
    </cacheField>
    <cacheField name="Fin PM" numFmtId="20">
      <sharedItems containsNonDate="0" containsDate="1" containsString="0" containsBlank="1" minDate="1899-12-30T15:30:00" maxDate="1899-12-30T19:00:00"/>
    </cacheField>
    <cacheField name="Pause PM" numFmtId="20">
      <sharedItems containsNonDate="0" containsDate="1" containsString="0" containsBlank="1" minDate="1899-12-30T00:10:00" maxDate="1899-12-30T00:10:00"/>
    </cacheField>
    <cacheField name="Temps de travail" numFmtId="20">
      <sharedItems containsSemiMixedTypes="0" containsNonDate="0" containsDate="1" containsString="0" minDate="1899-12-30T00:00:00" maxDate="1899-12-30T09:10:00"/>
    </cacheField>
    <cacheField name="Heures à récupérer" numFmtId="20">
      <sharedItems containsNonDate="0" containsString="0" containsBlank="1"/>
    </cacheField>
    <cacheField name="Récup avance" numFmtId="20">
      <sharedItems containsNonDate="0" containsString="0" containsBlank="1"/>
    </cacheField>
    <cacheField name="Jour Férié" numFmtId="0">
      <sharedItems/>
    </cacheField>
    <cacheField name=" CP / ABS / ChP. AM" numFmtId="0">
      <sharedItems containsBlank="1"/>
    </cacheField>
    <cacheField name="Ch.P. PM" numFmtId="0">
      <sharedItems containsBlank="1"/>
    </cacheField>
    <cacheField name="A.M." numFmtId="0">
      <sharedItems containsSemiMixedTypes="0" containsNonDate="0" containsDate="1" containsString="0" minDate="1899-12-30T00:00:00" maxDate="1899-12-31T00:00:00"/>
    </cacheField>
    <cacheField name="Chômage Partiel AM" numFmtId="0">
      <sharedItems containsSemiMixedTypes="0" containsNonDate="0" containsDate="1" containsString="0" minDate="1899-12-30T00:00:00" maxDate="1899-12-30T03:50:00"/>
    </cacheField>
    <cacheField name="Chômage Partiel PM" numFmtId="0">
      <sharedItems containsSemiMixedTypes="0" containsNonDate="0" containsDate="1" containsString="0" minDate="1899-12-30T00:00:00" maxDate="1899-12-30T03:20:00"/>
    </cacheField>
    <cacheField name="Heures sup" numFmtId="0">
      <sharedItems containsSemiMixedTypes="0" containsDate="1" containsString="0" containsMixedTypes="1" minDate="1899-12-31T00:00:00" maxDate="1899-12-31T00:00:00"/>
    </cacheField>
    <cacheField name="Années" numFmtId="0" databaseField="0">
      <fieldGroup base="2">
        <rangePr groupBy="years" startDate="2019-12-30T00:00:00" endDate="2021-02-15T00:00:00"/>
        <groupItems count="5">
          <s v="&lt;30/12/2019"/>
          <s v="2019"/>
          <s v="2020"/>
          <s v="2021"/>
          <s v="&gt;15/02/2021"/>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13">
  <r>
    <s v=""/>
    <s v="LUNDI"/>
    <x v="0"/>
    <d v="1899-12-30T08:30:00"/>
    <d v="1899-12-30T12:30:00"/>
    <d v="1899-12-30T00:10:00"/>
    <d v="1899-12-30T13:30:00"/>
    <d v="1899-12-30T17:00:00"/>
    <d v="1899-12-30T00:10:00"/>
    <d v="1899-12-30T07:10:00"/>
    <m/>
    <m/>
    <s v=""/>
    <s v="Ch.P. AM"/>
    <s v="Ch.P. PM"/>
    <d v="1899-12-30T00:00:00"/>
    <d v="1899-12-30T03:50:00"/>
    <d v="1899-12-30T03:20:00"/>
    <n v="0"/>
  </r>
  <r>
    <s v=""/>
    <s v="MARDI"/>
    <x v="1"/>
    <d v="1899-12-30T08:30:00"/>
    <d v="1899-12-30T12:30:00"/>
    <d v="1899-12-30T00:10:00"/>
    <d v="1899-12-30T13:30:00"/>
    <d v="1899-12-30T17:00:00"/>
    <d v="1899-12-30T00:10:00"/>
    <d v="1899-12-30T07:10:00"/>
    <m/>
    <m/>
    <s v=""/>
    <m/>
    <m/>
    <d v="1899-12-30T00:00:00"/>
    <d v="1899-12-30T00:00:00"/>
    <d v="1899-12-30T00:00:00"/>
    <n v="0"/>
  </r>
  <r>
    <s v=""/>
    <s v="MERCREDI"/>
    <x v="2"/>
    <m/>
    <m/>
    <m/>
    <m/>
    <m/>
    <m/>
    <d v="1899-12-30T00:00:00"/>
    <m/>
    <m/>
    <s v="oui"/>
    <m/>
    <m/>
    <d v="1899-12-30T00:00:00"/>
    <d v="1899-12-30T00:00:00"/>
    <d v="1899-12-30T00:00:00"/>
    <n v="0"/>
  </r>
  <r>
    <s v="semaine 1"/>
    <s v="JEUDI"/>
    <x v="3"/>
    <d v="1899-12-30T08:30:00"/>
    <d v="1899-12-30T12:30:00"/>
    <d v="1899-12-30T00:10:00"/>
    <d v="1899-12-30T13:30:00"/>
    <d v="1899-12-30T17:00:00"/>
    <d v="1899-12-30T00:10:00"/>
    <d v="1899-12-30T07:10:00"/>
    <m/>
    <m/>
    <s v=""/>
    <m/>
    <m/>
    <d v="1899-12-30T00:00:00"/>
    <d v="1899-12-30T00:00:00"/>
    <d v="1899-12-30T00:00:00"/>
    <n v="0"/>
  </r>
  <r>
    <s v=""/>
    <s v="VENDREDI"/>
    <x v="4"/>
    <d v="1899-12-30T08:30:00"/>
    <d v="1899-12-30T12:00:00"/>
    <d v="1899-12-30T00:10:00"/>
    <d v="1899-12-30T13:00:00"/>
    <d v="1899-12-30T16:30:00"/>
    <m/>
    <d v="1899-12-30T06:50:00"/>
    <m/>
    <m/>
    <s v=""/>
    <m/>
    <m/>
    <d v="1899-12-30T00:00:00"/>
    <d v="1899-12-30T00:00:00"/>
    <d v="1899-12-30T00:00:00"/>
    <n v="0"/>
  </r>
  <r>
    <s v=""/>
    <s v="SAMEDI"/>
    <x v="5"/>
    <m/>
    <m/>
    <m/>
    <m/>
    <m/>
    <m/>
    <d v="1899-12-30T00:00:00"/>
    <m/>
    <m/>
    <s v=""/>
    <m/>
    <m/>
    <d v="1899-12-30T00:00:00"/>
    <d v="1899-12-30T00:00:00"/>
    <d v="1899-12-30T00:00:00"/>
    <n v="0"/>
  </r>
  <r>
    <s v=""/>
    <s v="DIMANCHE"/>
    <x v="6"/>
    <m/>
    <m/>
    <m/>
    <m/>
    <m/>
    <m/>
    <d v="1899-12-30T00:00:00"/>
    <m/>
    <m/>
    <s v=""/>
    <m/>
    <m/>
    <d v="1899-12-30T00:00:00"/>
    <d v="1899-12-30T00:00:00"/>
    <d v="1899-12-30T00:00:00"/>
    <d v="1899-12-30T00:00:00"/>
  </r>
  <r>
    <s v=""/>
    <s v="LUNDI"/>
    <x v="7"/>
    <d v="1899-12-30T08:30:00"/>
    <d v="1899-12-30T12:30:00"/>
    <d v="1899-12-30T00:10:00"/>
    <d v="1899-12-30T13:30:00"/>
    <d v="1899-12-30T17:00:00"/>
    <d v="1899-12-30T00:10:00"/>
    <d v="1899-12-30T07:10:00"/>
    <m/>
    <m/>
    <s v=""/>
    <m/>
    <m/>
    <d v="1899-12-30T00:00:00"/>
    <d v="1899-12-30T00:00:00"/>
    <d v="1899-12-30T00:00:00"/>
    <n v="0"/>
  </r>
  <r>
    <s v=""/>
    <s v="MARDI"/>
    <x v="8"/>
    <d v="1899-12-30T08:30:00"/>
    <d v="1899-12-30T12:30:00"/>
    <d v="1899-12-30T00:10:00"/>
    <d v="1899-12-30T13:30:00"/>
    <d v="1899-12-30T17:00:00"/>
    <d v="1899-12-30T00:10:00"/>
    <d v="1899-12-30T07:10:00"/>
    <m/>
    <m/>
    <s v=""/>
    <m/>
    <m/>
    <d v="1899-12-30T00:00:00"/>
    <d v="1899-12-30T00:00:00"/>
    <d v="1899-12-30T00:00:00"/>
    <n v="0"/>
  </r>
  <r>
    <s v=""/>
    <s v="MERCREDI"/>
    <x v="9"/>
    <d v="1899-12-30T08:30:00"/>
    <d v="1899-12-30T12:30:00"/>
    <d v="1899-12-30T00:10:00"/>
    <d v="1899-12-30T13:30:00"/>
    <d v="1899-12-30T17:00:00"/>
    <d v="1899-12-30T00:10:00"/>
    <d v="1899-12-30T07:10:00"/>
    <m/>
    <m/>
    <s v=""/>
    <m/>
    <m/>
    <d v="1899-12-30T00:00:00"/>
    <d v="1899-12-30T00:00:00"/>
    <d v="1899-12-30T00:00:00"/>
    <n v="0"/>
  </r>
  <r>
    <s v="semaine 2"/>
    <s v="JEUDI"/>
    <x v="10"/>
    <d v="1899-12-30T08:30:00"/>
    <d v="1899-12-30T12:30:00"/>
    <d v="1899-12-30T00:10:00"/>
    <d v="1899-12-30T13:30:00"/>
    <d v="1899-12-30T17:00:00"/>
    <d v="1899-12-30T00:10:00"/>
    <d v="1899-12-30T07:10:00"/>
    <m/>
    <m/>
    <s v=""/>
    <m/>
    <m/>
    <d v="1899-12-30T00:00:00"/>
    <d v="1899-12-30T00:00:00"/>
    <d v="1899-12-30T00:00:00"/>
    <n v="0"/>
  </r>
  <r>
    <s v=""/>
    <s v="VENDREDI"/>
    <x v="11"/>
    <d v="1899-12-30T08:30:00"/>
    <d v="1899-12-30T12:00:00"/>
    <d v="1899-12-30T00:10:00"/>
    <d v="1899-12-30T13:00:00"/>
    <d v="1899-12-30T15:30:00"/>
    <m/>
    <d v="1899-12-30T05:50:00"/>
    <m/>
    <m/>
    <s v=""/>
    <m/>
    <m/>
    <d v="1899-12-30T00:00:00"/>
    <d v="1899-12-30T00:00:00"/>
    <d v="1899-12-30T00:00:00"/>
    <n v="0"/>
  </r>
  <r>
    <s v=""/>
    <s v="SAMEDI"/>
    <x v="12"/>
    <m/>
    <m/>
    <m/>
    <m/>
    <m/>
    <m/>
    <d v="1899-12-30T00:00:00"/>
    <m/>
    <m/>
    <s v=""/>
    <m/>
    <m/>
    <d v="1899-12-30T00:00:00"/>
    <d v="1899-12-30T00:00:00"/>
    <d v="1899-12-30T00:00:00"/>
    <n v="0"/>
  </r>
  <r>
    <s v=""/>
    <s v="DIMANCHE"/>
    <x v="13"/>
    <m/>
    <m/>
    <m/>
    <m/>
    <m/>
    <m/>
    <d v="1899-12-30T00:00:00"/>
    <m/>
    <m/>
    <s v=""/>
    <m/>
    <m/>
    <d v="1899-12-30T00:00:00"/>
    <d v="1899-12-30T00:00:00"/>
    <d v="1899-12-30T00:00:00"/>
    <d v="1899-12-30T00:00:00"/>
  </r>
  <r>
    <s v=""/>
    <s v="LUNDI"/>
    <x v="14"/>
    <d v="1899-12-30T08:30:00"/>
    <d v="1899-12-30T12:30:00"/>
    <d v="1899-12-30T00:10:00"/>
    <d v="1899-12-30T13:30:00"/>
    <d v="1899-12-30T17:00:00"/>
    <d v="1899-12-30T00:10:00"/>
    <d v="1899-12-30T07:10:00"/>
    <m/>
    <m/>
    <s v=""/>
    <m/>
    <m/>
    <d v="1899-12-30T00:00:00"/>
    <d v="1899-12-30T00:00:00"/>
    <d v="1899-12-30T00:00:00"/>
    <n v="0"/>
  </r>
  <r>
    <s v=""/>
    <s v="MARDI"/>
    <x v="15"/>
    <d v="1899-12-30T08:30:00"/>
    <d v="1899-12-30T12:30:00"/>
    <d v="1899-12-30T00:10:00"/>
    <d v="1899-12-30T13:30:00"/>
    <d v="1899-12-30T17:00:00"/>
    <d v="1899-12-30T00:10:00"/>
    <d v="1899-12-30T07:10:00"/>
    <m/>
    <m/>
    <s v=""/>
    <m/>
    <m/>
    <d v="1899-12-30T00:00:00"/>
    <d v="1899-12-30T00:00:00"/>
    <d v="1899-12-30T00:00:00"/>
    <n v="0"/>
  </r>
  <r>
    <s v=""/>
    <s v="MERCREDI"/>
    <x v="16"/>
    <d v="1899-12-30T08:30:00"/>
    <d v="1899-12-30T12:30:00"/>
    <d v="1899-12-30T00:10:00"/>
    <d v="1899-12-30T13:30:00"/>
    <d v="1899-12-30T17:00:00"/>
    <d v="1899-12-30T00:10:00"/>
    <d v="1899-12-30T07:10:00"/>
    <m/>
    <m/>
    <s v=""/>
    <m/>
    <m/>
    <d v="1899-12-30T00:00:00"/>
    <d v="1899-12-30T00:00:00"/>
    <d v="1899-12-30T00:00:00"/>
    <n v="0"/>
  </r>
  <r>
    <s v="semaine 3"/>
    <s v="JEUDI"/>
    <x v="17"/>
    <d v="1899-12-30T08:30:00"/>
    <d v="1899-12-30T12:30:00"/>
    <d v="1899-12-30T00:10:00"/>
    <d v="1899-12-30T13:30:00"/>
    <d v="1899-12-30T17:00:00"/>
    <d v="1899-12-30T00:10:00"/>
    <d v="1899-12-30T07:10:00"/>
    <m/>
    <m/>
    <s v=""/>
    <m/>
    <m/>
    <d v="1899-12-30T00:00:00"/>
    <d v="1899-12-30T00:00:00"/>
    <d v="1899-12-30T00:00:00"/>
    <n v="0"/>
  </r>
  <r>
    <s v=""/>
    <s v="VENDREDI"/>
    <x v="18"/>
    <d v="1899-12-30T08:30:00"/>
    <d v="1899-12-30T12:00:00"/>
    <d v="1899-12-30T00:10:00"/>
    <d v="1899-12-30T13:00:00"/>
    <d v="1899-12-30T15:30:00"/>
    <m/>
    <d v="1899-12-30T05:50:00"/>
    <m/>
    <m/>
    <s v=""/>
    <m/>
    <m/>
    <d v="1899-12-30T00:00:00"/>
    <d v="1899-12-30T00:00:00"/>
    <d v="1899-12-30T00:00:00"/>
    <n v="0"/>
  </r>
  <r>
    <s v=""/>
    <s v="SAMEDI"/>
    <x v="19"/>
    <m/>
    <m/>
    <m/>
    <m/>
    <m/>
    <m/>
    <d v="1899-12-30T00:00:00"/>
    <m/>
    <m/>
    <s v=""/>
    <m/>
    <m/>
    <d v="1899-12-30T00:00:00"/>
    <d v="1899-12-30T00:00:00"/>
    <d v="1899-12-30T00:00:00"/>
    <n v="0"/>
  </r>
  <r>
    <s v=""/>
    <s v="DIMANCHE"/>
    <x v="20"/>
    <m/>
    <m/>
    <m/>
    <m/>
    <m/>
    <m/>
    <d v="1899-12-30T00:00:00"/>
    <m/>
    <m/>
    <s v=""/>
    <m/>
    <m/>
    <d v="1899-12-30T00:00:00"/>
    <d v="1899-12-30T00:00:00"/>
    <d v="1899-12-30T00:00:00"/>
    <d v="1899-12-30T00:00:00"/>
  </r>
  <r>
    <s v=""/>
    <s v="LUNDI"/>
    <x v="21"/>
    <d v="1899-12-30T08:30:00"/>
    <d v="1899-12-30T12:30:00"/>
    <d v="1899-12-30T00:10:00"/>
    <d v="1899-12-30T13:30:00"/>
    <d v="1899-12-30T17:00:00"/>
    <d v="1899-12-30T00:10:00"/>
    <d v="1899-12-30T07:10:00"/>
    <m/>
    <m/>
    <s v=""/>
    <m/>
    <m/>
    <d v="1899-12-30T00:00:00"/>
    <d v="1899-12-30T00:00:00"/>
    <d v="1899-12-30T00:00:00"/>
    <n v="0"/>
  </r>
  <r>
    <s v=""/>
    <s v="MARDI"/>
    <x v="22"/>
    <d v="1899-12-30T08:30:00"/>
    <d v="1899-12-30T12:30:00"/>
    <d v="1899-12-30T00:10:00"/>
    <d v="1899-12-30T13:30:00"/>
    <d v="1899-12-30T17:00:00"/>
    <d v="1899-12-30T00:10:00"/>
    <d v="1899-12-30T07:10:00"/>
    <m/>
    <m/>
    <s v=""/>
    <m/>
    <m/>
    <d v="1899-12-30T00:00:00"/>
    <d v="1899-12-30T00:00:00"/>
    <d v="1899-12-30T00:00:00"/>
    <n v="0"/>
  </r>
  <r>
    <s v=""/>
    <s v="MERCREDI"/>
    <x v="23"/>
    <d v="1899-12-30T08:30:00"/>
    <d v="1899-12-30T12:30:00"/>
    <d v="1899-12-30T00:10:00"/>
    <d v="1899-12-30T13:30:00"/>
    <d v="1899-12-30T17:00:00"/>
    <d v="1899-12-30T00:10:00"/>
    <d v="1899-12-30T07:10:00"/>
    <m/>
    <m/>
    <s v=""/>
    <m/>
    <m/>
    <d v="1899-12-30T00:00:00"/>
    <d v="1899-12-30T00:00:00"/>
    <d v="1899-12-30T00:00:00"/>
    <n v="0"/>
  </r>
  <r>
    <s v="semaine 4"/>
    <s v="JEUDI"/>
    <x v="24"/>
    <d v="1899-12-30T08:30:00"/>
    <d v="1899-12-30T12:30:00"/>
    <d v="1899-12-30T00:10:00"/>
    <d v="1899-12-30T13:30:00"/>
    <d v="1899-12-30T17:00:00"/>
    <d v="1899-12-30T00:10:00"/>
    <d v="1899-12-30T07:10:00"/>
    <m/>
    <m/>
    <s v=""/>
    <m/>
    <m/>
    <d v="1899-12-30T00:00:00"/>
    <d v="1899-12-30T00:00:00"/>
    <d v="1899-12-30T00:00:00"/>
    <n v="0"/>
  </r>
  <r>
    <s v=""/>
    <s v="VENDREDI"/>
    <x v="25"/>
    <d v="1899-12-30T08:30:00"/>
    <d v="1899-12-30T12:00:00"/>
    <d v="1899-12-30T00:10:00"/>
    <d v="1899-12-30T13:00:00"/>
    <d v="1899-12-30T15:30:00"/>
    <m/>
    <d v="1899-12-30T05:50:00"/>
    <m/>
    <m/>
    <s v=""/>
    <m/>
    <m/>
    <d v="1899-12-30T00:00:00"/>
    <d v="1899-12-30T00:00:00"/>
    <d v="1899-12-30T00:00:00"/>
    <n v="0"/>
  </r>
  <r>
    <s v=""/>
    <s v="SAMEDI"/>
    <x v="26"/>
    <m/>
    <m/>
    <m/>
    <m/>
    <m/>
    <m/>
    <d v="1899-12-30T00:00:00"/>
    <m/>
    <m/>
    <s v=""/>
    <m/>
    <m/>
    <d v="1899-12-30T00:00:00"/>
    <d v="1899-12-30T00:00:00"/>
    <d v="1899-12-30T00:00:00"/>
    <n v="0"/>
  </r>
  <r>
    <s v=""/>
    <s v="DIMANCHE"/>
    <x v="27"/>
    <m/>
    <m/>
    <m/>
    <m/>
    <m/>
    <m/>
    <d v="1899-12-30T00:00:00"/>
    <m/>
    <m/>
    <s v=""/>
    <m/>
    <m/>
    <d v="1899-12-30T00:00:00"/>
    <d v="1899-12-30T00:00:00"/>
    <d v="1899-12-30T00:00:00"/>
    <d v="1899-12-30T00:00:00"/>
  </r>
  <r>
    <s v=""/>
    <s v="LUNDI"/>
    <x v="28"/>
    <d v="1899-12-30T08:30:00"/>
    <d v="1899-12-30T12:30:00"/>
    <d v="1899-12-30T00:10:00"/>
    <d v="1899-12-30T13:30:00"/>
    <d v="1899-12-30T17:00:00"/>
    <d v="1899-12-30T00:10:00"/>
    <d v="1899-12-30T07:10:00"/>
    <m/>
    <m/>
    <s v=""/>
    <m/>
    <m/>
    <d v="1899-12-30T00:00:00"/>
    <d v="1899-12-30T00:00:00"/>
    <d v="1899-12-30T00:00:00"/>
    <n v="0"/>
  </r>
  <r>
    <s v=""/>
    <s v="MARDI"/>
    <x v="29"/>
    <d v="1899-12-30T08:30:00"/>
    <d v="1899-12-30T12:30:00"/>
    <d v="1899-12-30T00:10:00"/>
    <d v="1899-12-30T13:30:00"/>
    <d v="1899-12-30T17:00:00"/>
    <d v="1899-12-30T00:10:00"/>
    <d v="1899-12-30T07:10:00"/>
    <m/>
    <m/>
    <s v=""/>
    <m/>
    <m/>
    <d v="1899-12-30T00:00:00"/>
    <d v="1899-12-30T00:00:00"/>
    <d v="1899-12-30T00:00:00"/>
    <n v="0"/>
  </r>
  <r>
    <s v=""/>
    <s v="MERCREDI"/>
    <x v="30"/>
    <d v="1899-12-30T08:30:00"/>
    <d v="1899-12-30T12:30:00"/>
    <d v="1899-12-30T00:10:00"/>
    <d v="1899-12-30T13:30:00"/>
    <d v="1899-12-30T17:00:00"/>
    <d v="1899-12-30T00:10:00"/>
    <d v="1899-12-30T07:10:00"/>
    <m/>
    <m/>
    <s v=""/>
    <m/>
    <m/>
    <d v="1899-12-30T00:00:00"/>
    <d v="1899-12-30T00:00:00"/>
    <d v="1899-12-30T00:00:00"/>
    <n v="0"/>
  </r>
  <r>
    <s v="semaine 5"/>
    <s v="JEUDI"/>
    <x v="31"/>
    <d v="1899-12-30T08:30:00"/>
    <d v="1899-12-30T12:30:00"/>
    <d v="1899-12-30T00:10:00"/>
    <d v="1899-12-30T13:30:00"/>
    <d v="1899-12-30T17:00:00"/>
    <d v="1899-12-30T00:10:00"/>
    <d v="1899-12-30T07:10:00"/>
    <m/>
    <m/>
    <s v=""/>
    <m/>
    <m/>
    <d v="1899-12-30T00:00:00"/>
    <d v="1899-12-30T00:00:00"/>
    <d v="1899-12-30T00:00:00"/>
    <n v="0"/>
  </r>
  <r>
    <s v=""/>
    <s v="VENDREDI"/>
    <x v="32"/>
    <d v="1899-12-30T08:30:00"/>
    <d v="1899-12-30T12:00:00"/>
    <d v="1899-12-30T00:10:00"/>
    <d v="1899-12-30T13:00:00"/>
    <d v="1899-12-30T15:30:00"/>
    <m/>
    <d v="1899-12-30T05:50:00"/>
    <m/>
    <m/>
    <s v=""/>
    <m/>
    <m/>
    <d v="1899-12-30T00:00:00"/>
    <d v="1899-12-30T00:00:00"/>
    <d v="1899-12-30T00:00:00"/>
    <n v="0"/>
  </r>
  <r>
    <s v=""/>
    <s v="SAMEDI"/>
    <x v="33"/>
    <m/>
    <m/>
    <m/>
    <m/>
    <m/>
    <m/>
    <d v="1899-12-30T00:00:00"/>
    <m/>
    <m/>
    <s v=""/>
    <m/>
    <m/>
    <d v="1899-12-30T00:00:00"/>
    <d v="1899-12-30T00:00:00"/>
    <d v="1899-12-30T00:00:00"/>
    <n v="0"/>
  </r>
  <r>
    <s v=""/>
    <s v="DIMANCHE"/>
    <x v="34"/>
    <m/>
    <m/>
    <m/>
    <m/>
    <m/>
    <m/>
    <d v="1899-12-30T00:00:00"/>
    <m/>
    <m/>
    <s v=""/>
    <m/>
    <m/>
    <d v="1899-12-30T00:00:00"/>
    <d v="1899-12-30T00:00:00"/>
    <d v="1899-12-30T00:00:00"/>
    <d v="1899-12-30T00:00:00"/>
  </r>
  <r>
    <s v=""/>
    <s v="LUNDI"/>
    <x v="35"/>
    <d v="1899-12-30T08:30:00"/>
    <d v="1899-12-30T12:30:00"/>
    <d v="1899-12-30T00:10:00"/>
    <d v="1899-12-30T13:30:00"/>
    <d v="1899-12-30T17:00:00"/>
    <d v="1899-12-30T00:10:00"/>
    <d v="1899-12-30T07:10:00"/>
    <m/>
    <m/>
    <s v=""/>
    <m/>
    <m/>
    <d v="1899-12-30T00:00:00"/>
    <d v="1899-12-30T00:00:00"/>
    <d v="1899-12-30T00:00:00"/>
    <n v="0"/>
  </r>
  <r>
    <s v=""/>
    <s v="MARDI"/>
    <x v="36"/>
    <d v="1899-12-30T08:30:00"/>
    <d v="1899-12-30T12:30:00"/>
    <d v="1899-12-30T00:10:00"/>
    <d v="1899-12-30T13:30:00"/>
    <d v="1899-12-30T17:00:00"/>
    <d v="1899-12-30T00:10:00"/>
    <d v="1899-12-30T07:10:00"/>
    <m/>
    <m/>
    <s v=""/>
    <m/>
    <m/>
    <d v="1899-12-30T00:00:00"/>
    <d v="1899-12-30T00:00:00"/>
    <d v="1899-12-30T00:00:00"/>
    <n v="0"/>
  </r>
  <r>
    <s v=""/>
    <s v="MERCREDI"/>
    <x v="37"/>
    <d v="1899-12-30T08:30:00"/>
    <d v="1899-12-30T12:30:00"/>
    <d v="1899-12-30T00:10:00"/>
    <d v="1899-12-30T13:30:00"/>
    <d v="1899-12-30T17:00:00"/>
    <d v="1899-12-30T00:10:00"/>
    <d v="1899-12-30T07:10:00"/>
    <m/>
    <m/>
    <s v=""/>
    <m/>
    <m/>
    <d v="1899-12-30T00:00:00"/>
    <d v="1899-12-30T00:00:00"/>
    <d v="1899-12-30T00:00:00"/>
    <n v="0"/>
  </r>
  <r>
    <s v="semaine 6"/>
    <s v="JEUDI"/>
    <x v="38"/>
    <d v="1899-12-30T08:30:00"/>
    <d v="1899-12-30T12:30:00"/>
    <d v="1899-12-30T00:10:00"/>
    <d v="1899-12-30T13:30:00"/>
    <d v="1899-12-30T17:00:00"/>
    <d v="1899-12-30T00:10:00"/>
    <d v="1899-12-30T07:10:00"/>
    <m/>
    <m/>
    <s v=""/>
    <m/>
    <m/>
    <d v="1899-12-30T00:00:00"/>
    <d v="1899-12-30T00:00:00"/>
    <d v="1899-12-30T00:00:00"/>
    <n v="0"/>
  </r>
  <r>
    <s v=""/>
    <s v="VENDREDI"/>
    <x v="39"/>
    <d v="1899-12-30T08:30:00"/>
    <d v="1899-12-30T12:00:00"/>
    <d v="1899-12-30T00:10:00"/>
    <d v="1899-12-30T13:00:00"/>
    <d v="1899-12-30T15:30:00"/>
    <m/>
    <d v="1899-12-30T05:50:00"/>
    <m/>
    <m/>
    <s v=""/>
    <m/>
    <m/>
    <d v="1899-12-30T00:00:00"/>
    <d v="1899-12-30T00:00:00"/>
    <d v="1899-12-30T00:00:00"/>
    <n v="0"/>
  </r>
  <r>
    <s v=""/>
    <s v="SAMEDI"/>
    <x v="40"/>
    <m/>
    <m/>
    <m/>
    <m/>
    <m/>
    <m/>
    <d v="1899-12-30T00:00:00"/>
    <m/>
    <m/>
    <s v=""/>
    <m/>
    <m/>
    <d v="1899-12-30T00:00:00"/>
    <d v="1899-12-30T00:00:00"/>
    <d v="1899-12-30T00:00:00"/>
    <n v="0"/>
  </r>
  <r>
    <s v=""/>
    <s v="DIMANCHE"/>
    <x v="41"/>
    <m/>
    <m/>
    <m/>
    <m/>
    <m/>
    <m/>
    <d v="1899-12-30T00:00:00"/>
    <m/>
    <m/>
    <s v=""/>
    <m/>
    <m/>
    <d v="1899-12-30T00:00:00"/>
    <d v="1899-12-30T00:00:00"/>
    <d v="1899-12-30T00:00:00"/>
    <d v="1899-12-30T00:00:00"/>
  </r>
  <r>
    <s v=""/>
    <s v="LUNDI"/>
    <x v="42"/>
    <d v="1899-12-30T08:30:00"/>
    <d v="1899-12-30T12:30:00"/>
    <d v="1899-12-30T00:10:00"/>
    <d v="1899-12-30T13:30:00"/>
    <d v="1899-12-30T17:00:00"/>
    <d v="1899-12-30T00:10:00"/>
    <d v="1899-12-30T07:10:00"/>
    <m/>
    <m/>
    <s v=""/>
    <m/>
    <m/>
    <d v="1899-12-30T00:00:00"/>
    <d v="1899-12-30T00:00:00"/>
    <d v="1899-12-30T00:00:00"/>
    <n v="0"/>
  </r>
  <r>
    <s v=""/>
    <s v="MARDI"/>
    <x v="43"/>
    <d v="1899-12-30T08:30:00"/>
    <d v="1899-12-30T12:30:00"/>
    <d v="1899-12-30T00:10:00"/>
    <d v="1899-12-30T13:30:00"/>
    <d v="1899-12-30T17:00:00"/>
    <d v="1899-12-30T00:10:00"/>
    <d v="1899-12-30T07:10:00"/>
    <m/>
    <m/>
    <s v=""/>
    <m/>
    <m/>
    <d v="1899-12-30T00:00:00"/>
    <d v="1899-12-30T00:00:00"/>
    <d v="1899-12-30T00:00:00"/>
    <n v="0"/>
  </r>
  <r>
    <s v=""/>
    <s v="MERCREDI"/>
    <x v="44"/>
    <d v="1899-12-30T08:30:00"/>
    <d v="1899-12-30T12:30:00"/>
    <d v="1899-12-30T00:10:00"/>
    <d v="1899-12-30T13:30:00"/>
    <d v="1899-12-30T17:00:00"/>
    <d v="1899-12-30T00:10:00"/>
    <d v="1899-12-30T07:10:00"/>
    <m/>
    <m/>
    <s v=""/>
    <m/>
    <m/>
    <d v="1899-12-30T00:00:00"/>
    <d v="1899-12-30T00:00:00"/>
    <d v="1899-12-30T00:00:00"/>
    <n v="0"/>
  </r>
  <r>
    <s v="semaine 7"/>
    <s v="JEUDI"/>
    <x v="45"/>
    <d v="1899-12-30T08:30:00"/>
    <d v="1899-12-30T12:30:00"/>
    <d v="1899-12-30T00:10:00"/>
    <d v="1899-12-30T13:30:00"/>
    <d v="1899-12-30T17:00:00"/>
    <d v="1899-12-30T00:10:00"/>
    <d v="1899-12-30T07:10:00"/>
    <m/>
    <m/>
    <s v=""/>
    <m/>
    <m/>
    <d v="1899-12-30T00:00:00"/>
    <d v="1899-12-30T00:00:00"/>
    <d v="1899-12-30T00:00:00"/>
    <n v="0"/>
  </r>
  <r>
    <s v=""/>
    <s v="VENDREDI"/>
    <x v="46"/>
    <d v="1899-12-30T08:30:00"/>
    <d v="1899-12-30T12:00:00"/>
    <d v="1899-12-30T00:10:00"/>
    <d v="1899-12-30T13:00:00"/>
    <d v="1899-12-30T15:30:00"/>
    <m/>
    <d v="1899-12-30T05:50:00"/>
    <m/>
    <m/>
    <s v=""/>
    <m/>
    <m/>
    <d v="1899-12-30T00:00:00"/>
    <d v="1899-12-30T00:00:00"/>
    <d v="1899-12-30T00:00:00"/>
    <n v="0"/>
  </r>
  <r>
    <s v=""/>
    <s v="SAMEDI"/>
    <x v="47"/>
    <m/>
    <m/>
    <m/>
    <m/>
    <m/>
    <m/>
    <d v="1899-12-30T00:00:00"/>
    <m/>
    <m/>
    <s v=""/>
    <m/>
    <m/>
    <d v="1899-12-30T00:00:00"/>
    <d v="1899-12-30T00:00:00"/>
    <d v="1899-12-30T00:00:00"/>
    <n v="0"/>
  </r>
  <r>
    <s v=""/>
    <s v="DIMANCHE"/>
    <x v="48"/>
    <m/>
    <m/>
    <m/>
    <m/>
    <m/>
    <m/>
    <d v="1899-12-30T00:00:00"/>
    <m/>
    <m/>
    <s v=""/>
    <m/>
    <m/>
    <d v="1899-12-30T00:00:00"/>
    <d v="1899-12-30T00:00:00"/>
    <d v="1899-12-30T00:00:00"/>
    <d v="1899-12-30T00:00:00"/>
  </r>
  <r>
    <s v=""/>
    <s v="LUNDI"/>
    <x v="49"/>
    <d v="1899-12-30T08:30:00"/>
    <d v="1899-12-30T12:30:00"/>
    <d v="1899-12-30T00:10:00"/>
    <d v="1899-12-30T13:30:00"/>
    <d v="1899-12-30T17:00:00"/>
    <d v="1899-12-30T00:10:00"/>
    <d v="1899-12-30T07:10:00"/>
    <m/>
    <m/>
    <s v=""/>
    <m/>
    <m/>
    <d v="1899-12-30T00:00:00"/>
    <d v="1899-12-30T00:00:00"/>
    <d v="1899-12-30T00:00:00"/>
    <n v="0"/>
  </r>
  <r>
    <s v=""/>
    <s v="MARDI"/>
    <x v="50"/>
    <d v="1899-12-30T08:30:00"/>
    <d v="1899-12-30T12:30:00"/>
    <d v="1899-12-30T00:10:00"/>
    <d v="1899-12-30T13:30:00"/>
    <d v="1899-12-30T17:00:00"/>
    <d v="1899-12-30T00:10:00"/>
    <d v="1899-12-30T07:10:00"/>
    <m/>
    <m/>
    <s v=""/>
    <m/>
    <m/>
    <d v="1899-12-30T00:00:00"/>
    <d v="1899-12-30T00:00:00"/>
    <d v="1899-12-30T00:00:00"/>
    <n v="0"/>
  </r>
  <r>
    <s v=""/>
    <s v="MERCREDI"/>
    <x v="51"/>
    <d v="1899-12-30T08:30:00"/>
    <d v="1899-12-30T12:30:00"/>
    <d v="1899-12-30T00:10:00"/>
    <d v="1899-12-30T13:30:00"/>
    <d v="1899-12-30T17:00:00"/>
    <d v="1899-12-30T00:10:00"/>
    <d v="1899-12-30T07:10:00"/>
    <m/>
    <m/>
    <s v=""/>
    <m/>
    <m/>
    <d v="1899-12-30T00:00:00"/>
    <d v="1899-12-30T00:00:00"/>
    <d v="1899-12-30T00:00:00"/>
    <n v="0"/>
  </r>
  <r>
    <s v="semaine 8"/>
    <s v="JEUDI"/>
    <x v="52"/>
    <d v="1899-12-30T08:30:00"/>
    <d v="1899-12-30T12:30:00"/>
    <d v="1899-12-30T00:10:00"/>
    <d v="1899-12-30T13:30:00"/>
    <d v="1899-12-30T17:00:00"/>
    <d v="1899-12-30T00:10:00"/>
    <d v="1899-12-30T07:10:00"/>
    <m/>
    <m/>
    <s v=""/>
    <m/>
    <m/>
    <d v="1899-12-30T00:00:00"/>
    <d v="1899-12-30T00:00:00"/>
    <d v="1899-12-30T00:00:00"/>
    <n v="0"/>
  </r>
  <r>
    <s v=""/>
    <s v="VENDREDI"/>
    <x v="53"/>
    <d v="1899-12-30T08:30:00"/>
    <d v="1899-12-30T12:00:00"/>
    <d v="1899-12-30T00:10:00"/>
    <d v="1899-12-30T13:00:00"/>
    <d v="1899-12-30T15:30:00"/>
    <m/>
    <d v="1899-12-30T05:50:00"/>
    <m/>
    <m/>
    <s v=""/>
    <m/>
    <m/>
    <d v="1899-12-30T00:00:00"/>
    <d v="1899-12-30T00:00:00"/>
    <d v="1899-12-30T00:00:00"/>
    <n v="0"/>
  </r>
  <r>
    <s v=""/>
    <s v="SAMEDI"/>
    <x v="54"/>
    <m/>
    <m/>
    <m/>
    <m/>
    <m/>
    <m/>
    <d v="1899-12-30T00:00:00"/>
    <m/>
    <m/>
    <s v=""/>
    <m/>
    <m/>
    <d v="1899-12-30T00:00:00"/>
    <d v="1899-12-30T00:00:00"/>
    <d v="1899-12-30T00:00:00"/>
    <n v="0"/>
  </r>
  <r>
    <s v=""/>
    <s v="DIMANCHE"/>
    <x v="55"/>
    <m/>
    <m/>
    <m/>
    <m/>
    <m/>
    <m/>
    <d v="1899-12-30T00:00:00"/>
    <m/>
    <m/>
    <s v=""/>
    <m/>
    <m/>
    <d v="1899-12-30T00:00:00"/>
    <d v="1899-12-30T00:00:00"/>
    <d v="1899-12-30T00:00:00"/>
    <d v="1899-12-30T00:00:00"/>
  </r>
  <r>
    <s v=""/>
    <s v="LUNDI"/>
    <x v="56"/>
    <d v="1899-12-30T08:30:00"/>
    <d v="1899-12-30T12:30:00"/>
    <d v="1899-12-30T00:10:00"/>
    <d v="1899-12-30T13:30:00"/>
    <d v="1899-12-30T17:00:00"/>
    <d v="1899-12-30T00:10:00"/>
    <d v="1899-12-30T07:10:00"/>
    <m/>
    <m/>
    <s v=""/>
    <m/>
    <m/>
    <d v="1899-12-30T00:00:00"/>
    <d v="1899-12-30T00:00:00"/>
    <d v="1899-12-30T00:00:00"/>
    <n v="0"/>
  </r>
  <r>
    <s v=""/>
    <s v="MARDI"/>
    <x v="57"/>
    <d v="1899-12-30T08:30:00"/>
    <d v="1899-12-30T12:30:00"/>
    <d v="1899-12-30T00:10:00"/>
    <d v="1899-12-30T13:30:00"/>
    <d v="1899-12-30T17:00:00"/>
    <d v="1899-12-30T00:10:00"/>
    <d v="1899-12-30T07:10:00"/>
    <m/>
    <m/>
    <s v=""/>
    <m/>
    <m/>
    <d v="1899-12-30T00:00:00"/>
    <d v="1899-12-30T00:00:00"/>
    <d v="1899-12-30T00:00:00"/>
    <n v="0"/>
  </r>
  <r>
    <s v=""/>
    <s v="MERCREDI"/>
    <x v="58"/>
    <d v="1899-12-30T08:30:00"/>
    <d v="1899-12-30T12:30:00"/>
    <d v="1899-12-30T00:10:00"/>
    <d v="1899-12-30T13:30:00"/>
    <d v="1899-12-30T17:00:00"/>
    <d v="1899-12-30T00:10:00"/>
    <d v="1899-12-30T07:10:00"/>
    <m/>
    <m/>
    <s v=""/>
    <m/>
    <m/>
    <d v="1899-12-30T00:00:00"/>
    <d v="1899-12-30T00:00:00"/>
    <d v="1899-12-30T00:00:00"/>
    <n v="0"/>
  </r>
  <r>
    <s v="semaine 9"/>
    <s v="JEUDI"/>
    <x v="59"/>
    <d v="1899-12-30T08:30:00"/>
    <d v="1899-12-30T12:30:00"/>
    <d v="1899-12-30T00:10:00"/>
    <d v="1899-12-30T13:30:00"/>
    <d v="1899-12-30T17:00:00"/>
    <d v="1899-12-30T00:10:00"/>
    <d v="1899-12-30T07:10:00"/>
    <m/>
    <m/>
    <s v=""/>
    <m/>
    <m/>
    <d v="1899-12-30T00:00:00"/>
    <d v="1899-12-30T00:00:00"/>
    <d v="1899-12-30T00:00:00"/>
    <n v="0"/>
  </r>
  <r>
    <s v=""/>
    <s v="VENDREDI"/>
    <x v="60"/>
    <d v="1899-12-30T08:30:00"/>
    <d v="1899-12-30T12:00:00"/>
    <d v="1899-12-30T00:10:00"/>
    <d v="1899-12-30T13:00:00"/>
    <d v="1899-12-30T15:30:00"/>
    <m/>
    <d v="1899-12-30T05:50:00"/>
    <m/>
    <m/>
    <s v=""/>
    <m/>
    <m/>
    <d v="1899-12-30T00:00:00"/>
    <d v="1899-12-30T00:00:00"/>
    <d v="1899-12-30T00:00:00"/>
    <n v="0"/>
  </r>
  <r>
    <s v=""/>
    <s v="SAMEDI"/>
    <x v="61"/>
    <m/>
    <m/>
    <m/>
    <m/>
    <m/>
    <m/>
    <d v="1899-12-30T00:00:00"/>
    <m/>
    <m/>
    <s v=""/>
    <m/>
    <m/>
    <d v="1899-12-30T00:00:00"/>
    <d v="1899-12-30T00:00:00"/>
    <d v="1899-12-30T00:00:00"/>
    <n v="0"/>
  </r>
  <r>
    <s v=""/>
    <s v="DIMANCHE"/>
    <x v="62"/>
    <m/>
    <m/>
    <m/>
    <m/>
    <m/>
    <m/>
    <d v="1899-12-30T00:00:00"/>
    <m/>
    <m/>
    <s v=""/>
    <m/>
    <m/>
    <d v="1899-12-30T00:00:00"/>
    <d v="1899-12-30T00:00:00"/>
    <d v="1899-12-30T00:00:00"/>
    <d v="1899-12-30T00:00:00"/>
  </r>
  <r>
    <s v=""/>
    <s v="LUNDI"/>
    <x v="63"/>
    <d v="1899-12-30T08:30:00"/>
    <d v="1899-12-30T12:30:00"/>
    <d v="1899-12-30T00:10:00"/>
    <d v="1899-12-30T13:30:00"/>
    <d v="1899-12-30T17:00:00"/>
    <d v="1899-12-30T00:10:00"/>
    <d v="1899-12-30T07:10:00"/>
    <m/>
    <m/>
    <s v=""/>
    <m/>
    <m/>
    <d v="1899-12-30T00:00:00"/>
    <d v="1899-12-30T00:00:00"/>
    <d v="1899-12-30T00:00:00"/>
    <n v="0"/>
  </r>
  <r>
    <s v=""/>
    <s v="MARDI"/>
    <x v="64"/>
    <d v="1899-12-30T08:30:00"/>
    <d v="1899-12-30T12:30:00"/>
    <d v="1899-12-30T00:10:00"/>
    <d v="1899-12-30T13:30:00"/>
    <d v="1899-12-30T17:00:00"/>
    <d v="1899-12-30T00:10:00"/>
    <d v="1899-12-30T07:10:00"/>
    <m/>
    <m/>
    <s v=""/>
    <m/>
    <m/>
    <d v="1899-12-30T00:00:00"/>
    <d v="1899-12-30T00:00:00"/>
    <d v="1899-12-30T00:00:00"/>
    <n v="0"/>
  </r>
  <r>
    <s v=""/>
    <s v="MERCREDI"/>
    <x v="65"/>
    <d v="1899-12-30T08:30:00"/>
    <d v="1899-12-30T12:30:00"/>
    <d v="1899-12-30T00:10:00"/>
    <d v="1899-12-30T13:30:00"/>
    <d v="1899-12-30T17:00:00"/>
    <d v="1899-12-30T00:10:00"/>
    <d v="1899-12-30T07:10:00"/>
    <m/>
    <m/>
    <s v=""/>
    <m/>
    <m/>
    <d v="1899-12-30T00:00:00"/>
    <d v="1899-12-30T00:00:00"/>
    <d v="1899-12-30T00:00:00"/>
    <n v="0"/>
  </r>
  <r>
    <s v="semaine 10"/>
    <s v="JEUDI"/>
    <x v="66"/>
    <d v="1899-12-30T08:30:00"/>
    <d v="1899-12-30T12:30:00"/>
    <d v="1899-12-30T00:10:00"/>
    <d v="1899-12-30T13:30:00"/>
    <d v="1899-12-30T17:00:00"/>
    <d v="1899-12-30T00:10:00"/>
    <d v="1899-12-30T07:10:00"/>
    <m/>
    <m/>
    <s v=""/>
    <m/>
    <m/>
    <d v="1899-12-30T00:00:00"/>
    <d v="1899-12-30T00:00:00"/>
    <d v="1899-12-30T00:00:00"/>
    <n v="0"/>
  </r>
  <r>
    <s v=""/>
    <s v="VENDREDI"/>
    <x v="67"/>
    <d v="1899-12-30T08:30:00"/>
    <d v="1899-12-30T12:00:00"/>
    <d v="1899-12-30T00:10:00"/>
    <d v="1899-12-30T13:00:00"/>
    <d v="1899-12-30T15:30:00"/>
    <m/>
    <d v="1899-12-30T05:50:00"/>
    <m/>
    <m/>
    <s v=""/>
    <m/>
    <m/>
    <d v="1899-12-30T00:00:00"/>
    <d v="1899-12-30T00:00:00"/>
    <d v="1899-12-30T00:00:00"/>
    <n v="0"/>
  </r>
  <r>
    <s v=""/>
    <s v="SAMEDI"/>
    <x v="68"/>
    <m/>
    <m/>
    <m/>
    <m/>
    <m/>
    <m/>
    <d v="1899-12-30T00:00:00"/>
    <m/>
    <m/>
    <s v=""/>
    <m/>
    <m/>
    <d v="1899-12-30T00:00:00"/>
    <d v="1899-12-30T00:00:00"/>
    <d v="1899-12-30T00:00:00"/>
    <n v="0"/>
  </r>
  <r>
    <s v=""/>
    <s v="DIMANCHE"/>
    <x v="69"/>
    <m/>
    <m/>
    <m/>
    <m/>
    <m/>
    <m/>
    <d v="1899-12-30T00:00:00"/>
    <m/>
    <m/>
    <s v=""/>
    <m/>
    <m/>
    <d v="1899-12-30T00:00:00"/>
    <d v="1899-12-30T00:00:00"/>
    <d v="1899-12-30T00:00:00"/>
    <d v="1899-12-30T00:00:00"/>
  </r>
  <r>
    <s v=""/>
    <s v="LUNDI"/>
    <x v="70"/>
    <d v="1899-12-30T08:30:00"/>
    <d v="1899-12-30T12:30:00"/>
    <d v="1899-12-30T00:10:00"/>
    <d v="1899-12-30T13:30:00"/>
    <d v="1899-12-30T17:00:00"/>
    <d v="1899-12-30T00:10:00"/>
    <d v="1899-12-30T07:10:00"/>
    <m/>
    <m/>
    <s v=""/>
    <m/>
    <m/>
    <d v="1899-12-30T00:00:00"/>
    <d v="1899-12-30T00:00:00"/>
    <d v="1899-12-30T00:00:00"/>
    <n v="0"/>
  </r>
  <r>
    <s v=""/>
    <s v="MARDI"/>
    <x v="71"/>
    <d v="1899-12-30T08:30:00"/>
    <d v="1899-12-30T12:30:00"/>
    <d v="1899-12-30T00:10:00"/>
    <d v="1899-12-30T13:30:00"/>
    <d v="1899-12-30T17:00:00"/>
    <d v="1899-12-30T00:10:00"/>
    <d v="1899-12-30T07:10:00"/>
    <m/>
    <m/>
    <s v=""/>
    <m/>
    <m/>
    <d v="1899-12-30T00:00:00"/>
    <d v="1899-12-30T00:00:00"/>
    <d v="1899-12-30T00:00:00"/>
    <n v="0"/>
  </r>
  <r>
    <s v=""/>
    <s v="MERCREDI"/>
    <x v="72"/>
    <d v="1899-12-30T08:30:00"/>
    <d v="1899-12-30T12:30:00"/>
    <d v="1899-12-30T00:10:00"/>
    <d v="1899-12-30T13:30:00"/>
    <d v="1899-12-30T17:00:00"/>
    <d v="1899-12-30T00:10:00"/>
    <d v="1899-12-30T07:10:00"/>
    <m/>
    <m/>
    <s v=""/>
    <m/>
    <m/>
    <d v="1899-12-30T00:00:00"/>
    <d v="1899-12-30T00:00:00"/>
    <d v="1899-12-30T00:00:00"/>
    <n v="0"/>
  </r>
  <r>
    <s v="semaine 11"/>
    <s v="JEUDI"/>
    <x v="73"/>
    <d v="1899-12-30T08:30:00"/>
    <d v="1899-12-30T12:30:00"/>
    <d v="1899-12-30T00:10:00"/>
    <d v="1899-12-30T13:30:00"/>
    <d v="1899-12-30T17:00:00"/>
    <d v="1899-12-30T00:10:00"/>
    <d v="1899-12-30T07:10:00"/>
    <m/>
    <m/>
    <s v=""/>
    <m/>
    <m/>
    <d v="1899-12-30T00:00:00"/>
    <d v="1899-12-30T00:00:00"/>
    <d v="1899-12-30T00:00:00"/>
    <n v="0"/>
  </r>
  <r>
    <s v=""/>
    <s v="VENDREDI"/>
    <x v="74"/>
    <d v="1899-12-30T08:30:00"/>
    <d v="1899-12-30T12:00:00"/>
    <d v="1899-12-30T00:10:00"/>
    <d v="1899-12-30T13:00:00"/>
    <d v="1899-12-30T15:30:00"/>
    <m/>
    <d v="1899-12-30T05:50:00"/>
    <m/>
    <m/>
    <s v=""/>
    <m/>
    <m/>
    <d v="1899-12-30T00:00:00"/>
    <d v="1899-12-30T00:00:00"/>
    <d v="1899-12-30T00:00:00"/>
    <n v="0"/>
  </r>
  <r>
    <s v=""/>
    <s v="SAMEDI"/>
    <x v="75"/>
    <m/>
    <m/>
    <m/>
    <m/>
    <m/>
    <m/>
    <d v="1899-12-30T00:00:00"/>
    <m/>
    <m/>
    <s v=""/>
    <m/>
    <m/>
    <d v="1899-12-30T00:00:00"/>
    <d v="1899-12-30T00:00:00"/>
    <d v="1899-12-30T00:00:00"/>
    <n v="0"/>
  </r>
  <r>
    <s v=""/>
    <s v="DIMANCHE"/>
    <x v="76"/>
    <m/>
    <m/>
    <m/>
    <m/>
    <m/>
    <m/>
    <d v="1899-12-30T00:00:00"/>
    <m/>
    <m/>
    <s v=""/>
    <m/>
    <m/>
    <d v="1899-12-30T00:00:00"/>
    <d v="1899-12-30T00:00:00"/>
    <d v="1899-12-30T00:00:00"/>
    <d v="1899-12-30T00:00:00"/>
  </r>
  <r>
    <s v=""/>
    <s v="LUNDI"/>
    <x v="77"/>
    <d v="1899-12-30T08:30:00"/>
    <d v="1899-12-30T12:30:00"/>
    <d v="1899-12-30T00:10:00"/>
    <d v="1899-12-30T13:30:00"/>
    <d v="1899-12-30T17:00:00"/>
    <d v="1899-12-30T00:10:00"/>
    <d v="1899-12-30T07:10:00"/>
    <m/>
    <m/>
    <s v=""/>
    <m/>
    <m/>
    <d v="1899-12-30T00:00:00"/>
    <d v="1899-12-30T00:00:00"/>
    <d v="1899-12-30T00:00:00"/>
    <n v="0"/>
  </r>
  <r>
    <s v=""/>
    <s v="MARDI"/>
    <x v="78"/>
    <d v="1899-12-30T08:30:00"/>
    <d v="1899-12-30T12:30:00"/>
    <d v="1899-12-30T00:10:00"/>
    <d v="1899-12-30T13:30:00"/>
    <d v="1899-12-30T17:00:00"/>
    <d v="1899-12-30T00:10:00"/>
    <d v="1899-12-30T07:10:00"/>
    <m/>
    <m/>
    <s v=""/>
    <m/>
    <m/>
    <d v="1899-12-30T00:00:00"/>
    <d v="1899-12-30T00:00:00"/>
    <d v="1899-12-30T00:00:00"/>
    <n v="0"/>
  </r>
  <r>
    <s v=""/>
    <s v="MERCREDI"/>
    <x v="79"/>
    <d v="1899-12-30T08:30:00"/>
    <d v="1899-12-30T12:30:00"/>
    <d v="1899-12-30T00:10:00"/>
    <d v="1899-12-30T13:30:00"/>
    <d v="1899-12-30T17:00:00"/>
    <d v="1899-12-30T00:10:00"/>
    <d v="1899-12-30T07:10:00"/>
    <m/>
    <m/>
    <s v=""/>
    <m/>
    <m/>
    <d v="1899-12-30T00:00:00"/>
    <d v="1899-12-30T00:00:00"/>
    <d v="1899-12-30T00:00:00"/>
    <n v="0"/>
  </r>
  <r>
    <s v="semaine 12"/>
    <s v="JEUDI"/>
    <x v="80"/>
    <d v="1899-12-30T08:30:00"/>
    <d v="1899-12-30T12:30:00"/>
    <d v="1899-12-30T00:10:00"/>
    <d v="1899-12-30T13:30:00"/>
    <d v="1899-12-30T17:00:00"/>
    <d v="1899-12-30T00:10:00"/>
    <d v="1899-12-30T07:10:00"/>
    <m/>
    <m/>
    <s v=""/>
    <m/>
    <m/>
    <d v="1899-12-30T00:00:00"/>
    <d v="1899-12-30T00:00:00"/>
    <d v="1899-12-30T00:00:00"/>
    <n v="0"/>
  </r>
  <r>
    <s v=""/>
    <s v="VENDREDI"/>
    <x v="81"/>
    <d v="1899-12-30T08:30:00"/>
    <d v="1899-12-30T12:00:00"/>
    <d v="1899-12-30T00:10:00"/>
    <d v="1899-12-30T13:00:00"/>
    <d v="1899-12-30T15:30:00"/>
    <m/>
    <d v="1899-12-30T05:50:00"/>
    <m/>
    <m/>
    <s v=""/>
    <m/>
    <m/>
    <d v="1899-12-30T00:00:00"/>
    <d v="1899-12-30T00:00:00"/>
    <d v="1899-12-30T00:00:00"/>
    <n v="0"/>
  </r>
  <r>
    <s v=""/>
    <s v="SAMEDI"/>
    <x v="82"/>
    <m/>
    <m/>
    <m/>
    <m/>
    <m/>
    <m/>
    <d v="1899-12-30T00:00:00"/>
    <m/>
    <m/>
    <s v=""/>
    <m/>
    <m/>
    <d v="1899-12-30T00:00:00"/>
    <d v="1899-12-30T00:00:00"/>
    <d v="1899-12-30T00:00:00"/>
    <n v="0"/>
  </r>
  <r>
    <s v=""/>
    <s v="DIMANCHE"/>
    <x v="83"/>
    <m/>
    <m/>
    <m/>
    <m/>
    <m/>
    <m/>
    <d v="1899-12-30T00:00:00"/>
    <m/>
    <m/>
    <s v=""/>
    <m/>
    <m/>
    <d v="1899-12-30T00:00:00"/>
    <d v="1899-12-30T00:00:00"/>
    <d v="1899-12-30T00:00:00"/>
    <d v="1899-12-30T00:00:00"/>
  </r>
  <r>
    <s v=""/>
    <s v="LUNDI"/>
    <x v="84"/>
    <d v="1899-12-30T08:30:00"/>
    <d v="1899-12-30T12:30:00"/>
    <d v="1899-12-30T00:10:00"/>
    <d v="1899-12-30T13:30:00"/>
    <d v="1899-12-30T17:00:00"/>
    <d v="1899-12-30T00:10:00"/>
    <d v="1899-12-30T07:10:00"/>
    <m/>
    <m/>
    <s v=""/>
    <m/>
    <m/>
    <d v="1899-12-30T00:00:00"/>
    <d v="1899-12-30T00:00:00"/>
    <d v="1899-12-30T00:00:00"/>
    <n v="0"/>
  </r>
  <r>
    <s v=""/>
    <s v="MARDI"/>
    <x v="85"/>
    <d v="1899-12-30T08:30:00"/>
    <d v="1899-12-30T12:30:00"/>
    <d v="1899-12-30T00:10:00"/>
    <d v="1899-12-30T13:30:00"/>
    <d v="1899-12-30T17:00:00"/>
    <d v="1899-12-30T00:10:00"/>
    <d v="1899-12-30T07:10:00"/>
    <m/>
    <m/>
    <s v=""/>
    <m/>
    <m/>
    <d v="1899-12-30T00:00:00"/>
    <d v="1899-12-30T00:00:00"/>
    <d v="1899-12-30T00:00:00"/>
    <n v="0"/>
  </r>
  <r>
    <s v=""/>
    <s v="MERCREDI"/>
    <x v="86"/>
    <d v="1899-12-30T08:30:00"/>
    <d v="1899-12-30T12:30:00"/>
    <d v="1899-12-30T00:10:00"/>
    <d v="1899-12-30T13:30:00"/>
    <d v="1899-12-30T17:00:00"/>
    <d v="1899-12-30T00:10:00"/>
    <d v="1899-12-30T07:10:00"/>
    <m/>
    <m/>
    <s v=""/>
    <m/>
    <m/>
    <d v="1899-12-30T00:00:00"/>
    <d v="1899-12-30T00:00:00"/>
    <d v="1899-12-30T00:00:00"/>
    <n v="0"/>
  </r>
  <r>
    <s v="semaine 13"/>
    <s v="JEUDI"/>
    <x v="87"/>
    <d v="1899-12-30T08:30:00"/>
    <d v="1899-12-30T12:30:00"/>
    <d v="1899-12-30T00:10:00"/>
    <d v="1899-12-30T13:30:00"/>
    <d v="1899-12-30T17:00:00"/>
    <d v="1899-12-30T00:10:00"/>
    <d v="1899-12-30T07:10:00"/>
    <m/>
    <m/>
    <s v=""/>
    <m/>
    <m/>
    <d v="1899-12-30T00:00:00"/>
    <d v="1899-12-30T00:00:00"/>
    <d v="1899-12-30T00:00:00"/>
    <n v="0"/>
  </r>
  <r>
    <s v=""/>
    <s v="VENDREDI"/>
    <x v="88"/>
    <d v="1899-12-30T08:30:00"/>
    <d v="1899-12-30T12:00:00"/>
    <d v="1899-12-30T00:10:00"/>
    <d v="1899-12-30T13:00:00"/>
    <d v="1899-12-30T15:30:00"/>
    <m/>
    <d v="1899-12-30T05:50:00"/>
    <m/>
    <m/>
    <s v=""/>
    <m/>
    <m/>
    <d v="1899-12-30T00:00:00"/>
    <d v="1899-12-30T00:00:00"/>
    <d v="1899-12-30T00:00:00"/>
    <n v="0"/>
  </r>
  <r>
    <s v=""/>
    <s v="SAMEDI"/>
    <x v="89"/>
    <m/>
    <m/>
    <m/>
    <m/>
    <m/>
    <m/>
    <d v="1899-12-30T00:00:00"/>
    <m/>
    <m/>
    <s v=""/>
    <m/>
    <m/>
    <d v="1899-12-30T00:00:00"/>
    <d v="1899-12-30T00:00:00"/>
    <d v="1899-12-30T00:00:00"/>
    <n v="0"/>
  </r>
  <r>
    <s v=""/>
    <s v="DIMANCHE"/>
    <x v="90"/>
    <m/>
    <m/>
    <m/>
    <m/>
    <m/>
    <m/>
    <d v="1899-12-30T00:00:00"/>
    <m/>
    <m/>
    <s v=""/>
    <m/>
    <m/>
    <d v="1899-12-30T00:00:00"/>
    <d v="1899-12-30T00:00:00"/>
    <d v="1899-12-30T00:00:00"/>
    <d v="1899-12-30T00:00:00"/>
  </r>
  <r>
    <s v=""/>
    <s v="LUNDI"/>
    <x v="91"/>
    <d v="1899-12-30T08:30:00"/>
    <d v="1899-12-30T12:30:00"/>
    <d v="1899-12-30T00:10:00"/>
    <d v="1899-12-30T13:30:00"/>
    <d v="1899-12-30T17:00:00"/>
    <d v="1899-12-30T00:10:00"/>
    <d v="1899-12-30T07:10:00"/>
    <m/>
    <m/>
    <s v=""/>
    <m/>
    <m/>
    <d v="1899-12-30T00:00:00"/>
    <d v="1899-12-30T00:00:00"/>
    <d v="1899-12-30T00:00:00"/>
    <n v="0"/>
  </r>
  <r>
    <s v=""/>
    <s v="MARDI"/>
    <x v="92"/>
    <d v="1899-12-30T08:30:00"/>
    <d v="1899-12-30T12:30:00"/>
    <d v="1899-12-30T00:10:00"/>
    <d v="1899-12-30T13:30:00"/>
    <d v="1899-12-30T17:00:00"/>
    <d v="1899-12-30T00:10:00"/>
    <d v="1899-12-30T07:10:00"/>
    <m/>
    <m/>
    <s v=""/>
    <m/>
    <m/>
    <d v="1899-12-30T00:00:00"/>
    <d v="1899-12-30T00:00:00"/>
    <d v="1899-12-30T00:00:00"/>
    <n v="0"/>
  </r>
  <r>
    <s v=""/>
    <s v="MERCREDI"/>
    <x v="93"/>
    <d v="1899-12-30T08:30:00"/>
    <d v="1899-12-30T12:30:00"/>
    <d v="1899-12-30T00:10:00"/>
    <d v="1899-12-30T13:30:00"/>
    <d v="1899-12-30T17:00:00"/>
    <d v="1899-12-30T00:10:00"/>
    <d v="1899-12-30T07:10:00"/>
    <m/>
    <m/>
    <s v=""/>
    <m/>
    <m/>
    <d v="1899-12-30T00:00:00"/>
    <d v="1899-12-30T00:00:00"/>
    <d v="1899-12-30T00:00:00"/>
    <n v="0"/>
  </r>
  <r>
    <s v="semaine 14"/>
    <s v="JEUDI"/>
    <x v="94"/>
    <d v="1899-12-30T08:30:00"/>
    <d v="1899-12-30T12:30:00"/>
    <d v="1899-12-30T00:10:00"/>
    <d v="1899-12-30T13:30:00"/>
    <d v="1899-12-30T17:00:00"/>
    <d v="1899-12-30T00:10:00"/>
    <d v="1899-12-30T07:10:00"/>
    <m/>
    <m/>
    <s v=""/>
    <m/>
    <m/>
    <d v="1899-12-30T00:00:00"/>
    <d v="1899-12-30T00:00:00"/>
    <d v="1899-12-30T00:00:00"/>
    <n v="0"/>
  </r>
  <r>
    <s v=""/>
    <s v="VENDREDI"/>
    <x v="95"/>
    <d v="1899-12-30T08:30:00"/>
    <d v="1899-12-30T12:00:00"/>
    <d v="1899-12-30T00:10:00"/>
    <d v="1899-12-30T13:00:00"/>
    <d v="1899-12-30T15:30:00"/>
    <m/>
    <d v="1899-12-30T05:50:00"/>
    <m/>
    <m/>
    <s v=""/>
    <m/>
    <m/>
    <d v="1899-12-30T00:00:00"/>
    <d v="1899-12-30T00:00:00"/>
    <d v="1899-12-30T00:00:00"/>
    <n v="0"/>
  </r>
  <r>
    <s v=""/>
    <s v="SAMEDI"/>
    <x v="96"/>
    <m/>
    <m/>
    <m/>
    <m/>
    <m/>
    <m/>
    <d v="1899-12-30T00:00:00"/>
    <m/>
    <m/>
    <s v=""/>
    <m/>
    <m/>
    <d v="1899-12-30T00:00:00"/>
    <d v="1899-12-30T00:00:00"/>
    <d v="1899-12-30T00:00:00"/>
    <n v="0"/>
  </r>
  <r>
    <s v=""/>
    <s v="DIMANCHE"/>
    <x v="97"/>
    <m/>
    <m/>
    <m/>
    <m/>
    <m/>
    <m/>
    <d v="1899-12-30T00:00:00"/>
    <m/>
    <m/>
    <s v=""/>
    <m/>
    <m/>
    <d v="1899-12-30T00:00:00"/>
    <d v="1899-12-30T00:00:00"/>
    <d v="1899-12-30T00:00:00"/>
    <d v="1899-12-30T00:00:00"/>
  </r>
  <r>
    <s v=""/>
    <s v="LUNDI"/>
    <x v="98"/>
    <d v="1899-12-30T08:30:00"/>
    <d v="1899-12-30T12:30:00"/>
    <d v="1899-12-30T00:10:00"/>
    <d v="1899-12-30T13:30:00"/>
    <d v="1899-12-30T17:00:00"/>
    <d v="1899-12-30T00:10:00"/>
    <d v="1899-12-30T07:10:00"/>
    <m/>
    <m/>
    <s v=""/>
    <m/>
    <m/>
    <d v="1899-12-30T00:00:00"/>
    <d v="1899-12-30T00:00:00"/>
    <d v="1899-12-30T00:00:00"/>
    <n v="0"/>
  </r>
  <r>
    <s v=""/>
    <s v="MARDI"/>
    <x v="99"/>
    <d v="1899-12-30T08:30:00"/>
    <d v="1899-12-30T12:30:00"/>
    <d v="1899-12-30T00:10:00"/>
    <d v="1899-12-30T13:30:00"/>
    <d v="1899-12-30T17:00:00"/>
    <d v="1899-12-30T00:10:00"/>
    <d v="1899-12-30T07:10:00"/>
    <m/>
    <m/>
    <s v=""/>
    <m/>
    <m/>
    <d v="1899-12-30T00:00:00"/>
    <d v="1899-12-30T00:00:00"/>
    <d v="1899-12-30T00:00:00"/>
    <n v="0"/>
  </r>
  <r>
    <s v=""/>
    <s v="MERCREDI"/>
    <x v="100"/>
    <d v="1899-12-30T08:30:00"/>
    <d v="1899-12-30T12:30:00"/>
    <d v="1899-12-30T00:10:00"/>
    <d v="1899-12-30T13:30:00"/>
    <d v="1899-12-30T17:00:00"/>
    <d v="1899-12-30T00:10:00"/>
    <d v="1899-12-30T07:10:00"/>
    <m/>
    <m/>
    <s v=""/>
    <m/>
    <m/>
    <d v="1899-12-30T00:00:00"/>
    <d v="1899-12-30T00:00:00"/>
    <d v="1899-12-30T00:00:00"/>
    <n v="0"/>
  </r>
  <r>
    <s v="semaine 15"/>
    <s v="JEUDI"/>
    <x v="101"/>
    <d v="1899-12-30T08:30:00"/>
    <d v="1899-12-30T12:30:00"/>
    <d v="1899-12-30T00:10:00"/>
    <d v="1899-12-30T13:30:00"/>
    <d v="1899-12-30T17:00:00"/>
    <d v="1899-12-30T00:10:00"/>
    <d v="1899-12-30T07:10:00"/>
    <m/>
    <m/>
    <s v=""/>
    <m/>
    <m/>
    <d v="1899-12-30T00:00:00"/>
    <d v="1899-12-30T00:00:00"/>
    <d v="1899-12-30T00:00:00"/>
    <n v="0"/>
  </r>
  <r>
    <s v=""/>
    <s v="VENDREDI"/>
    <x v="102"/>
    <d v="1899-12-30T08:30:00"/>
    <d v="1899-12-30T12:00:00"/>
    <d v="1899-12-30T00:10:00"/>
    <d v="1899-12-30T13:00:00"/>
    <d v="1899-12-30T15:30:00"/>
    <m/>
    <d v="1899-12-30T05:50:00"/>
    <m/>
    <m/>
    <s v=""/>
    <m/>
    <m/>
    <d v="1899-12-30T00:00:00"/>
    <d v="1899-12-30T00:00:00"/>
    <d v="1899-12-30T00:00:00"/>
    <n v="0"/>
  </r>
  <r>
    <s v=""/>
    <s v="SAMEDI"/>
    <x v="103"/>
    <m/>
    <m/>
    <m/>
    <m/>
    <m/>
    <m/>
    <d v="1899-12-30T00:00:00"/>
    <m/>
    <m/>
    <s v=""/>
    <m/>
    <m/>
    <d v="1899-12-30T00:00:00"/>
    <d v="1899-12-30T00:00:00"/>
    <d v="1899-12-30T00:00:00"/>
    <n v="0"/>
  </r>
  <r>
    <s v=""/>
    <s v="DIMANCHE"/>
    <x v="104"/>
    <m/>
    <m/>
    <m/>
    <m/>
    <m/>
    <m/>
    <d v="1899-12-30T00:00:00"/>
    <m/>
    <m/>
    <s v="oui"/>
    <m/>
    <m/>
    <d v="1899-12-30T00:00:00"/>
    <d v="1899-12-30T00:00:00"/>
    <d v="1899-12-30T00:00:00"/>
    <d v="1899-12-30T00:00:00"/>
  </r>
  <r>
    <s v=""/>
    <s v="LUNDI"/>
    <x v="105"/>
    <m/>
    <m/>
    <m/>
    <m/>
    <m/>
    <m/>
    <d v="1899-12-30T00:00:00"/>
    <m/>
    <m/>
    <s v="oui"/>
    <m/>
    <m/>
    <d v="1899-12-30T00:00:00"/>
    <d v="1899-12-30T00:00:00"/>
    <d v="1899-12-30T00:00:00"/>
    <n v="0"/>
  </r>
  <r>
    <s v=""/>
    <s v="MARDI"/>
    <x v="106"/>
    <d v="1899-12-30T08:30:00"/>
    <d v="1899-12-30T12:30:00"/>
    <d v="1899-12-30T00:10:00"/>
    <d v="1899-12-30T13:30:00"/>
    <d v="1899-12-30T17:00:00"/>
    <d v="1899-12-30T00:10:00"/>
    <d v="1899-12-30T07:10:00"/>
    <m/>
    <m/>
    <s v=""/>
    <m/>
    <m/>
    <d v="1899-12-30T00:00:00"/>
    <d v="1899-12-30T00:00:00"/>
    <d v="1899-12-30T00:00:00"/>
    <n v="0"/>
  </r>
  <r>
    <s v=""/>
    <s v="MERCREDI"/>
    <x v="107"/>
    <d v="1899-12-30T08:30:00"/>
    <d v="1899-12-30T12:30:00"/>
    <d v="1899-12-30T00:10:00"/>
    <d v="1899-12-30T13:30:00"/>
    <d v="1899-12-30T17:00:00"/>
    <d v="1899-12-30T00:10:00"/>
    <d v="1899-12-30T07:10:00"/>
    <m/>
    <m/>
    <s v=""/>
    <m/>
    <m/>
    <d v="1899-12-30T00:00:00"/>
    <d v="1899-12-30T00:00:00"/>
    <d v="1899-12-30T00:00:00"/>
    <n v="0"/>
  </r>
  <r>
    <s v="semaine 16"/>
    <s v="JEUDI"/>
    <x v="108"/>
    <d v="1899-12-30T08:30:00"/>
    <d v="1899-12-30T12:30:00"/>
    <d v="1899-12-30T00:10:00"/>
    <d v="1899-12-30T13:30:00"/>
    <d v="1899-12-30T17:00:00"/>
    <d v="1899-12-30T00:10:00"/>
    <d v="1899-12-30T07:10:00"/>
    <m/>
    <m/>
    <s v=""/>
    <m/>
    <m/>
    <d v="1899-12-30T00:00:00"/>
    <d v="1899-12-30T00:00:00"/>
    <d v="1899-12-30T00:00:00"/>
    <n v="0"/>
  </r>
  <r>
    <s v=""/>
    <s v="VENDREDI"/>
    <x v="109"/>
    <d v="1899-12-30T08:30:00"/>
    <d v="1899-12-30T12:00:00"/>
    <d v="1899-12-30T00:10:00"/>
    <d v="1899-12-30T13:00:00"/>
    <d v="1899-12-30T15:30:00"/>
    <m/>
    <d v="1899-12-30T05:50:00"/>
    <m/>
    <m/>
    <s v=""/>
    <m/>
    <m/>
    <d v="1899-12-30T00:00:00"/>
    <d v="1899-12-30T00:00:00"/>
    <d v="1899-12-30T00:00:00"/>
    <n v="0"/>
  </r>
  <r>
    <s v=""/>
    <s v="SAMEDI"/>
    <x v="110"/>
    <m/>
    <m/>
    <m/>
    <m/>
    <m/>
    <m/>
    <d v="1899-12-30T00:00:00"/>
    <m/>
    <m/>
    <s v=""/>
    <m/>
    <m/>
    <d v="1899-12-30T00:00:00"/>
    <d v="1899-12-30T00:00:00"/>
    <d v="1899-12-30T00:00:00"/>
    <n v="0"/>
  </r>
  <r>
    <s v=""/>
    <s v="DIMANCHE"/>
    <x v="111"/>
    <m/>
    <m/>
    <m/>
    <m/>
    <m/>
    <m/>
    <d v="1899-12-30T00:00:00"/>
    <m/>
    <m/>
    <s v=""/>
    <m/>
    <m/>
    <d v="1899-12-30T00:00:00"/>
    <d v="1899-12-30T00:00:00"/>
    <d v="1899-12-30T00:00:00"/>
    <d v="1899-12-30T00:00:00"/>
  </r>
  <r>
    <s v=""/>
    <s v="LUNDI"/>
    <x v="112"/>
    <d v="1899-12-30T08:30:00"/>
    <d v="1899-12-30T12:30:00"/>
    <d v="1899-12-30T00:10:00"/>
    <d v="1899-12-30T13:30:00"/>
    <d v="1899-12-30T17:00:00"/>
    <d v="1899-12-30T00:10:00"/>
    <d v="1899-12-30T07:10:00"/>
    <m/>
    <m/>
    <s v=""/>
    <m/>
    <m/>
    <d v="1899-12-30T00:00:00"/>
    <d v="1899-12-30T00:00:00"/>
    <d v="1899-12-30T00:00:00"/>
    <n v="0"/>
  </r>
  <r>
    <s v=""/>
    <s v="MARDI"/>
    <x v="113"/>
    <d v="1899-12-30T08:30:00"/>
    <d v="1899-12-30T12:30:00"/>
    <d v="1899-12-30T00:10:00"/>
    <d v="1899-12-30T13:30:00"/>
    <d v="1899-12-30T17:00:00"/>
    <d v="1899-12-30T00:10:00"/>
    <d v="1899-12-30T07:10:00"/>
    <m/>
    <m/>
    <s v=""/>
    <m/>
    <m/>
    <d v="1899-12-30T00:00:00"/>
    <d v="1899-12-30T00:00:00"/>
    <d v="1899-12-30T00:00:00"/>
    <n v="0"/>
  </r>
  <r>
    <s v=""/>
    <s v="MERCREDI"/>
    <x v="114"/>
    <d v="1899-12-30T08:30:00"/>
    <d v="1899-12-30T12:30:00"/>
    <d v="1899-12-30T00:10:00"/>
    <d v="1899-12-30T13:30:00"/>
    <d v="1899-12-30T17:00:00"/>
    <d v="1899-12-30T00:10:00"/>
    <d v="1899-12-30T07:10:00"/>
    <m/>
    <m/>
    <s v=""/>
    <m/>
    <m/>
    <d v="1899-12-30T00:00:00"/>
    <d v="1899-12-30T00:00:00"/>
    <d v="1899-12-30T00:00:00"/>
    <n v="0"/>
  </r>
  <r>
    <s v="semaine 17"/>
    <s v="JEUDI"/>
    <x v="115"/>
    <d v="1899-12-30T08:30:00"/>
    <d v="1899-12-30T12:30:00"/>
    <d v="1899-12-30T00:10:00"/>
    <d v="1899-12-30T13:30:00"/>
    <d v="1899-12-30T17:00:00"/>
    <d v="1899-12-30T00:10:00"/>
    <d v="1899-12-30T07:10:00"/>
    <m/>
    <m/>
    <s v=""/>
    <m/>
    <m/>
    <d v="1899-12-30T00:00:00"/>
    <d v="1899-12-30T00:00:00"/>
    <d v="1899-12-30T00:00:00"/>
    <n v="0"/>
  </r>
  <r>
    <s v=""/>
    <s v="VENDREDI"/>
    <x v="116"/>
    <d v="1899-12-30T08:30:00"/>
    <d v="1899-12-30T12:00:00"/>
    <d v="1899-12-30T00:10:00"/>
    <d v="1899-12-30T13:00:00"/>
    <d v="1899-12-30T15:30:00"/>
    <m/>
    <d v="1899-12-30T05:50:00"/>
    <m/>
    <m/>
    <s v=""/>
    <m/>
    <m/>
    <d v="1899-12-30T00:00:00"/>
    <d v="1899-12-30T00:00:00"/>
    <d v="1899-12-30T00:00:00"/>
    <n v="0"/>
  </r>
  <r>
    <s v=""/>
    <s v="SAMEDI"/>
    <x v="117"/>
    <m/>
    <m/>
    <m/>
    <m/>
    <m/>
    <m/>
    <d v="1899-12-30T00:00:00"/>
    <m/>
    <m/>
    <s v=""/>
    <m/>
    <m/>
    <d v="1899-12-30T00:00:00"/>
    <d v="1899-12-30T00:00:00"/>
    <d v="1899-12-30T00:00:00"/>
    <n v="0"/>
  </r>
  <r>
    <s v=""/>
    <s v="DIMANCHE"/>
    <x v="118"/>
    <m/>
    <m/>
    <m/>
    <m/>
    <m/>
    <m/>
    <d v="1899-12-30T00:00:00"/>
    <m/>
    <m/>
    <s v=""/>
    <m/>
    <m/>
    <d v="1899-12-30T00:00:00"/>
    <d v="1899-12-30T00:00:00"/>
    <d v="1899-12-30T00:00:00"/>
    <d v="1899-12-30T00:00:00"/>
  </r>
  <r>
    <s v=""/>
    <s v="LUNDI"/>
    <x v="119"/>
    <d v="1899-12-30T08:30:00"/>
    <d v="1899-12-30T12:30:00"/>
    <d v="1899-12-30T00:10:00"/>
    <d v="1899-12-30T13:30:00"/>
    <d v="1899-12-30T17:00:00"/>
    <d v="1899-12-30T00:10:00"/>
    <d v="1899-12-30T07:10:00"/>
    <m/>
    <m/>
    <s v=""/>
    <m/>
    <m/>
    <d v="1899-12-30T00:00:00"/>
    <d v="1899-12-30T00:00:00"/>
    <d v="1899-12-30T00:00:00"/>
    <n v="0"/>
  </r>
  <r>
    <s v=""/>
    <s v="MARDI"/>
    <x v="120"/>
    <d v="1899-12-30T08:30:00"/>
    <d v="1899-12-30T12:30:00"/>
    <d v="1899-12-30T00:10:00"/>
    <d v="1899-12-30T13:30:00"/>
    <d v="1899-12-30T17:00:00"/>
    <d v="1899-12-30T00:10:00"/>
    <d v="1899-12-30T07:10:00"/>
    <m/>
    <m/>
    <s v=""/>
    <m/>
    <m/>
    <d v="1899-12-30T00:00:00"/>
    <d v="1899-12-30T00:00:00"/>
    <d v="1899-12-30T00:00:00"/>
    <n v="0"/>
  </r>
  <r>
    <s v=""/>
    <s v="MERCREDI"/>
    <x v="121"/>
    <d v="1899-12-30T08:30:00"/>
    <d v="1899-12-30T12:30:00"/>
    <d v="1899-12-30T00:10:00"/>
    <d v="1899-12-30T13:30:00"/>
    <d v="1899-12-30T17:00:00"/>
    <d v="1899-12-30T00:10:00"/>
    <d v="1899-12-30T07:10:00"/>
    <m/>
    <m/>
    <s v=""/>
    <m/>
    <m/>
    <d v="1899-12-30T00:00:00"/>
    <d v="1899-12-30T00:00:00"/>
    <d v="1899-12-30T00:00:00"/>
    <n v="0"/>
  </r>
  <r>
    <s v="semaine 18"/>
    <s v="JEUDI"/>
    <x v="122"/>
    <d v="1899-12-30T08:30:00"/>
    <d v="1899-12-30T12:30:00"/>
    <d v="1899-12-30T00:10:00"/>
    <d v="1899-12-30T13:30:00"/>
    <d v="1899-12-30T17:00:00"/>
    <d v="1899-12-30T00:10:00"/>
    <d v="1899-12-30T07:10:00"/>
    <m/>
    <m/>
    <s v=""/>
    <m/>
    <m/>
    <d v="1899-12-30T00:00:00"/>
    <d v="1899-12-30T00:00:00"/>
    <d v="1899-12-30T00:00:00"/>
    <n v="0"/>
  </r>
  <r>
    <s v=""/>
    <s v="VENDREDI"/>
    <x v="123"/>
    <m/>
    <m/>
    <m/>
    <m/>
    <m/>
    <m/>
    <d v="1899-12-30T00:00:00"/>
    <m/>
    <m/>
    <s v="oui"/>
    <m/>
    <m/>
    <d v="1899-12-30T00:00:00"/>
    <d v="1899-12-30T00:00:00"/>
    <d v="1899-12-30T00:00:00"/>
    <n v="0"/>
  </r>
  <r>
    <s v=""/>
    <s v="SAMEDI"/>
    <x v="124"/>
    <m/>
    <m/>
    <m/>
    <m/>
    <m/>
    <m/>
    <d v="1899-12-30T00:00:00"/>
    <m/>
    <m/>
    <s v=""/>
    <m/>
    <m/>
    <d v="1899-12-30T00:00:00"/>
    <d v="1899-12-30T00:00:00"/>
    <d v="1899-12-30T00:00:00"/>
    <n v="0"/>
  </r>
  <r>
    <s v=""/>
    <s v="DIMANCHE"/>
    <x v="125"/>
    <m/>
    <m/>
    <m/>
    <m/>
    <m/>
    <m/>
    <d v="1899-12-30T00:00:00"/>
    <m/>
    <m/>
    <s v=""/>
    <m/>
    <m/>
    <d v="1899-12-30T00:00:00"/>
    <d v="1899-12-30T00:00:00"/>
    <d v="1899-12-30T00:00:00"/>
    <d v="1899-12-30T00:00:00"/>
  </r>
  <r>
    <s v=""/>
    <s v="LUNDI"/>
    <x v="126"/>
    <d v="1899-12-30T08:30:00"/>
    <d v="1899-12-30T12:30:00"/>
    <d v="1899-12-30T00:10:00"/>
    <d v="1899-12-30T13:30:00"/>
    <d v="1899-12-30T17:00:00"/>
    <d v="1899-12-30T00:10:00"/>
    <d v="1899-12-30T07:10:00"/>
    <m/>
    <m/>
    <s v=""/>
    <m/>
    <m/>
    <d v="1899-12-30T00:00:00"/>
    <d v="1899-12-30T00:00:00"/>
    <d v="1899-12-30T00:00:00"/>
    <n v="0"/>
  </r>
  <r>
    <s v=""/>
    <s v="MARDI"/>
    <x v="127"/>
    <d v="1899-12-30T08:30:00"/>
    <d v="1899-12-30T12:30:00"/>
    <d v="1899-12-30T00:10:00"/>
    <d v="1899-12-30T13:30:00"/>
    <d v="1899-12-30T17:00:00"/>
    <d v="1899-12-30T00:10:00"/>
    <d v="1899-12-30T07:10:00"/>
    <m/>
    <m/>
    <s v=""/>
    <m/>
    <m/>
    <d v="1899-12-30T00:00:00"/>
    <d v="1899-12-30T00:00:00"/>
    <d v="1899-12-30T00:00:00"/>
    <n v="0"/>
  </r>
  <r>
    <s v=""/>
    <s v="MERCREDI"/>
    <x v="128"/>
    <d v="1899-12-30T08:30:00"/>
    <d v="1899-12-30T12:30:00"/>
    <d v="1899-12-30T00:10:00"/>
    <d v="1899-12-30T13:30:00"/>
    <d v="1899-12-30T17:00:00"/>
    <d v="1899-12-30T00:10:00"/>
    <d v="1899-12-30T07:10:00"/>
    <m/>
    <m/>
    <s v=""/>
    <m/>
    <m/>
    <d v="1899-12-30T00:00:00"/>
    <d v="1899-12-30T00:00:00"/>
    <d v="1899-12-30T00:00:00"/>
    <n v="0"/>
  </r>
  <r>
    <s v="semaine 19"/>
    <s v="JEUDI"/>
    <x v="129"/>
    <d v="1899-12-30T08:30:00"/>
    <d v="1899-12-30T12:30:00"/>
    <d v="1899-12-30T00:10:00"/>
    <d v="1899-12-30T13:30:00"/>
    <d v="1899-12-30T17:00:00"/>
    <d v="1899-12-30T00:10:00"/>
    <d v="1899-12-30T07:10:00"/>
    <m/>
    <m/>
    <s v=""/>
    <m/>
    <m/>
    <d v="1899-12-30T00:00:00"/>
    <d v="1899-12-30T00:00:00"/>
    <d v="1899-12-30T00:00:00"/>
    <n v="0"/>
  </r>
  <r>
    <s v=""/>
    <s v="VENDREDI"/>
    <x v="130"/>
    <m/>
    <m/>
    <m/>
    <m/>
    <m/>
    <m/>
    <d v="1899-12-30T00:00:00"/>
    <m/>
    <m/>
    <s v="oui"/>
    <m/>
    <m/>
    <d v="1899-12-30T00:00:00"/>
    <d v="1899-12-30T00:00:00"/>
    <d v="1899-12-30T00:00:00"/>
    <n v="0"/>
  </r>
  <r>
    <s v=""/>
    <s v="SAMEDI"/>
    <x v="131"/>
    <m/>
    <m/>
    <m/>
    <m/>
    <m/>
    <m/>
    <d v="1899-12-30T00:00:00"/>
    <m/>
    <m/>
    <s v=""/>
    <m/>
    <m/>
    <d v="1899-12-30T00:00:00"/>
    <d v="1899-12-30T00:00:00"/>
    <d v="1899-12-30T00:00:00"/>
    <n v="0"/>
  </r>
  <r>
    <s v=""/>
    <s v="DIMANCHE"/>
    <x v="132"/>
    <m/>
    <m/>
    <m/>
    <m/>
    <m/>
    <m/>
    <d v="1899-12-30T00:00:00"/>
    <m/>
    <m/>
    <s v=""/>
    <m/>
    <m/>
    <d v="1899-12-30T00:00:00"/>
    <d v="1899-12-30T00:00:00"/>
    <d v="1899-12-30T00:00:00"/>
    <d v="1899-12-30T00:00:00"/>
  </r>
  <r>
    <s v=""/>
    <s v="LUNDI"/>
    <x v="133"/>
    <d v="1899-12-30T08:30:00"/>
    <d v="1899-12-30T12:30:00"/>
    <d v="1899-12-30T00:10:00"/>
    <d v="1899-12-30T13:30:00"/>
    <d v="1899-12-30T17:00:00"/>
    <d v="1899-12-30T00:10:00"/>
    <d v="1899-12-30T07:10:00"/>
    <m/>
    <m/>
    <s v=""/>
    <m/>
    <m/>
    <d v="1899-12-30T00:00:00"/>
    <d v="1899-12-30T00:00:00"/>
    <d v="1899-12-30T00:00:00"/>
    <n v="0"/>
  </r>
  <r>
    <s v=""/>
    <s v="MARDI"/>
    <x v="134"/>
    <d v="1899-12-30T08:30:00"/>
    <d v="1899-12-30T12:30:00"/>
    <d v="1899-12-30T00:10:00"/>
    <d v="1899-12-30T13:30:00"/>
    <d v="1899-12-30T17:00:00"/>
    <d v="1899-12-30T00:10:00"/>
    <d v="1899-12-30T07:10:00"/>
    <m/>
    <m/>
    <s v=""/>
    <m/>
    <m/>
    <d v="1899-12-30T00:00:00"/>
    <d v="1899-12-30T00:00:00"/>
    <d v="1899-12-30T00:00:00"/>
    <n v="0"/>
  </r>
  <r>
    <s v=""/>
    <s v="MERCREDI"/>
    <x v="135"/>
    <d v="1899-12-30T08:30:00"/>
    <d v="1899-12-30T12:30:00"/>
    <d v="1899-12-30T00:10:00"/>
    <d v="1899-12-30T13:30:00"/>
    <d v="1899-12-30T17:00:00"/>
    <d v="1899-12-30T00:10:00"/>
    <d v="1899-12-30T07:10:00"/>
    <m/>
    <m/>
    <s v=""/>
    <m/>
    <m/>
    <d v="1899-12-30T00:00:00"/>
    <d v="1899-12-30T00:00:00"/>
    <d v="1899-12-30T00:00:00"/>
    <n v="0"/>
  </r>
  <r>
    <s v="semaine 20"/>
    <s v="JEUDI"/>
    <x v="136"/>
    <d v="1899-12-30T08:30:00"/>
    <d v="1899-12-30T12:30:00"/>
    <d v="1899-12-30T00:10:00"/>
    <d v="1899-12-30T13:30:00"/>
    <d v="1899-12-30T17:00:00"/>
    <d v="1899-12-30T00:10:00"/>
    <d v="1899-12-30T07:10:00"/>
    <m/>
    <m/>
    <s v=""/>
    <m/>
    <m/>
    <d v="1899-12-30T00:00:00"/>
    <d v="1899-12-30T00:00:00"/>
    <d v="1899-12-30T00:00:00"/>
    <n v="0"/>
  </r>
  <r>
    <s v=""/>
    <s v="VENDREDI"/>
    <x v="137"/>
    <d v="1899-12-30T08:30:00"/>
    <d v="1899-12-30T12:00:00"/>
    <d v="1899-12-30T00:10:00"/>
    <d v="1899-12-30T13:00:00"/>
    <d v="1899-12-30T15:30:00"/>
    <m/>
    <d v="1899-12-30T05:50:00"/>
    <m/>
    <m/>
    <s v=""/>
    <m/>
    <m/>
    <d v="1899-12-30T00:00:00"/>
    <d v="1899-12-30T00:00:00"/>
    <d v="1899-12-30T00:00:00"/>
    <n v="0"/>
  </r>
  <r>
    <s v=""/>
    <s v="SAMEDI"/>
    <x v="138"/>
    <m/>
    <m/>
    <m/>
    <m/>
    <m/>
    <m/>
    <d v="1899-12-30T00:00:00"/>
    <m/>
    <m/>
    <s v=""/>
    <m/>
    <m/>
    <d v="1899-12-30T00:00:00"/>
    <d v="1899-12-30T00:00:00"/>
    <d v="1899-12-30T00:00:00"/>
    <n v="0"/>
  </r>
  <r>
    <s v=""/>
    <s v="DIMANCHE"/>
    <x v="139"/>
    <m/>
    <m/>
    <m/>
    <m/>
    <m/>
    <m/>
    <d v="1899-12-30T00:00:00"/>
    <m/>
    <m/>
    <s v=""/>
    <m/>
    <m/>
    <d v="1899-12-30T00:00:00"/>
    <d v="1899-12-30T00:00:00"/>
    <d v="1899-12-30T00:00:00"/>
    <d v="1899-12-30T00:00:00"/>
  </r>
  <r>
    <s v=""/>
    <s v="LUNDI"/>
    <x v="140"/>
    <d v="1899-12-30T08:30:00"/>
    <d v="1899-12-30T12:30:00"/>
    <d v="1899-12-30T00:10:00"/>
    <d v="1899-12-30T13:30:00"/>
    <d v="1899-12-30T17:00:00"/>
    <d v="1899-12-30T00:10:00"/>
    <d v="1899-12-30T07:10:00"/>
    <m/>
    <m/>
    <s v=""/>
    <m/>
    <m/>
    <d v="1899-12-30T00:00:00"/>
    <d v="1899-12-30T00:00:00"/>
    <d v="1899-12-30T00:00:00"/>
    <n v="0"/>
  </r>
  <r>
    <s v=""/>
    <s v="MARDI"/>
    <x v="141"/>
    <d v="1899-12-30T08:30:00"/>
    <d v="1899-12-30T12:30:00"/>
    <d v="1899-12-30T00:10:00"/>
    <d v="1899-12-30T13:30:00"/>
    <d v="1899-12-30T17:00:00"/>
    <d v="1899-12-30T00:10:00"/>
    <d v="1899-12-30T07:10:00"/>
    <m/>
    <m/>
    <s v=""/>
    <m/>
    <m/>
    <d v="1899-12-30T00:00:00"/>
    <d v="1899-12-30T00:00:00"/>
    <d v="1899-12-30T00:00:00"/>
    <n v="0"/>
  </r>
  <r>
    <s v=""/>
    <s v="MERCREDI"/>
    <x v="142"/>
    <d v="1899-12-30T08:30:00"/>
    <d v="1899-12-30T12:30:00"/>
    <d v="1899-12-30T00:10:00"/>
    <d v="1899-12-30T13:30:00"/>
    <d v="1899-12-30T17:00:00"/>
    <d v="1899-12-30T00:10:00"/>
    <d v="1899-12-30T07:10:00"/>
    <m/>
    <m/>
    <s v=""/>
    <m/>
    <m/>
    <d v="1899-12-30T00:00:00"/>
    <d v="1899-12-30T00:00:00"/>
    <d v="1899-12-30T00:00:00"/>
    <n v="0"/>
  </r>
  <r>
    <s v="semaine 21"/>
    <s v="JEUDI"/>
    <x v="143"/>
    <m/>
    <m/>
    <m/>
    <m/>
    <m/>
    <m/>
    <d v="1899-12-30T00:00:00"/>
    <m/>
    <m/>
    <s v="oui"/>
    <m/>
    <m/>
    <d v="1899-12-30T00:00:00"/>
    <d v="1899-12-30T00:00:00"/>
    <d v="1899-12-30T00:00:00"/>
    <n v="0"/>
  </r>
  <r>
    <s v=""/>
    <s v="VENDREDI"/>
    <x v="144"/>
    <d v="1899-12-30T08:30:00"/>
    <d v="1899-12-30T12:00:00"/>
    <d v="1899-12-30T00:10:00"/>
    <d v="1899-12-30T13:00:00"/>
    <d v="1899-12-30T15:30:00"/>
    <m/>
    <d v="1899-12-30T05:50:00"/>
    <m/>
    <m/>
    <s v=""/>
    <m/>
    <m/>
    <d v="1899-12-30T00:00:00"/>
    <d v="1899-12-30T00:00:00"/>
    <d v="1899-12-30T00:00:00"/>
    <n v="0"/>
  </r>
  <r>
    <s v=""/>
    <s v="SAMEDI"/>
    <x v="145"/>
    <m/>
    <m/>
    <m/>
    <m/>
    <m/>
    <m/>
    <d v="1899-12-30T00:00:00"/>
    <m/>
    <m/>
    <s v=""/>
    <m/>
    <m/>
    <d v="1899-12-30T00:00:00"/>
    <d v="1899-12-30T00:00:00"/>
    <d v="1899-12-30T00:00:00"/>
    <n v="0"/>
  </r>
  <r>
    <s v=""/>
    <s v="DIMANCHE"/>
    <x v="146"/>
    <m/>
    <m/>
    <m/>
    <m/>
    <m/>
    <m/>
    <d v="1899-12-30T00:00:00"/>
    <m/>
    <m/>
    <s v=""/>
    <m/>
    <m/>
    <d v="1899-12-30T00:00:00"/>
    <d v="1899-12-30T00:00:00"/>
    <d v="1899-12-30T00:00:00"/>
    <d v="1899-12-30T00:00:00"/>
  </r>
  <r>
    <s v=""/>
    <s v="LUNDI"/>
    <x v="147"/>
    <d v="1899-12-30T08:30:00"/>
    <d v="1899-12-30T12:30:00"/>
    <d v="1899-12-30T00:10:00"/>
    <d v="1899-12-30T13:30:00"/>
    <d v="1899-12-30T17:00:00"/>
    <d v="1899-12-30T00:10:00"/>
    <d v="1899-12-30T07:10:00"/>
    <m/>
    <m/>
    <s v=""/>
    <m/>
    <m/>
    <d v="1899-12-30T00:00:00"/>
    <d v="1899-12-30T00:00:00"/>
    <d v="1899-12-30T00:00:00"/>
    <n v="0"/>
  </r>
  <r>
    <s v=""/>
    <s v="MARDI"/>
    <x v="148"/>
    <d v="1899-12-30T08:30:00"/>
    <d v="1899-12-30T12:30:00"/>
    <d v="1899-12-30T00:10:00"/>
    <d v="1899-12-30T13:30:00"/>
    <d v="1899-12-30T17:00:00"/>
    <d v="1899-12-30T00:10:00"/>
    <d v="1899-12-30T07:10:00"/>
    <m/>
    <m/>
    <s v=""/>
    <m/>
    <m/>
    <d v="1899-12-30T00:00:00"/>
    <d v="1899-12-30T00:00:00"/>
    <d v="1899-12-30T00:00:00"/>
    <n v="0"/>
  </r>
  <r>
    <s v=""/>
    <s v="MERCREDI"/>
    <x v="149"/>
    <d v="1899-12-30T08:30:00"/>
    <d v="1899-12-30T12:30:00"/>
    <d v="1899-12-30T00:10:00"/>
    <d v="1899-12-30T13:30:00"/>
    <d v="1899-12-30T17:00:00"/>
    <d v="1899-12-30T00:10:00"/>
    <d v="1899-12-30T07:10:00"/>
    <m/>
    <m/>
    <s v=""/>
    <m/>
    <m/>
    <d v="1899-12-30T00:00:00"/>
    <d v="1899-12-30T00:00:00"/>
    <d v="1899-12-30T00:00:00"/>
    <n v="0"/>
  </r>
  <r>
    <s v="semaine 22"/>
    <s v="JEUDI"/>
    <x v="150"/>
    <d v="1899-12-30T08:30:00"/>
    <d v="1899-12-30T12:30:00"/>
    <d v="1899-12-30T00:10:00"/>
    <d v="1899-12-30T13:30:00"/>
    <d v="1899-12-30T17:00:00"/>
    <d v="1899-12-30T00:10:00"/>
    <d v="1899-12-30T07:10:00"/>
    <m/>
    <m/>
    <s v=""/>
    <m/>
    <m/>
    <d v="1899-12-30T00:00:00"/>
    <d v="1899-12-30T00:00:00"/>
    <d v="1899-12-30T00:00:00"/>
    <n v="0"/>
  </r>
  <r>
    <s v=""/>
    <s v="VENDREDI"/>
    <x v="151"/>
    <d v="1899-12-30T08:30:00"/>
    <d v="1899-12-30T12:00:00"/>
    <d v="1899-12-30T00:10:00"/>
    <d v="1899-12-30T13:00:00"/>
    <d v="1899-12-30T15:30:00"/>
    <m/>
    <d v="1899-12-30T05:50:00"/>
    <m/>
    <m/>
    <s v=""/>
    <m/>
    <m/>
    <d v="1899-12-30T00:00:00"/>
    <d v="1899-12-30T00:00:00"/>
    <d v="1899-12-30T00:00:00"/>
    <n v="0"/>
  </r>
  <r>
    <s v=""/>
    <s v="SAMEDI"/>
    <x v="152"/>
    <m/>
    <m/>
    <m/>
    <m/>
    <m/>
    <m/>
    <d v="1899-12-30T00:00:00"/>
    <m/>
    <m/>
    <s v=""/>
    <m/>
    <m/>
    <d v="1899-12-30T00:00:00"/>
    <d v="1899-12-30T00:00:00"/>
    <d v="1899-12-30T00:00:00"/>
    <n v="0"/>
  </r>
  <r>
    <s v=""/>
    <s v="DIMANCHE"/>
    <x v="153"/>
    <m/>
    <m/>
    <m/>
    <m/>
    <m/>
    <m/>
    <d v="1899-12-30T00:00:00"/>
    <m/>
    <m/>
    <s v=""/>
    <m/>
    <m/>
    <d v="1899-12-30T00:00:00"/>
    <d v="1899-12-30T00:00:00"/>
    <d v="1899-12-30T00:00:00"/>
    <d v="1899-12-30T00:00:00"/>
  </r>
  <r>
    <s v=""/>
    <s v="LUNDI"/>
    <x v="154"/>
    <d v="1899-12-30T08:30:00"/>
    <d v="1899-12-30T12:30:00"/>
    <d v="1899-12-30T00:10:00"/>
    <d v="1899-12-30T13:30:00"/>
    <d v="1899-12-30T17:00:00"/>
    <d v="1899-12-30T00:10:00"/>
    <d v="1899-12-30T07:10:00"/>
    <m/>
    <m/>
    <s v="oui"/>
    <m/>
    <m/>
    <d v="1899-12-30T00:00:00"/>
    <d v="1899-12-30T00:00:00"/>
    <d v="1899-12-30T00:00:00"/>
    <n v="0"/>
  </r>
  <r>
    <s v=""/>
    <s v="MARDI"/>
    <x v="155"/>
    <d v="1899-12-30T08:30:00"/>
    <d v="1899-12-30T12:30:00"/>
    <d v="1899-12-30T00:10:00"/>
    <d v="1899-12-30T13:30:00"/>
    <d v="1899-12-30T17:00:00"/>
    <d v="1899-12-30T00:10:00"/>
    <d v="1899-12-30T07:10:00"/>
    <m/>
    <m/>
    <s v=""/>
    <m/>
    <m/>
    <d v="1899-12-30T00:00:00"/>
    <d v="1899-12-30T00:00:00"/>
    <d v="1899-12-30T00:00:00"/>
    <n v="0"/>
  </r>
  <r>
    <s v=""/>
    <s v="MERCREDI"/>
    <x v="156"/>
    <d v="1899-12-30T08:30:00"/>
    <d v="1899-12-30T12:30:00"/>
    <d v="1899-12-30T00:10:00"/>
    <d v="1899-12-30T13:30:00"/>
    <d v="1899-12-30T17:00:00"/>
    <d v="1899-12-30T00:10:00"/>
    <d v="1899-12-30T07:10:00"/>
    <m/>
    <m/>
    <s v=""/>
    <m/>
    <m/>
    <d v="1899-12-30T00:00:00"/>
    <d v="1899-12-30T00:00:00"/>
    <d v="1899-12-30T00:00:00"/>
    <n v="0"/>
  </r>
  <r>
    <s v="semaine 23"/>
    <s v="JEUDI"/>
    <x v="157"/>
    <d v="1899-12-30T08:30:00"/>
    <d v="1899-12-30T12:30:00"/>
    <d v="1899-12-30T00:10:00"/>
    <d v="1899-12-30T13:30:00"/>
    <d v="1899-12-30T17:00:00"/>
    <d v="1899-12-30T00:10:00"/>
    <d v="1899-12-30T07:10:00"/>
    <m/>
    <m/>
    <s v=""/>
    <m/>
    <m/>
    <d v="1899-12-30T00:00:00"/>
    <d v="1899-12-30T00:00:00"/>
    <d v="1899-12-30T00:00:00"/>
    <n v="0"/>
  </r>
  <r>
    <s v=""/>
    <s v="VENDREDI"/>
    <x v="158"/>
    <d v="1899-12-30T08:30:00"/>
    <d v="1899-12-30T12:00:00"/>
    <d v="1899-12-30T00:10:00"/>
    <d v="1899-12-30T13:00:00"/>
    <d v="1899-12-30T15:30:00"/>
    <m/>
    <d v="1899-12-30T05:50:00"/>
    <m/>
    <m/>
    <s v=""/>
    <m/>
    <m/>
    <d v="1899-12-30T00:00:00"/>
    <d v="1899-12-30T00:00:00"/>
    <d v="1899-12-30T00:00:00"/>
    <n v="0"/>
  </r>
  <r>
    <s v=""/>
    <s v="SAMEDI"/>
    <x v="159"/>
    <m/>
    <m/>
    <m/>
    <m/>
    <m/>
    <m/>
    <d v="1899-12-30T00:00:00"/>
    <m/>
    <m/>
    <s v=""/>
    <m/>
    <m/>
    <d v="1899-12-30T00:00:00"/>
    <d v="1899-12-30T00:00:00"/>
    <d v="1899-12-30T00:00:00"/>
    <n v="0"/>
  </r>
  <r>
    <s v=""/>
    <s v="DIMANCHE"/>
    <x v="160"/>
    <m/>
    <m/>
    <m/>
    <m/>
    <m/>
    <m/>
    <d v="1899-12-30T00:00:00"/>
    <m/>
    <m/>
    <s v=""/>
    <m/>
    <m/>
    <d v="1899-12-30T00:00:00"/>
    <d v="1899-12-30T00:00:00"/>
    <d v="1899-12-30T00:00:00"/>
    <d v="1899-12-30T00:00:00"/>
  </r>
  <r>
    <s v=""/>
    <s v="LUNDI"/>
    <x v="161"/>
    <d v="1899-12-30T08:30:00"/>
    <d v="1899-12-30T12:30:00"/>
    <d v="1899-12-30T00:10:00"/>
    <d v="1899-12-30T13:30:00"/>
    <d v="1899-12-30T17:00:00"/>
    <d v="1899-12-30T00:10:00"/>
    <d v="1899-12-30T07:10:00"/>
    <m/>
    <m/>
    <s v=""/>
    <m/>
    <m/>
    <d v="1899-12-30T00:00:00"/>
    <d v="1899-12-30T00:00:00"/>
    <d v="1899-12-30T00:00:00"/>
    <n v="0"/>
  </r>
  <r>
    <s v=""/>
    <s v="MARDI"/>
    <x v="162"/>
    <d v="1899-12-30T08:30:00"/>
    <d v="1899-12-30T12:30:00"/>
    <d v="1899-12-30T00:10:00"/>
    <d v="1899-12-30T13:30:00"/>
    <d v="1899-12-30T17:00:00"/>
    <d v="1899-12-30T00:10:00"/>
    <d v="1899-12-30T07:10:00"/>
    <m/>
    <m/>
    <s v=""/>
    <m/>
    <m/>
    <d v="1899-12-30T00:00:00"/>
    <d v="1899-12-30T00:00:00"/>
    <d v="1899-12-30T00:00:00"/>
    <n v="0"/>
  </r>
  <r>
    <s v=""/>
    <s v="MERCREDI"/>
    <x v="163"/>
    <d v="1899-12-30T08:30:00"/>
    <d v="1899-12-30T12:30:00"/>
    <d v="1899-12-30T00:10:00"/>
    <d v="1899-12-30T13:30:00"/>
    <d v="1899-12-30T17:00:00"/>
    <d v="1899-12-30T00:10:00"/>
    <d v="1899-12-30T07:10:00"/>
    <m/>
    <m/>
    <s v=""/>
    <m/>
    <m/>
    <d v="1899-12-30T00:00:00"/>
    <d v="1899-12-30T00:00:00"/>
    <d v="1899-12-30T00:00:00"/>
    <n v="0"/>
  </r>
  <r>
    <s v="semaine 24"/>
    <s v="JEUDI"/>
    <x v="164"/>
    <d v="1899-12-30T08:30:00"/>
    <d v="1899-12-30T12:30:00"/>
    <d v="1899-12-30T00:10:00"/>
    <d v="1899-12-30T13:30:00"/>
    <d v="1899-12-30T17:00:00"/>
    <d v="1899-12-30T00:10:00"/>
    <d v="1899-12-30T07:10:00"/>
    <m/>
    <m/>
    <s v=""/>
    <m/>
    <m/>
    <d v="1899-12-30T00:00:00"/>
    <d v="1899-12-30T00:00:00"/>
    <d v="1899-12-30T00:00:00"/>
    <n v="0"/>
  </r>
  <r>
    <s v=""/>
    <s v="VENDREDI"/>
    <x v="165"/>
    <d v="1899-12-30T08:30:00"/>
    <d v="1899-12-30T12:00:00"/>
    <d v="1899-12-30T00:10:00"/>
    <d v="1899-12-30T13:00:00"/>
    <d v="1899-12-30T15:30:00"/>
    <m/>
    <d v="1899-12-30T05:50:00"/>
    <m/>
    <m/>
    <s v=""/>
    <m/>
    <m/>
    <d v="1899-12-30T00:00:00"/>
    <d v="1899-12-30T00:00:00"/>
    <d v="1899-12-30T00:00:00"/>
    <n v="0"/>
  </r>
  <r>
    <s v=""/>
    <s v="SAMEDI"/>
    <x v="166"/>
    <m/>
    <m/>
    <m/>
    <m/>
    <m/>
    <m/>
    <d v="1899-12-30T00:00:00"/>
    <m/>
    <m/>
    <s v=""/>
    <m/>
    <m/>
    <d v="1899-12-30T00:00:00"/>
    <d v="1899-12-30T00:00:00"/>
    <d v="1899-12-30T00:00:00"/>
    <n v="0"/>
  </r>
  <r>
    <s v=""/>
    <s v="DIMANCHE"/>
    <x v="167"/>
    <m/>
    <m/>
    <m/>
    <m/>
    <m/>
    <m/>
    <d v="1899-12-30T00:00:00"/>
    <m/>
    <m/>
    <s v=""/>
    <m/>
    <m/>
    <d v="1899-12-30T00:00:00"/>
    <d v="1899-12-30T00:00:00"/>
    <d v="1899-12-30T00:00:00"/>
    <d v="1899-12-30T00:00:00"/>
  </r>
  <r>
    <s v=""/>
    <s v="LUNDI"/>
    <x v="168"/>
    <d v="1899-12-30T08:30:00"/>
    <d v="1899-12-30T12:30:00"/>
    <d v="1899-12-30T00:10:00"/>
    <d v="1899-12-30T13:30:00"/>
    <d v="1899-12-30T17:00:00"/>
    <d v="1899-12-30T00:10:00"/>
    <d v="1899-12-30T07:10:00"/>
    <m/>
    <m/>
    <s v=""/>
    <m/>
    <m/>
    <d v="1899-12-30T00:00:00"/>
    <d v="1899-12-30T00:00:00"/>
    <d v="1899-12-30T00:00:00"/>
    <n v="0"/>
  </r>
  <r>
    <s v=""/>
    <s v="MARDI"/>
    <x v="169"/>
    <d v="1899-12-30T08:30:00"/>
    <d v="1899-12-30T12:30:00"/>
    <d v="1899-12-30T00:10:00"/>
    <d v="1899-12-30T13:30:00"/>
    <d v="1899-12-30T17:00:00"/>
    <d v="1899-12-30T00:10:00"/>
    <d v="1899-12-30T07:10:00"/>
    <m/>
    <m/>
    <s v=""/>
    <m/>
    <m/>
    <d v="1899-12-30T00:00:00"/>
    <d v="1899-12-30T00:00:00"/>
    <d v="1899-12-30T00:00:00"/>
    <n v="0"/>
  </r>
  <r>
    <s v=""/>
    <s v="MERCREDI"/>
    <x v="170"/>
    <d v="1899-12-30T08:30:00"/>
    <d v="1899-12-30T12:30:00"/>
    <d v="1899-12-30T00:10:00"/>
    <d v="1899-12-30T13:30:00"/>
    <d v="1899-12-30T17:00:00"/>
    <d v="1899-12-30T00:10:00"/>
    <d v="1899-12-30T07:10:00"/>
    <m/>
    <m/>
    <s v=""/>
    <m/>
    <m/>
    <d v="1899-12-30T00:00:00"/>
    <d v="1899-12-30T00:00:00"/>
    <d v="1899-12-30T00:00:00"/>
    <n v="0"/>
  </r>
  <r>
    <s v="semaine 25"/>
    <s v="JEUDI"/>
    <x v="171"/>
    <d v="1899-12-30T08:30:00"/>
    <d v="1899-12-30T12:30:00"/>
    <d v="1899-12-30T00:10:00"/>
    <d v="1899-12-30T13:30:00"/>
    <d v="1899-12-30T17:00:00"/>
    <d v="1899-12-30T00:10:00"/>
    <d v="1899-12-30T07:10:00"/>
    <m/>
    <m/>
    <s v=""/>
    <m/>
    <m/>
    <d v="1899-12-30T00:00:00"/>
    <d v="1899-12-30T00:00:00"/>
    <d v="1899-12-30T00:00:00"/>
    <n v="0"/>
  </r>
  <r>
    <s v=""/>
    <s v="VENDREDI"/>
    <x v="172"/>
    <d v="1899-12-30T08:30:00"/>
    <d v="1899-12-30T12:00:00"/>
    <d v="1899-12-30T00:10:00"/>
    <d v="1899-12-30T13:00:00"/>
    <d v="1899-12-30T15:30:00"/>
    <m/>
    <d v="1899-12-30T05:50:00"/>
    <m/>
    <m/>
    <s v=""/>
    <m/>
    <m/>
    <d v="1899-12-30T00:00:00"/>
    <d v="1899-12-30T00:00:00"/>
    <d v="1899-12-30T00:00:00"/>
    <n v="0"/>
  </r>
  <r>
    <s v=""/>
    <s v="SAMEDI"/>
    <x v="173"/>
    <m/>
    <m/>
    <m/>
    <m/>
    <m/>
    <m/>
    <d v="1899-12-30T00:00:00"/>
    <m/>
    <m/>
    <s v=""/>
    <m/>
    <m/>
    <d v="1899-12-30T00:00:00"/>
    <d v="1899-12-30T00:00:00"/>
    <d v="1899-12-30T00:00:00"/>
    <n v="0"/>
  </r>
  <r>
    <s v=""/>
    <s v="DIMANCHE"/>
    <x v="174"/>
    <m/>
    <m/>
    <m/>
    <m/>
    <m/>
    <m/>
    <d v="1899-12-30T00:00:00"/>
    <m/>
    <m/>
    <s v=""/>
    <m/>
    <m/>
    <d v="1899-12-30T00:00:00"/>
    <d v="1899-12-30T00:00:00"/>
    <d v="1899-12-30T00:00:00"/>
    <d v="1899-12-30T00:00:00"/>
  </r>
  <r>
    <s v=""/>
    <s v="LUNDI"/>
    <x v="175"/>
    <d v="1899-12-30T08:30:00"/>
    <d v="1899-12-30T12:30:00"/>
    <d v="1899-12-30T00:10:00"/>
    <d v="1899-12-30T13:30:00"/>
    <d v="1899-12-30T17:00:00"/>
    <d v="1899-12-30T00:10:00"/>
    <d v="1899-12-30T07:10:00"/>
    <m/>
    <m/>
    <s v=""/>
    <m/>
    <m/>
    <d v="1899-12-30T00:00:00"/>
    <d v="1899-12-30T00:00:00"/>
    <d v="1899-12-30T00:00:00"/>
    <n v="0"/>
  </r>
  <r>
    <s v=""/>
    <s v="MARDI"/>
    <x v="176"/>
    <d v="1899-12-30T08:30:00"/>
    <d v="1899-12-30T12:30:00"/>
    <d v="1899-12-30T00:10:00"/>
    <d v="1899-12-30T13:30:00"/>
    <d v="1899-12-30T17:00:00"/>
    <d v="1899-12-30T00:10:00"/>
    <d v="1899-12-30T07:10:00"/>
    <m/>
    <m/>
    <s v=""/>
    <m/>
    <m/>
    <d v="1899-12-30T00:00:00"/>
    <d v="1899-12-30T00:00:00"/>
    <d v="1899-12-30T00:00:00"/>
    <n v="0"/>
  </r>
  <r>
    <s v=""/>
    <s v="MERCREDI"/>
    <x v="177"/>
    <d v="1899-12-30T08:30:00"/>
    <d v="1899-12-30T12:30:00"/>
    <d v="1899-12-30T00:10:00"/>
    <d v="1899-12-30T13:30:00"/>
    <d v="1899-12-30T17:00:00"/>
    <d v="1899-12-30T00:10:00"/>
    <d v="1899-12-30T07:10:00"/>
    <m/>
    <m/>
    <s v=""/>
    <m/>
    <m/>
    <d v="1899-12-30T00:00:00"/>
    <d v="1899-12-30T00:00:00"/>
    <d v="1899-12-30T00:00:00"/>
    <n v="0"/>
  </r>
  <r>
    <s v="semaine 26"/>
    <s v="JEUDI"/>
    <x v="178"/>
    <d v="1899-12-30T08:30:00"/>
    <d v="1899-12-30T12:30:00"/>
    <d v="1899-12-30T00:10:00"/>
    <d v="1899-12-30T13:30:00"/>
    <d v="1899-12-30T17:00:00"/>
    <d v="1899-12-30T00:10:00"/>
    <d v="1899-12-30T07:10:00"/>
    <m/>
    <m/>
    <s v=""/>
    <m/>
    <m/>
    <d v="1899-12-30T00:00:00"/>
    <d v="1899-12-30T00:00:00"/>
    <d v="1899-12-30T00:00:00"/>
    <n v="0"/>
  </r>
  <r>
    <s v=""/>
    <s v="VENDREDI"/>
    <x v="179"/>
    <d v="1899-12-30T08:30:00"/>
    <d v="1899-12-30T12:00:00"/>
    <d v="1899-12-30T00:10:00"/>
    <d v="1899-12-30T13:00:00"/>
    <d v="1899-12-30T15:30:00"/>
    <m/>
    <d v="1899-12-30T05:50:00"/>
    <m/>
    <m/>
    <s v=""/>
    <m/>
    <m/>
    <d v="1899-12-30T00:00:00"/>
    <d v="1899-12-30T00:00:00"/>
    <d v="1899-12-30T00:00:00"/>
    <n v="0"/>
  </r>
  <r>
    <s v=""/>
    <s v="SAMEDI"/>
    <x v="180"/>
    <m/>
    <m/>
    <m/>
    <m/>
    <m/>
    <m/>
    <d v="1899-12-30T00:00:00"/>
    <m/>
    <m/>
    <s v=""/>
    <m/>
    <m/>
    <d v="1899-12-30T00:00:00"/>
    <d v="1899-12-30T00:00:00"/>
    <d v="1899-12-30T00:00:00"/>
    <n v="0"/>
  </r>
  <r>
    <s v=""/>
    <s v="DIMANCHE"/>
    <x v="181"/>
    <m/>
    <m/>
    <m/>
    <m/>
    <m/>
    <m/>
    <d v="1899-12-30T00:00:00"/>
    <m/>
    <m/>
    <s v=""/>
    <m/>
    <m/>
    <d v="1899-12-30T00:00:00"/>
    <d v="1899-12-30T00:00:00"/>
    <d v="1899-12-30T00:00:00"/>
    <d v="1899-12-30T00:00:00"/>
  </r>
  <r>
    <s v=""/>
    <s v="LUNDI"/>
    <x v="182"/>
    <d v="1899-12-30T08:30:00"/>
    <d v="1899-12-30T12:30:00"/>
    <d v="1899-12-30T00:10:00"/>
    <d v="1899-12-30T13:30:00"/>
    <d v="1899-12-30T17:00:00"/>
    <d v="1899-12-30T00:10:00"/>
    <d v="1899-12-30T07:10:00"/>
    <m/>
    <m/>
    <s v=""/>
    <m/>
    <m/>
    <d v="1899-12-30T00:00:00"/>
    <d v="1899-12-30T00:00:00"/>
    <d v="1899-12-30T00:00:00"/>
    <n v="0"/>
  </r>
  <r>
    <s v=""/>
    <s v="MARDI"/>
    <x v="183"/>
    <d v="1899-12-30T08:30:00"/>
    <d v="1899-12-30T12:30:00"/>
    <d v="1899-12-30T00:10:00"/>
    <d v="1899-12-30T13:30:00"/>
    <d v="1899-12-30T17:00:00"/>
    <d v="1899-12-30T00:10:00"/>
    <d v="1899-12-30T07:10:00"/>
    <m/>
    <m/>
    <s v=""/>
    <m/>
    <m/>
    <d v="1899-12-30T00:00:00"/>
    <d v="1899-12-30T00:00:00"/>
    <d v="1899-12-30T00:00:00"/>
    <n v="0"/>
  </r>
  <r>
    <s v=""/>
    <s v="MERCREDI"/>
    <x v="184"/>
    <d v="1899-12-30T08:30:00"/>
    <d v="1899-12-30T12:30:00"/>
    <d v="1899-12-30T00:10:00"/>
    <d v="1899-12-30T13:30:00"/>
    <d v="1899-12-30T17:00:00"/>
    <d v="1899-12-30T00:10:00"/>
    <d v="1899-12-30T07:10:00"/>
    <m/>
    <m/>
    <s v=""/>
    <m/>
    <m/>
    <d v="1899-12-30T00:00:00"/>
    <d v="1899-12-30T00:00:00"/>
    <d v="1899-12-30T00:00:00"/>
    <n v="0"/>
  </r>
  <r>
    <s v="semaine 27"/>
    <s v="JEUDI"/>
    <x v="185"/>
    <d v="1899-12-30T08:30:00"/>
    <d v="1899-12-30T12:30:00"/>
    <d v="1899-12-30T00:10:00"/>
    <d v="1899-12-30T13:30:00"/>
    <d v="1899-12-30T17:00:00"/>
    <d v="1899-12-30T00:10:00"/>
    <d v="1899-12-30T07:10:00"/>
    <m/>
    <m/>
    <s v=""/>
    <m/>
    <m/>
    <d v="1899-12-30T00:00:00"/>
    <d v="1899-12-30T00:00:00"/>
    <d v="1899-12-30T00:00:00"/>
    <n v="0"/>
  </r>
  <r>
    <s v=""/>
    <s v="VENDREDI"/>
    <x v="186"/>
    <d v="1899-12-30T08:30:00"/>
    <d v="1899-12-30T12:00:00"/>
    <d v="1899-12-30T00:10:00"/>
    <d v="1899-12-30T13:00:00"/>
    <d v="1899-12-30T15:30:00"/>
    <m/>
    <d v="1899-12-30T05:50:00"/>
    <m/>
    <m/>
    <s v=""/>
    <m/>
    <m/>
    <d v="1899-12-30T00:00:00"/>
    <d v="1899-12-30T00:00:00"/>
    <d v="1899-12-30T00:00:00"/>
    <n v="0"/>
  </r>
  <r>
    <s v=""/>
    <s v="SAMEDI"/>
    <x v="187"/>
    <m/>
    <m/>
    <m/>
    <m/>
    <m/>
    <m/>
    <d v="1899-12-30T00:00:00"/>
    <m/>
    <m/>
    <s v=""/>
    <m/>
    <m/>
    <d v="1899-12-30T00:00:00"/>
    <d v="1899-12-30T00:00:00"/>
    <d v="1899-12-30T00:00:00"/>
    <n v="0"/>
  </r>
  <r>
    <s v=""/>
    <s v="DIMANCHE"/>
    <x v="188"/>
    <m/>
    <m/>
    <m/>
    <m/>
    <m/>
    <m/>
    <d v="1899-12-30T00:00:00"/>
    <m/>
    <m/>
    <s v=""/>
    <m/>
    <m/>
    <d v="1899-12-30T00:00:00"/>
    <d v="1899-12-30T00:00:00"/>
    <d v="1899-12-30T00:00:00"/>
    <d v="1899-12-30T00:00:00"/>
  </r>
  <r>
    <s v=""/>
    <s v="LUNDI"/>
    <x v="189"/>
    <d v="1899-12-30T08:30:00"/>
    <d v="1899-12-30T12:30:00"/>
    <d v="1899-12-30T00:10:00"/>
    <d v="1899-12-30T13:30:00"/>
    <d v="1899-12-30T17:00:00"/>
    <d v="1899-12-30T00:10:00"/>
    <d v="1899-12-30T07:10:00"/>
    <m/>
    <m/>
    <s v=""/>
    <m/>
    <m/>
    <d v="1899-12-30T00:00:00"/>
    <d v="1899-12-30T00:00:00"/>
    <d v="1899-12-30T00:00:00"/>
    <n v="0"/>
  </r>
  <r>
    <s v=""/>
    <s v="MARDI"/>
    <x v="190"/>
    <d v="1899-12-30T08:30:00"/>
    <d v="1899-12-30T12:30:00"/>
    <d v="1899-12-30T00:10:00"/>
    <d v="1899-12-30T13:30:00"/>
    <d v="1899-12-30T17:00:00"/>
    <d v="1899-12-30T00:10:00"/>
    <d v="1899-12-30T07:10:00"/>
    <m/>
    <m/>
    <s v=""/>
    <m/>
    <m/>
    <d v="1899-12-30T00:00:00"/>
    <d v="1899-12-30T00:00:00"/>
    <d v="1899-12-30T00:00:00"/>
    <n v="0"/>
  </r>
  <r>
    <s v=""/>
    <s v="MERCREDI"/>
    <x v="191"/>
    <d v="1899-12-30T08:30:00"/>
    <d v="1899-12-30T12:30:00"/>
    <d v="1899-12-30T00:10:00"/>
    <d v="1899-12-30T13:30:00"/>
    <d v="1899-12-30T17:00:00"/>
    <d v="1899-12-30T00:10:00"/>
    <d v="1899-12-30T07:10:00"/>
    <m/>
    <m/>
    <s v=""/>
    <m/>
    <m/>
    <d v="1899-12-30T00:00:00"/>
    <d v="1899-12-30T00:00:00"/>
    <d v="1899-12-30T00:00:00"/>
    <n v="0"/>
  </r>
  <r>
    <s v="semaine 28"/>
    <s v="JEUDI"/>
    <x v="192"/>
    <d v="1899-12-30T08:30:00"/>
    <d v="1899-12-30T12:30:00"/>
    <d v="1899-12-30T00:10:00"/>
    <d v="1899-12-30T13:30:00"/>
    <d v="1899-12-30T17:00:00"/>
    <d v="1899-12-30T00:10:00"/>
    <d v="1899-12-30T07:10:00"/>
    <m/>
    <m/>
    <s v=""/>
    <m/>
    <m/>
    <d v="1899-12-30T00:00:00"/>
    <d v="1899-12-30T00:00:00"/>
    <d v="1899-12-30T00:00:00"/>
    <n v="0"/>
  </r>
  <r>
    <s v=""/>
    <s v="VENDREDI"/>
    <x v="193"/>
    <d v="1899-12-30T08:30:00"/>
    <d v="1899-12-30T12:00:00"/>
    <d v="1899-12-30T00:10:00"/>
    <d v="1899-12-30T13:00:00"/>
    <d v="1899-12-30T15:30:00"/>
    <m/>
    <d v="1899-12-30T05:50:00"/>
    <m/>
    <m/>
    <s v=""/>
    <m/>
    <m/>
    <d v="1899-12-30T00:00:00"/>
    <d v="1899-12-30T00:00:00"/>
    <d v="1899-12-30T00:00:00"/>
    <n v="0"/>
  </r>
  <r>
    <s v=""/>
    <s v="SAMEDI"/>
    <x v="194"/>
    <m/>
    <m/>
    <m/>
    <m/>
    <m/>
    <m/>
    <d v="1899-12-30T00:00:00"/>
    <m/>
    <m/>
    <s v=""/>
    <m/>
    <m/>
    <d v="1899-12-30T00:00:00"/>
    <d v="1899-12-30T00:00:00"/>
    <d v="1899-12-30T00:00:00"/>
    <n v="0"/>
  </r>
  <r>
    <s v=""/>
    <s v="DIMANCHE"/>
    <x v="195"/>
    <m/>
    <m/>
    <m/>
    <m/>
    <m/>
    <m/>
    <d v="1899-12-30T00:00:00"/>
    <m/>
    <m/>
    <s v=""/>
    <m/>
    <m/>
    <d v="1899-12-30T00:00:00"/>
    <d v="1899-12-30T00:00:00"/>
    <d v="1899-12-30T00:00:00"/>
    <d v="1899-12-30T00:00:00"/>
  </r>
  <r>
    <s v=""/>
    <s v="LUNDI"/>
    <x v="196"/>
    <d v="1899-12-30T08:30:00"/>
    <d v="1899-12-30T12:30:00"/>
    <d v="1899-12-30T00:10:00"/>
    <d v="1899-12-30T13:30:00"/>
    <d v="1899-12-30T17:00:00"/>
    <d v="1899-12-30T00:10:00"/>
    <d v="1899-12-30T07:10:00"/>
    <m/>
    <m/>
    <s v=""/>
    <m/>
    <m/>
    <d v="1899-12-30T00:00:00"/>
    <d v="1899-12-30T00:00:00"/>
    <d v="1899-12-30T00:00:00"/>
    <n v="0"/>
  </r>
  <r>
    <s v=""/>
    <s v="MARDI"/>
    <x v="197"/>
    <m/>
    <m/>
    <m/>
    <m/>
    <m/>
    <m/>
    <d v="1899-12-30T00:00:00"/>
    <m/>
    <m/>
    <s v="oui"/>
    <m/>
    <m/>
    <d v="1899-12-30T00:00:00"/>
    <d v="1899-12-30T00:00:00"/>
    <d v="1899-12-30T00:00:00"/>
    <n v="0"/>
  </r>
  <r>
    <s v=""/>
    <s v="MERCREDI"/>
    <x v="198"/>
    <d v="1899-12-30T08:30:00"/>
    <d v="1899-12-30T12:30:00"/>
    <d v="1899-12-30T00:10:00"/>
    <d v="1899-12-30T13:30:00"/>
    <d v="1899-12-30T17:00:00"/>
    <d v="1899-12-30T00:10:00"/>
    <d v="1899-12-30T07:10:00"/>
    <m/>
    <m/>
    <s v=""/>
    <m/>
    <m/>
    <d v="1899-12-30T00:00:00"/>
    <d v="1899-12-30T00:00:00"/>
    <d v="1899-12-30T00:00:00"/>
    <n v="0"/>
  </r>
  <r>
    <s v="semaine 29"/>
    <s v="JEUDI"/>
    <x v="199"/>
    <d v="1899-12-30T08:30:00"/>
    <d v="1899-12-30T12:30:00"/>
    <d v="1899-12-30T00:10:00"/>
    <d v="1899-12-30T13:30:00"/>
    <d v="1899-12-30T19:00:00"/>
    <d v="1899-12-30T00:10:00"/>
    <d v="1899-12-30T09:10:00"/>
    <m/>
    <m/>
    <s v=""/>
    <m/>
    <m/>
    <d v="1899-12-30T00:00:00"/>
    <d v="1899-12-30T00:00:00"/>
    <d v="1899-12-30T00:00:00"/>
    <n v="0"/>
  </r>
  <r>
    <s v=""/>
    <s v="VENDREDI"/>
    <x v="200"/>
    <d v="1899-12-30T08:30:00"/>
    <d v="1899-12-30T12:00:00"/>
    <d v="1899-12-30T00:10:00"/>
    <d v="1899-12-30T13:00:00"/>
    <d v="1899-12-30T15:30:00"/>
    <m/>
    <d v="1899-12-30T05:50:00"/>
    <m/>
    <m/>
    <s v=""/>
    <m/>
    <m/>
    <d v="1899-12-30T00:00:00"/>
    <d v="1899-12-30T00:00:00"/>
    <d v="1899-12-30T00:00:00"/>
    <n v="0"/>
  </r>
  <r>
    <s v=""/>
    <s v="SAMEDI"/>
    <x v="201"/>
    <m/>
    <m/>
    <m/>
    <m/>
    <m/>
    <m/>
    <d v="1899-12-30T00:00:00"/>
    <m/>
    <m/>
    <s v=""/>
    <m/>
    <m/>
    <d v="1899-12-30T00:00:00"/>
    <d v="1899-12-30T00:00:00"/>
    <d v="1899-12-30T00:00:00"/>
    <n v="0"/>
  </r>
  <r>
    <s v=""/>
    <s v="DIMANCHE"/>
    <x v="202"/>
    <m/>
    <m/>
    <m/>
    <m/>
    <m/>
    <m/>
    <d v="1899-12-30T00:00:00"/>
    <m/>
    <m/>
    <s v=""/>
    <m/>
    <m/>
    <d v="1899-12-30T00:00:00"/>
    <d v="1899-12-30T00:00:00"/>
    <d v="1899-12-30T00:00:00"/>
    <d v="1899-12-30T00:00:00"/>
  </r>
  <r>
    <s v=""/>
    <s v="LUNDI"/>
    <x v="203"/>
    <d v="1899-12-30T08:30:00"/>
    <d v="1899-12-30T12:30:00"/>
    <d v="1899-12-30T00:10:00"/>
    <d v="1899-12-30T13:30:00"/>
    <d v="1899-12-30T17:00:00"/>
    <d v="1899-12-30T00:10:00"/>
    <d v="1899-12-30T07:10:00"/>
    <m/>
    <m/>
    <s v=""/>
    <m/>
    <m/>
    <d v="1899-12-30T00:00:00"/>
    <d v="1899-12-30T00:00:00"/>
    <d v="1899-12-30T00:00:00"/>
    <n v="0"/>
  </r>
  <r>
    <s v=""/>
    <s v="MARDI"/>
    <x v="204"/>
    <d v="1899-12-30T08:30:00"/>
    <d v="1899-12-30T12:30:00"/>
    <d v="1899-12-30T00:10:00"/>
    <d v="1899-12-30T13:30:00"/>
    <d v="1899-12-30T17:00:00"/>
    <d v="1899-12-30T00:10:00"/>
    <d v="1899-12-30T07:10:00"/>
    <m/>
    <m/>
    <s v=""/>
    <m/>
    <m/>
    <d v="1899-12-30T00:00:00"/>
    <d v="1899-12-30T00:00:00"/>
    <d v="1899-12-30T00:00:00"/>
    <n v="0"/>
  </r>
  <r>
    <s v=""/>
    <s v="MERCREDI"/>
    <x v="205"/>
    <d v="1899-12-30T08:30:00"/>
    <d v="1899-12-30T12:30:00"/>
    <d v="1899-12-30T00:10:00"/>
    <d v="1899-12-30T13:30:00"/>
    <d v="1899-12-30T17:00:00"/>
    <d v="1899-12-30T00:10:00"/>
    <d v="1899-12-30T07:10:00"/>
    <m/>
    <m/>
    <s v=""/>
    <m/>
    <m/>
    <d v="1899-12-30T00:00:00"/>
    <d v="1899-12-30T00:00:00"/>
    <d v="1899-12-30T00:00:00"/>
    <n v="0"/>
  </r>
  <r>
    <s v="semaine 30"/>
    <s v="JEUDI"/>
    <x v="206"/>
    <d v="1899-12-30T08:30:00"/>
    <d v="1899-12-30T12:30:00"/>
    <d v="1899-12-30T00:10:00"/>
    <d v="1899-12-30T13:30:00"/>
    <d v="1899-12-30T17:00:00"/>
    <d v="1899-12-30T00:10:00"/>
    <d v="1899-12-30T07:10:00"/>
    <m/>
    <m/>
    <s v=""/>
    <m/>
    <m/>
    <d v="1899-12-30T00:00:00"/>
    <d v="1899-12-30T00:00:00"/>
    <d v="1899-12-30T00:00:00"/>
    <n v="0"/>
  </r>
  <r>
    <s v=""/>
    <s v="VENDREDI"/>
    <x v="207"/>
    <d v="1899-12-30T08:30:00"/>
    <d v="1899-12-30T12:00:00"/>
    <d v="1899-12-30T00:10:00"/>
    <d v="1899-12-30T13:00:00"/>
    <d v="1899-12-30T15:30:00"/>
    <m/>
    <d v="1899-12-30T05:50:00"/>
    <m/>
    <m/>
    <s v=""/>
    <m/>
    <m/>
    <d v="1899-12-30T00:00:00"/>
    <d v="1899-12-30T00:00:00"/>
    <d v="1899-12-30T00:00:00"/>
    <n v="0"/>
  </r>
  <r>
    <s v=""/>
    <s v="SAMEDI"/>
    <x v="208"/>
    <m/>
    <m/>
    <m/>
    <m/>
    <m/>
    <m/>
    <d v="1899-12-30T00:00:00"/>
    <m/>
    <m/>
    <s v=""/>
    <m/>
    <m/>
    <d v="1899-12-30T00:00:00"/>
    <d v="1899-12-30T00:00:00"/>
    <d v="1899-12-30T00:00:00"/>
    <n v="0"/>
  </r>
  <r>
    <s v=""/>
    <s v="DIMANCHE"/>
    <x v="209"/>
    <m/>
    <m/>
    <m/>
    <m/>
    <m/>
    <m/>
    <d v="1899-12-30T00:00:00"/>
    <m/>
    <m/>
    <s v=""/>
    <m/>
    <m/>
    <d v="1899-12-30T00:00:00"/>
    <d v="1899-12-30T00:00:00"/>
    <d v="1899-12-30T00:00:00"/>
    <d v="1899-12-30T00:00:00"/>
  </r>
  <r>
    <s v=""/>
    <s v="LUNDI"/>
    <x v="210"/>
    <d v="1899-12-30T08:30:00"/>
    <d v="1899-12-30T12:30:00"/>
    <d v="1899-12-30T00:10:00"/>
    <d v="1899-12-30T13:30:00"/>
    <d v="1899-12-30T17:00:00"/>
    <d v="1899-12-30T00:10:00"/>
    <d v="1899-12-30T07:10:00"/>
    <m/>
    <m/>
    <s v=""/>
    <m/>
    <m/>
    <d v="1899-12-30T00:00:00"/>
    <d v="1899-12-30T00:00:00"/>
    <d v="1899-12-30T00:00:00"/>
    <n v="0"/>
  </r>
  <r>
    <s v=""/>
    <s v="MARDI"/>
    <x v="211"/>
    <d v="1899-12-30T08:30:00"/>
    <d v="1899-12-30T12:30:00"/>
    <d v="1899-12-30T00:10:00"/>
    <d v="1899-12-30T13:30:00"/>
    <d v="1899-12-30T17:00:00"/>
    <d v="1899-12-30T00:10:00"/>
    <d v="1899-12-30T07:10:00"/>
    <m/>
    <m/>
    <s v=""/>
    <m/>
    <m/>
    <d v="1899-12-30T00:00:00"/>
    <d v="1899-12-30T00:00:00"/>
    <d v="1899-12-30T00:00:00"/>
    <n v="0"/>
  </r>
  <r>
    <s v=""/>
    <s v="MERCREDI"/>
    <x v="212"/>
    <d v="1899-12-30T08:30:00"/>
    <d v="1899-12-30T12:30:00"/>
    <d v="1899-12-30T00:10:00"/>
    <d v="1899-12-30T13:30:00"/>
    <d v="1899-12-30T17:00:00"/>
    <d v="1899-12-30T00:10:00"/>
    <d v="1899-12-30T07:10:00"/>
    <m/>
    <m/>
    <s v=""/>
    <m/>
    <m/>
    <d v="1899-12-30T00:00:00"/>
    <d v="1899-12-30T00:00:00"/>
    <d v="1899-12-30T00:00:00"/>
    <n v="0"/>
  </r>
  <r>
    <s v="semaine 31"/>
    <s v="JEUDI"/>
    <x v="213"/>
    <d v="1899-12-30T08:30:00"/>
    <d v="1899-12-30T12:30:00"/>
    <d v="1899-12-30T00:10:00"/>
    <d v="1899-12-30T13:30:00"/>
    <d v="1899-12-30T17:00:00"/>
    <d v="1899-12-30T00:10:00"/>
    <d v="1899-12-30T07:10:00"/>
    <m/>
    <m/>
    <s v=""/>
    <m/>
    <m/>
    <d v="1899-12-30T00:00:00"/>
    <d v="1899-12-30T00:00:00"/>
    <d v="1899-12-30T00:00:00"/>
    <n v="0"/>
  </r>
  <r>
    <s v=""/>
    <s v="VENDREDI"/>
    <x v="214"/>
    <d v="1899-12-30T08:30:00"/>
    <d v="1899-12-30T12:00:00"/>
    <d v="1899-12-30T00:10:00"/>
    <d v="1899-12-30T13:00:00"/>
    <d v="1899-12-30T15:30:00"/>
    <m/>
    <d v="1899-12-30T05:50:00"/>
    <m/>
    <m/>
    <s v=""/>
    <m/>
    <m/>
    <d v="1899-12-30T00:00:00"/>
    <d v="1899-12-30T00:00:00"/>
    <d v="1899-12-30T00:00:00"/>
    <n v="0"/>
  </r>
  <r>
    <s v=""/>
    <s v="SAMEDI"/>
    <x v="215"/>
    <m/>
    <m/>
    <m/>
    <m/>
    <m/>
    <m/>
    <d v="1899-12-30T00:00:00"/>
    <m/>
    <m/>
    <s v=""/>
    <m/>
    <m/>
    <d v="1899-12-30T00:00:00"/>
    <d v="1899-12-30T00:00:00"/>
    <d v="1899-12-30T00:00:00"/>
    <n v="0"/>
  </r>
  <r>
    <s v=""/>
    <s v="DIMANCHE"/>
    <x v="216"/>
    <m/>
    <m/>
    <m/>
    <m/>
    <m/>
    <m/>
    <d v="1899-12-30T00:00:00"/>
    <m/>
    <m/>
    <s v=""/>
    <m/>
    <m/>
    <d v="1899-12-30T00:00:00"/>
    <d v="1899-12-30T00:00:00"/>
    <d v="1899-12-30T00:00:00"/>
    <d v="1899-12-30T00:00:00"/>
  </r>
  <r>
    <s v=""/>
    <s v="LUNDI"/>
    <x v="217"/>
    <d v="1899-12-30T08:30:00"/>
    <d v="1899-12-30T12:30:00"/>
    <d v="1899-12-30T00:10:00"/>
    <d v="1899-12-30T13:30:00"/>
    <d v="1899-12-30T17:00:00"/>
    <d v="1899-12-30T00:10:00"/>
    <d v="1899-12-30T07:10:00"/>
    <m/>
    <m/>
    <s v=""/>
    <m/>
    <m/>
    <d v="1899-12-30T00:00:00"/>
    <d v="1899-12-30T00:00:00"/>
    <d v="1899-12-30T00:00:00"/>
    <n v="0"/>
  </r>
  <r>
    <s v=""/>
    <s v="MARDI"/>
    <x v="218"/>
    <d v="1899-12-30T08:30:00"/>
    <d v="1899-12-30T12:30:00"/>
    <d v="1899-12-30T00:10:00"/>
    <d v="1899-12-30T13:30:00"/>
    <d v="1899-12-30T17:00:00"/>
    <d v="1899-12-30T00:10:00"/>
    <d v="1899-12-30T07:10:00"/>
    <m/>
    <m/>
    <s v=""/>
    <m/>
    <m/>
    <d v="1899-12-30T00:00:00"/>
    <d v="1899-12-30T00:00:00"/>
    <d v="1899-12-30T00:00:00"/>
    <n v="0"/>
  </r>
  <r>
    <s v=""/>
    <s v="MERCREDI"/>
    <x v="219"/>
    <d v="1899-12-30T08:30:00"/>
    <d v="1899-12-30T12:30:00"/>
    <d v="1899-12-30T00:10:00"/>
    <d v="1899-12-30T13:30:00"/>
    <d v="1899-12-30T17:00:00"/>
    <d v="1899-12-30T00:10:00"/>
    <d v="1899-12-30T07:10:00"/>
    <m/>
    <m/>
    <s v=""/>
    <m/>
    <m/>
    <d v="1899-12-30T00:00:00"/>
    <d v="1899-12-30T00:00:00"/>
    <d v="1899-12-30T00:00:00"/>
    <n v="0"/>
  </r>
  <r>
    <s v="semaine 32"/>
    <s v="JEUDI"/>
    <x v="220"/>
    <d v="1899-12-30T08:30:00"/>
    <d v="1899-12-30T12:30:00"/>
    <d v="1899-12-30T00:10:00"/>
    <d v="1899-12-30T13:30:00"/>
    <d v="1899-12-30T17:00:00"/>
    <d v="1899-12-30T00:10:00"/>
    <d v="1899-12-30T07:10:00"/>
    <m/>
    <m/>
    <s v=""/>
    <m/>
    <m/>
    <d v="1899-12-30T00:00:00"/>
    <d v="1899-12-30T00:00:00"/>
    <d v="1899-12-30T00:00:00"/>
    <n v="0"/>
  </r>
  <r>
    <s v=""/>
    <s v="VENDREDI"/>
    <x v="221"/>
    <d v="1899-12-30T08:30:00"/>
    <d v="1899-12-30T12:00:00"/>
    <d v="1899-12-30T00:10:00"/>
    <d v="1899-12-30T13:00:00"/>
    <d v="1899-12-30T15:30:00"/>
    <m/>
    <d v="1899-12-30T05:50:00"/>
    <m/>
    <m/>
    <s v=""/>
    <m/>
    <m/>
    <d v="1899-12-30T00:00:00"/>
    <d v="1899-12-30T00:00:00"/>
    <d v="1899-12-30T00:00:00"/>
    <n v="0"/>
  </r>
  <r>
    <s v=""/>
    <s v="SAMEDI"/>
    <x v="222"/>
    <m/>
    <m/>
    <m/>
    <m/>
    <m/>
    <m/>
    <d v="1899-12-30T00:00:00"/>
    <m/>
    <m/>
    <s v=""/>
    <m/>
    <m/>
    <d v="1899-12-30T00:00:00"/>
    <d v="1899-12-30T00:00:00"/>
    <d v="1899-12-30T00:00:00"/>
    <n v="0"/>
  </r>
  <r>
    <s v=""/>
    <s v="DIMANCHE"/>
    <x v="223"/>
    <m/>
    <m/>
    <m/>
    <m/>
    <m/>
    <m/>
    <d v="1899-12-30T00:00:00"/>
    <m/>
    <m/>
    <s v=""/>
    <m/>
    <m/>
    <d v="1899-12-30T00:00:00"/>
    <d v="1899-12-30T00:00:00"/>
    <d v="1899-12-30T00:00:00"/>
    <d v="1899-12-30T00:00:00"/>
  </r>
  <r>
    <s v=""/>
    <s v="LUNDI"/>
    <x v="224"/>
    <d v="1899-12-30T08:30:00"/>
    <d v="1899-12-30T12:30:00"/>
    <d v="1899-12-30T00:10:00"/>
    <d v="1899-12-30T13:30:00"/>
    <d v="1899-12-30T17:00:00"/>
    <d v="1899-12-30T00:10:00"/>
    <d v="1899-12-30T07:10:00"/>
    <m/>
    <m/>
    <s v=""/>
    <m/>
    <m/>
    <d v="1899-12-30T00:00:00"/>
    <d v="1899-12-30T00:00:00"/>
    <d v="1899-12-30T00:00:00"/>
    <n v="0"/>
  </r>
  <r>
    <s v=""/>
    <s v="MARDI"/>
    <x v="225"/>
    <d v="1899-12-30T08:30:00"/>
    <d v="1899-12-30T12:30:00"/>
    <d v="1899-12-30T00:10:00"/>
    <d v="1899-12-30T13:30:00"/>
    <d v="1899-12-30T17:00:00"/>
    <d v="1899-12-30T00:10:00"/>
    <d v="1899-12-30T07:10:00"/>
    <m/>
    <m/>
    <s v=""/>
    <m/>
    <m/>
    <d v="1899-12-30T00:00:00"/>
    <d v="1899-12-30T00:00:00"/>
    <d v="1899-12-30T00:00:00"/>
    <n v="0"/>
  </r>
  <r>
    <s v=""/>
    <s v="MERCREDI"/>
    <x v="226"/>
    <d v="1899-12-30T08:30:00"/>
    <d v="1899-12-30T12:30:00"/>
    <d v="1899-12-30T00:10:00"/>
    <d v="1899-12-30T13:30:00"/>
    <d v="1899-12-30T17:00:00"/>
    <d v="1899-12-30T00:10:00"/>
    <d v="1899-12-30T07:10:00"/>
    <m/>
    <m/>
    <s v=""/>
    <m/>
    <m/>
    <d v="1899-12-30T00:00:00"/>
    <d v="1899-12-30T00:00:00"/>
    <d v="1899-12-30T00:00:00"/>
    <n v="0"/>
  </r>
  <r>
    <s v="semaine 33"/>
    <s v="JEUDI"/>
    <x v="227"/>
    <d v="1899-12-30T08:30:00"/>
    <d v="1899-12-30T12:30:00"/>
    <d v="1899-12-30T00:10:00"/>
    <d v="1899-12-30T13:30:00"/>
    <d v="1899-12-30T17:00:00"/>
    <d v="1899-12-30T00:10:00"/>
    <d v="1899-12-30T07:10:00"/>
    <m/>
    <m/>
    <s v=""/>
    <m/>
    <m/>
    <d v="1899-12-30T00:00:00"/>
    <d v="1899-12-30T00:00:00"/>
    <d v="1899-12-30T00:00:00"/>
    <n v="0"/>
  </r>
  <r>
    <s v=""/>
    <s v="VENDREDI"/>
    <x v="228"/>
    <d v="1899-12-30T08:30:00"/>
    <d v="1899-12-30T12:00:00"/>
    <d v="1899-12-30T00:10:00"/>
    <d v="1899-12-30T13:00:00"/>
    <d v="1899-12-30T15:30:00"/>
    <m/>
    <d v="1899-12-30T05:50:00"/>
    <m/>
    <m/>
    <s v=""/>
    <m/>
    <m/>
    <d v="1899-12-30T00:00:00"/>
    <d v="1899-12-30T00:00:00"/>
    <d v="1899-12-30T00:00:00"/>
    <n v="0"/>
  </r>
  <r>
    <s v=""/>
    <s v="SAMEDI"/>
    <x v="229"/>
    <m/>
    <m/>
    <m/>
    <m/>
    <m/>
    <m/>
    <d v="1899-12-30T00:00:00"/>
    <m/>
    <m/>
    <s v="oui"/>
    <m/>
    <m/>
    <d v="1899-12-30T00:00:00"/>
    <d v="1899-12-30T00:00:00"/>
    <d v="1899-12-30T00:00:00"/>
    <n v="0"/>
  </r>
  <r>
    <s v=""/>
    <s v="DIMANCHE"/>
    <x v="230"/>
    <m/>
    <m/>
    <m/>
    <m/>
    <m/>
    <m/>
    <d v="1899-12-30T00:00:00"/>
    <m/>
    <m/>
    <s v=""/>
    <m/>
    <m/>
    <d v="1899-12-30T00:00:00"/>
    <d v="1899-12-30T00:00:00"/>
    <d v="1899-12-30T00:00:00"/>
    <d v="1899-12-30T00:00:00"/>
  </r>
  <r>
    <s v=""/>
    <s v="LUNDI"/>
    <x v="231"/>
    <d v="1899-12-30T08:30:00"/>
    <d v="1899-12-30T12:30:00"/>
    <d v="1899-12-30T00:10:00"/>
    <d v="1899-12-30T13:30:00"/>
    <d v="1899-12-30T17:00:00"/>
    <d v="1899-12-30T00:10:00"/>
    <d v="1899-12-30T07:10:00"/>
    <m/>
    <m/>
    <s v=""/>
    <m/>
    <m/>
    <d v="1899-12-30T00:00:00"/>
    <d v="1899-12-30T00:00:00"/>
    <d v="1899-12-30T00:00:00"/>
    <n v="0"/>
  </r>
  <r>
    <s v=""/>
    <s v="MARDI"/>
    <x v="232"/>
    <d v="1899-12-30T08:30:00"/>
    <d v="1899-12-30T12:30:00"/>
    <d v="1899-12-30T00:10:00"/>
    <d v="1899-12-30T13:30:00"/>
    <d v="1899-12-30T17:00:00"/>
    <d v="1899-12-30T00:10:00"/>
    <d v="1899-12-30T07:10:00"/>
    <m/>
    <m/>
    <s v=""/>
    <m/>
    <m/>
    <d v="1899-12-30T00:00:00"/>
    <d v="1899-12-30T00:00:00"/>
    <d v="1899-12-30T00:00:00"/>
    <n v="0"/>
  </r>
  <r>
    <s v=""/>
    <s v="MERCREDI"/>
    <x v="233"/>
    <d v="1899-12-30T08:30:00"/>
    <d v="1899-12-30T12:30:00"/>
    <d v="1899-12-30T00:10:00"/>
    <d v="1899-12-30T13:30:00"/>
    <d v="1899-12-30T17:00:00"/>
    <d v="1899-12-30T00:10:00"/>
    <d v="1899-12-30T07:10:00"/>
    <m/>
    <m/>
    <s v=""/>
    <m/>
    <m/>
    <d v="1899-12-30T00:00:00"/>
    <d v="1899-12-30T00:00:00"/>
    <d v="1899-12-30T00:00:00"/>
    <n v="0"/>
  </r>
  <r>
    <s v="semaine 34"/>
    <s v="JEUDI"/>
    <x v="234"/>
    <d v="1899-12-30T08:30:00"/>
    <d v="1899-12-30T12:30:00"/>
    <d v="1899-12-30T00:10:00"/>
    <d v="1899-12-30T13:30:00"/>
    <d v="1899-12-30T17:00:00"/>
    <d v="1899-12-30T00:10:00"/>
    <d v="1899-12-30T07:10:00"/>
    <m/>
    <m/>
    <s v=""/>
    <m/>
    <m/>
    <d v="1899-12-30T00:00:00"/>
    <d v="1899-12-30T00:00:00"/>
    <d v="1899-12-30T00:00:00"/>
    <n v="0"/>
  </r>
  <r>
    <s v=""/>
    <s v="VENDREDI"/>
    <x v="235"/>
    <d v="1899-12-30T08:30:00"/>
    <d v="1899-12-30T12:00:00"/>
    <d v="1899-12-30T00:10:00"/>
    <d v="1899-12-30T13:00:00"/>
    <d v="1899-12-30T15:30:00"/>
    <m/>
    <d v="1899-12-30T05:50:00"/>
    <m/>
    <m/>
    <s v=""/>
    <m/>
    <m/>
    <d v="1899-12-30T00:00:00"/>
    <d v="1899-12-30T00:00:00"/>
    <d v="1899-12-30T00:00:00"/>
    <n v="0"/>
  </r>
  <r>
    <s v=""/>
    <s v="SAMEDI"/>
    <x v="236"/>
    <m/>
    <m/>
    <m/>
    <m/>
    <m/>
    <m/>
    <d v="1899-12-30T00:00:00"/>
    <m/>
    <m/>
    <s v=""/>
    <m/>
    <m/>
    <d v="1899-12-30T00:00:00"/>
    <d v="1899-12-30T00:00:00"/>
    <d v="1899-12-30T00:00:00"/>
    <n v="0"/>
  </r>
  <r>
    <s v=""/>
    <s v="DIMANCHE"/>
    <x v="237"/>
    <m/>
    <m/>
    <m/>
    <m/>
    <m/>
    <m/>
    <d v="1899-12-30T00:00:00"/>
    <m/>
    <m/>
    <s v=""/>
    <m/>
    <m/>
    <d v="1899-12-30T00:00:00"/>
    <d v="1899-12-30T00:00:00"/>
    <d v="1899-12-30T00:00:00"/>
    <d v="1899-12-30T00:00:00"/>
  </r>
  <r>
    <s v=""/>
    <s v="LUNDI"/>
    <x v="238"/>
    <d v="1899-12-30T08:30:00"/>
    <d v="1899-12-30T12:30:00"/>
    <d v="1899-12-30T00:10:00"/>
    <d v="1899-12-30T13:30:00"/>
    <d v="1899-12-30T17:00:00"/>
    <d v="1899-12-30T00:10:00"/>
    <d v="1899-12-30T07:10:00"/>
    <m/>
    <m/>
    <s v=""/>
    <m/>
    <m/>
    <d v="1899-12-30T00:00:00"/>
    <d v="1899-12-30T00:00:00"/>
    <d v="1899-12-30T00:00:00"/>
    <n v="0"/>
  </r>
  <r>
    <s v=""/>
    <s v="MARDI"/>
    <x v="239"/>
    <d v="1899-12-30T08:30:00"/>
    <d v="1899-12-30T12:30:00"/>
    <d v="1899-12-30T00:10:00"/>
    <d v="1899-12-30T13:30:00"/>
    <d v="1899-12-30T17:00:00"/>
    <d v="1899-12-30T00:10:00"/>
    <d v="1899-12-30T07:10:00"/>
    <m/>
    <m/>
    <s v=""/>
    <m/>
    <m/>
    <d v="1899-12-30T00:00:00"/>
    <d v="1899-12-30T00:00:00"/>
    <d v="1899-12-30T00:00:00"/>
    <n v="0"/>
  </r>
  <r>
    <s v=""/>
    <s v="MERCREDI"/>
    <x v="240"/>
    <d v="1899-12-30T08:30:00"/>
    <d v="1899-12-30T12:30:00"/>
    <d v="1899-12-30T00:10:00"/>
    <d v="1899-12-30T13:30:00"/>
    <d v="1899-12-30T17:00:00"/>
    <d v="1899-12-30T00:10:00"/>
    <d v="1899-12-30T07:10:00"/>
    <m/>
    <m/>
    <s v=""/>
    <m/>
    <m/>
    <d v="1899-12-30T00:00:00"/>
    <d v="1899-12-30T00:00:00"/>
    <d v="1899-12-30T00:00:00"/>
    <n v="0"/>
  </r>
  <r>
    <s v="semaine 35"/>
    <s v="JEUDI"/>
    <x v="241"/>
    <d v="1899-12-30T08:30:00"/>
    <d v="1899-12-30T12:30:00"/>
    <d v="1899-12-30T00:10:00"/>
    <d v="1899-12-30T13:30:00"/>
    <d v="1899-12-30T17:00:00"/>
    <d v="1899-12-30T00:10:00"/>
    <d v="1899-12-30T07:10:00"/>
    <m/>
    <m/>
    <s v=""/>
    <m/>
    <m/>
    <d v="1899-12-30T00:00:00"/>
    <d v="1899-12-30T00:00:00"/>
    <d v="1899-12-30T00:00:00"/>
    <n v="0"/>
  </r>
  <r>
    <s v=""/>
    <s v="VENDREDI"/>
    <x v="242"/>
    <d v="1899-12-30T08:30:00"/>
    <d v="1899-12-30T12:00:00"/>
    <d v="1899-12-30T00:10:00"/>
    <d v="1899-12-30T13:00:00"/>
    <d v="1899-12-30T15:30:00"/>
    <m/>
    <d v="1899-12-30T05:50:00"/>
    <m/>
    <m/>
    <s v=""/>
    <m/>
    <m/>
    <d v="1899-12-30T00:00:00"/>
    <d v="1899-12-30T00:00:00"/>
    <d v="1899-12-30T00:00:00"/>
    <n v="0"/>
  </r>
  <r>
    <s v=""/>
    <s v="SAMEDI"/>
    <x v="243"/>
    <m/>
    <m/>
    <m/>
    <m/>
    <m/>
    <m/>
    <d v="1899-12-30T00:00:00"/>
    <m/>
    <m/>
    <s v=""/>
    <m/>
    <m/>
    <d v="1899-12-30T00:00:00"/>
    <d v="1899-12-30T00:00:00"/>
    <d v="1899-12-30T00:00:00"/>
    <n v="0"/>
  </r>
  <r>
    <s v=""/>
    <s v="DIMANCHE"/>
    <x v="244"/>
    <m/>
    <m/>
    <m/>
    <m/>
    <m/>
    <m/>
    <d v="1899-12-30T00:00:00"/>
    <m/>
    <m/>
    <s v=""/>
    <m/>
    <m/>
    <d v="1899-12-30T00:00:00"/>
    <d v="1899-12-30T00:00:00"/>
    <d v="1899-12-30T00:00:00"/>
    <d v="1899-12-30T00:00:00"/>
  </r>
  <r>
    <s v=""/>
    <s v="LUNDI"/>
    <x v="245"/>
    <d v="1899-12-30T08:30:00"/>
    <d v="1899-12-30T12:30:00"/>
    <d v="1899-12-30T00:10:00"/>
    <d v="1899-12-30T13:30:00"/>
    <d v="1899-12-30T17:00:00"/>
    <d v="1899-12-30T00:10:00"/>
    <d v="1899-12-30T07:10:00"/>
    <m/>
    <m/>
    <s v=""/>
    <m/>
    <m/>
    <d v="1899-12-30T00:00:00"/>
    <d v="1899-12-30T00:00:00"/>
    <d v="1899-12-30T00:00:00"/>
    <n v="0"/>
  </r>
  <r>
    <s v=""/>
    <s v="MARDI"/>
    <x v="246"/>
    <d v="1899-12-30T08:30:00"/>
    <d v="1899-12-30T12:30:00"/>
    <d v="1899-12-30T00:10:00"/>
    <d v="1899-12-30T13:30:00"/>
    <d v="1899-12-30T17:00:00"/>
    <d v="1899-12-30T00:10:00"/>
    <d v="1899-12-30T07:10:00"/>
    <m/>
    <m/>
    <s v=""/>
    <m/>
    <m/>
    <d v="1899-12-30T00:00:00"/>
    <d v="1899-12-30T00:00:00"/>
    <d v="1899-12-30T00:00:00"/>
    <n v="0"/>
  </r>
  <r>
    <s v=""/>
    <s v="MERCREDI"/>
    <x v="247"/>
    <d v="1899-12-30T08:30:00"/>
    <d v="1899-12-30T12:30:00"/>
    <d v="1899-12-30T00:10:00"/>
    <d v="1899-12-30T13:30:00"/>
    <d v="1899-12-30T17:00:00"/>
    <d v="1899-12-30T00:10:00"/>
    <d v="1899-12-30T07:10:00"/>
    <m/>
    <m/>
    <s v=""/>
    <m/>
    <m/>
    <d v="1899-12-30T00:00:00"/>
    <d v="1899-12-30T00:00:00"/>
    <d v="1899-12-30T00:00:00"/>
    <n v="0"/>
  </r>
  <r>
    <s v="semaine 36"/>
    <s v="JEUDI"/>
    <x v="248"/>
    <d v="1899-12-30T08:30:00"/>
    <d v="1899-12-30T12:30:00"/>
    <d v="1899-12-30T00:10:00"/>
    <d v="1899-12-30T13:30:00"/>
    <d v="1899-12-30T17:00:00"/>
    <d v="1899-12-30T00:10:00"/>
    <d v="1899-12-30T07:10:00"/>
    <m/>
    <m/>
    <s v=""/>
    <m/>
    <m/>
    <d v="1899-12-30T00:00:00"/>
    <d v="1899-12-30T00:00:00"/>
    <d v="1899-12-30T00:00:00"/>
    <n v="0"/>
  </r>
  <r>
    <s v=""/>
    <s v="VENDREDI"/>
    <x v="249"/>
    <d v="1899-12-30T08:30:00"/>
    <d v="1899-12-30T12:00:00"/>
    <d v="1899-12-30T00:10:00"/>
    <d v="1899-12-30T13:00:00"/>
    <d v="1899-12-30T15:30:00"/>
    <m/>
    <d v="1899-12-30T05:50:00"/>
    <m/>
    <m/>
    <s v=""/>
    <m/>
    <m/>
    <d v="1899-12-30T00:00:00"/>
    <d v="1899-12-30T00:00:00"/>
    <d v="1899-12-30T00:00:00"/>
    <n v="0"/>
  </r>
  <r>
    <s v=""/>
    <s v="SAMEDI"/>
    <x v="250"/>
    <m/>
    <m/>
    <m/>
    <m/>
    <m/>
    <m/>
    <d v="1899-12-30T00:00:00"/>
    <m/>
    <m/>
    <s v=""/>
    <m/>
    <m/>
    <d v="1899-12-30T00:00:00"/>
    <d v="1899-12-30T00:00:00"/>
    <d v="1899-12-30T00:00:00"/>
    <n v="0"/>
  </r>
  <r>
    <s v=""/>
    <s v="DIMANCHE"/>
    <x v="251"/>
    <m/>
    <m/>
    <m/>
    <m/>
    <m/>
    <m/>
    <d v="1899-12-30T00:00:00"/>
    <m/>
    <m/>
    <s v=""/>
    <m/>
    <m/>
    <d v="1899-12-30T00:00:00"/>
    <d v="1899-12-30T00:00:00"/>
    <d v="1899-12-30T00:00:00"/>
    <d v="1899-12-30T00:00:00"/>
  </r>
  <r>
    <s v=""/>
    <s v="LUNDI"/>
    <x v="252"/>
    <m/>
    <m/>
    <m/>
    <m/>
    <m/>
    <m/>
    <d v="1899-12-30T00:00:00"/>
    <m/>
    <m/>
    <s v=""/>
    <m/>
    <m/>
    <d v="1899-12-30T00:00:00"/>
    <d v="1899-12-30T00:00:00"/>
    <d v="1899-12-30T00:00:00"/>
    <n v="0"/>
  </r>
  <r>
    <s v=""/>
    <s v="MARDI"/>
    <x v="253"/>
    <m/>
    <m/>
    <m/>
    <m/>
    <m/>
    <m/>
    <d v="1899-12-30T00:00:00"/>
    <m/>
    <m/>
    <s v=""/>
    <m/>
    <m/>
    <d v="1899-12-30T00:00:00"/>
    <d v="1899-12-30T00:00:00"/>
    <d v="1899-12-30T00:00:00"/>
    <n v="0"/>
  </r>
  <r>
    <s v=""/>
    <s v="MERCREDI"/>
    <x v="254"/>
    <m/>
    <m/>
    <m/>
    <m/>
    <m/>
    <m/>
    <d v="1899-12-30T00:00:00"/>
    <m/>
    <m/>
    <s v=""/>
    <m/>
    <m/>
    <d v="1899-12-30T00:00:00"/>
    <d v="1899-12-30T00:00:00"/>
    <d v="1899-12-30T00:00:00"/>
    <n v="0"/>
  </r>
  <r>
    <s v="semaine 37"/>
    <s v="JEUDI"/>
    <x v="255"/>
    <m/>
    <m/>
    <m/>
    <m/>
    <m/>
    <m/>
    <d v="1899-12-30T00:00:00"/>
    <m/>
    <m/>
    <s v=""/>
    <m/>
    <m/>
    <d v="1899-12-30T00:00:00"/>
    <d v="1899-12-30T00:00:00"/>
    <d v="1899-12-30T00:00:00"/>
    <n v="0"/>
  </r>
  <r>
    <s v=""/>
    <s v="VENDREDI"/>
    <x v="256"/>
    <m/>
    <m/>
    <m/>
    <m/>
    <m/>
    <m/>
    <d v="1899-12-30T00:00:00"/>
    <m/>
    <m/>
    <s v=""/>
    <m/>
    <m/>
    <d v="1899-12-30T00:00:00"/>
    <d v="1899-12-30T00:00:00"/>
    <d v="1899-12-30T00:00:00"/>
    <n v="0"/>
  </r>
  <r>
    <s v=""/>
    <s v="SAMEDI"/>
    <x v="257"/>
    <m/>
    <m/>
    <m/>
    <m/>
    <m/>
    <m/>
    <d v="1899-12-30T00:00:00"/>
    <m/>
    <m/>
    <s v=""/>
    <m/>
    <m/>
    <d v="1899-12-30T00:00:00"/>
    <d v="1899-12-30T00:00:00"/>
    <d v="1899-12-30T00:00:00"/>
    <n v="0"/>
  </r>
  <r>
    <s v=""/>
    <s v="DIMANCHE"/>
    <x v="258"/>
    <m/>
    <m/>
    <m/>
    <m/>
    <m/>
    <m/>
    <d v="1899-12-30T00:00:00"/>
    <m/>
    <m/>
    <s v=""/>
    <m/>
    <m/>
    <d v="1899-12-30T00:00:00"/>
    <d v="1899-12-30T00:00:00"/>
    <d v="1899-12-30T00:00:00"/>
    <d v="1899-12-30T00:00:00"/>
  </r>
  <r>
    <s v=""/>
    <s v="LUNDI"/>
    <x v="259"/>
    <m/>
    <m/>
    <m/>
    <m/>
    <m/>
    <m/>
    <d v="1899-12-30T00:00:00"/>
    <m/>
    <m/>
    <s v=""/>
    <m/>
    <m/>
    <d v="1899-12-30T00:00:00"/>
    <d v="1899-12-30T00:00:00"/>
    <d v="1899-12-30T00:00:00"/>
    <n v="0"/>
  </r>
  <r>
    <s v=""/>
    <s v="MARDI"/>
    <x v="260"/>
    <m/>
    <m/>
    <m/>
    <m/>
    <m/>
    <m/>
    <d v="1899-12-30T00:00:00"/>
    <m/>
    <m/>
    <s v=""/>
    <m/>
    <m/>
    <d v="1899-12-30T00:00:00"/>
    <d v="1899-12-30T00:00:00"/>
    <d v="1899-12-30T00:00:00"/>
    <n v="0"/>
  </r>
  <r>
    <s v=""/>
    <s v="MERCREDI"/>
    <x v="261"/>
    <m/>
    <m/>
    <m/>
    <m/>
    <m/>
    <m/>
    <d v="1899-12-30T00:00:00"/>
    <m/>
    <m/>
    <s v=""/>
    <m/>
    <m/>
    <d v="1899-12-30T00:00:00"/>
    <d v="1899-12-30T00:00:00"/>
    <d v="1899-12-30T00:00:00"/>
    <n v="0"/>
  </r>
  <r>
    <s v="semaine 38"/>
    <s v="JEUDI"/>
    <x v="262"/>
    <m/>
    <m/>
    <m/>
    <m/>
    <m/>
    <m/>
    <d v="1899-12-30T00:00:00"/>
    <m/>
    <m/>
    <s v=""/>
    <m/>
    <m/>
    <d v="1899-12-30T00:00:00"/>
    <d v="1899-12-30T00:00:00"/>
    <d v="1899-12-30T00:00:00"/>
    <n v="0"/>
  </r>
  <r>
    <s v=""/>
    <s v="VENDREDI"/>
    <x v="263"/>
    <m/>
    <m/>
    <m/>
    <m/>
    <m/>
    <m/>
    <d v="1899-12-30T00:00:00"/>
    <m/>
    <m/>
    <s v=""/>
    <m/>
    <m/>
    <d v="1899-12-30T00:00:00"/>
    <d v="1899-12-30T00:00:00"/>
    <d v="1899-12-30T00:00:00"/>
    <n v="0"/>
  </r>
  <r>
    <s v=""/>
    <s v="SAMEDI"/>
    <x v="264"/>
    <m/>
    <m/>
    <m/>
    <m/>
    <m/>
    <m/>
    <d v="1899-12-30T00:00:00"/>
    <m/>
    <m/>
    <s v=""/>
    <m/>
    <m/>
    <d v="1899-12-30T00:00:00"/>
    <d v="1899-12-30T00:00:00"/>
    <d v="1899-12-30T00:00:00"/>
    <n v="0"/>
  </r>
  <r>
    <s v=""/>
    <s v="DIMANCHE"/>
    <x v="265"/>
    <m/>
    <m/>
    <m/>
    <m/>
    <m/>
    <m/>
    <d v="1899-12-30T00:00:00"/>
    <m/>
    <m/>
    <s v=""/>
    <m/>
    <m/>
    <d v="1899-12-30T00:00:00"/>
    <d v="1899-12-30T00:00:00"/>
    <d v="1899-12-30T00:00:00"/>
    <d v="1899-12-30T00:00:00"/>
  </r>
  <r>
    <s v=""/>
    <s v="LUNDI"/>
    <x v="266"/>
    <m/>
    <m/>
    <m/>
    <m/>
    <m/>
    <m/>
    <d v="1899-12-30T00:00:00"/>
    <m/>
    <m/>
    <s v=""/>
    <m/>
    <m/>
    <d v="1899-12-30T00:00:00"/>
    <d v="1899-12-30T00:00:00"/>
    <d v="1899-12-30T00:00:00"/>
    <n v="0"/>
  </r>
  <r>
    <s v=""/>
    <s v="MARDI"/>
    <x v="267"/>
    <m/>
    <m/>
    <m/>
    <m/>
    <m/>
    <m/>
    <d v="1899-12-30T00:00:00"/>
    <m/>
    <m/>
    <s v=""/>
    <m/>
    <m/>
    <d v="1899-12-30T00:00:00"/>
    <d v="1899-12-30T00:00:00"/>
    <d v="1899-12-30T00:00:00"/>
    <n v="0"/>
  </r>
  <r>
    <s v=""/>
    <s v="MERCREDI"/>
    <x v="268"/>
    <m/>
    <m/>
    <m/>
    <m/>
    <m/>
    <m/>
    <d v="1899-12-30T00:00:00"/>
    <m/>
    <m/>
    <s v=""/>
    <m/>
    <m/>
    <d v="1899-12-30T00:00:00"/>
    <d v="1899-12-30T00:00:00"/>
    <d v="1899-12-30T00:00:00"/>
    <n v="0"/>
  </r>
  <r>
    <s v="semaine 39"/>
    <s v="JEUDI"/>
    <x v="269"/>
    <m/>
    <m/>
    <m/>
    <m/>
    <m/>
    <m/>
    <d v="1899-12-30T00:00:00"/>
    <m/>
    <m/>
    <s v=""/>
    <m/>
    <m/>
    <d v="1899-12-30T00:00:00"/>
    <d v="1899-12-30T00:00:00"/>
    <d v="1899-12-30T00:00:00"/>
    <n v="0"/>
  </r>
  <r>
    <s v=""/>
    <s v="VENDREDI"/>
    <x v="270"/>
    <m/>
    <m/>
    <m/>
    <m/>
    <m/>
    <m/>
    <d v="1899-12-30T00:00:00"/>
    <m/>
    <m/>
    <s v=""/>
    <m/>
    <m/>
    <d v="1899-12-30T00:00:00"/>
    <d v="1899-12-30T00:00:00"/>
    <d v="1899-12-30T00:00:00"/>
    <n v="0"/>
  </r>
  <r>
    <s v=""/>
    <s v="SAMEDI"/>
    <x v="271"/>
    <m/>
    <m/>
    <m/>
    <m/>
    <m/>
    <m/>
    <d v="1899-12-30T00:00:00"/>
    <m/>
    <m/>
    <s v=""/>
    <m/>
    <m/>
    <d v="1899-12-30T00:00:00"/>
    <d v="1899-12-30T00:00:00"/>
    <d v="1899-12-30T00:00:00"/>
    <n v="0"/>
  </r>
  <r>
    <s v=""/>
    <s v="DIMANCHE"/>
    <x v="272"/>
    <m/>
    <m/>
    <m/>
    <m/>
    <m/>
    <m/>
    <d v="1899-12-30T00:00:00"/>
    <m/>
    <m/>
    <s v=""/>
    <m/>
    <m/>
    <d v="1899-12-30T00:00:00"/>
    <d v="1899-12-30T00:00:00"/>
    <d v="1899-12-30T00:00:00"/>
    <d v="1899-12-30T00:00:00"/>
  </r>
  <r>
    <s v=""/>
    <s v="LUNDI"/>
    <x v="273"/>
    <m/>
    <m/>
    <m/>
    <m/>
    <m/>
    <m/>
    <d v="1899-12-30T00:00:00"/>
    <m/>
    <m/>
    <s v=""/>
    <m/>
    <m/>
    <d v="1899-12-30T00:00:00"/>
    <d v="1899-12-30T00:00:00"/>
    <d v="1899-12-30T00:00:00"/>
    <n v="0"/>
  </r>
  <r>
    <s v=""/>
    <s v="MARDI"/>
    <x v="274"/>
    <m/>
    <m/>
    <m/>
    <m/>
    <m/>
    <m/>
    <d v="1899-12-30T00:00:00"/>
    <m/>
    <m/>
    <s v=""/>
    <m/>
    <m/>
    <d v="1899-12-30T00:00:00"/>
    <d v="1899-12-30T00:00:00"/>
    <d v="1899-12-30T00:00:00"/>
    <n v="0"/>
  </r>
  <r>
    <s v=""/>
    <s v="MERCREDI"/>
    <x v="275"/>
    <m/>
    <m/>
    <m/>
    <m/>
    <m/>
    <m/>
    <d v="1899-12-30T00:00:00"/>
    <m/>
    <m/>
    <s v=""/>
    <m/>
    <m/>
    <d v="1899-12-30T00:00:00"/>
    <d v="1899-12-30T00:00:00"/>
    <d v="1899-12-30T00:00:00"/>
    <n v="0"/>
  </r>
  <r>
    <s v="semaine 40"/>
    <s v="JEUDI"/>
    <x v="276"/>
    <m/>
    <m/>
    <m/>
    <m/>
    <m/>
    <m/>
    <d v="1899-12-30T00:00:00"/>
    <m/>
    <m/>
    <s v=""/>
    <m/>
    <m/>
    <d v="1899-12-30T00:00:00"/>
    <d v="1899-12-30T00:00:00"/>
    <d v="1899-12-30T00:00:00"/>
    <n v="0"/>
  </r>
  <r>
    <s v=""/>
    <s v="VENDREDI"/>
    <x v="277"/>
    <m/>
    <m/>
    <m/>
    <m/>
    <m/>
    <m/>
    <d v="1899-12-30T00:00:00"/>
    <m/>
    <m/>
    <s v=""/>
    <m/>
    <m/>
    <d v="1899-12-30T00:00:00"/>
    <d v="1899-12-30T00:00:00"/>
    <d v="1899-12-30T00:00:00"/>
    <n v="0"/>
  </r>
  <r>
    <s v=""/>
    <s v="SAMEDI"/>
    <x v="278"/>
    <m/>
    <m/>
    <m/>
    <m/>
    <m/>
    <m/>
    <d v="1899-12-30T00:00:00"/>
    <m/>
    <m/>
    <s v=""/>
    <m/>
    <m/>
    <d v="1899-12-30T00:00:00"/>
    <d v="1899-12-30T00:00:00"/>
    <d v="1899-12-30T00:00:00"/>
    <n v="0"/>
  </r>
  <r>
    <s v=""/>
    <s v="DIMANCHE"/>
    <x v="279"/>
    <m/>
    <m/>
    <m/>
    <m/>
    <m/>
    <m/>
    <d v="1899-12-30T00:00:00"/>
    <m/>
    <m/>
    <s v=""/>
    <m/>
    <m/>
    <d v="1899-12-30T00:00:00"/>
    <d v="1899-12-30T00:00:00"/>
    <d v="1899-12-30T00:00:00"/>
    <d v="1899-12-30T00:00:00"/>
  </r>
  <r>
    <s v=""/>
    <s v="LUNDI"/>
    <x v="280"/>
    <m/>
    <m/>
    <m/>
    <m/>
    <m/>
    <m/>
    <d v="1899-12-30T00:00:00"/>
    <m/>
    <m/>
    <s v=""/>
    <m/>
    <m/>
    <d v="1899-12-30T00:00:00"/>
    <d v="1899-12-30T00:00:00"/>
    <d v="1899-12-30T00:00:00"/>
    <n v="0"/>
  </r>
  <r>
    <s v=""/>
    <s v="MARDI"/>
    <x v="281"/>
    <m/>
    <m/>
    <m/>
    <m/>
    <m/>
    <m/>
    <d v="1899-12-30T00:00:00"/>
    <m/>
    <m/>
    <s v=""/>
    <m/>
    <m/>
    <d v="1899-12-30T00:00:00"/>
    <d v="1899-12-30T00:00:00"/>
    <d v="1899-12-30T00:00:00"/>
    <n v="0"/>
  </r>
  <r>
    <s v=""/>
    <s v="MERCREDI"/>
    <x v="282"/>
    <m/>
    <m/>
    <m/>
    <m/>
    <m/>
    <m/>
    <d v="1899-12-30T00:00:00"/>
    <m/>
    <m/>
    <s v=""/>
    <m/>
    <m/>
    <d v="1899-12-30T00:00:00"/>
    <d v="1899-12-30T00:00:00"/>
    <d v="1899-12-30T00:00:00"/>
    <n v="0"/>
  </r>
  <r>
    <s v="semaine 41"/>
    <s v="JEUDI"/>
    <x v="283"/>
    <m/>
    <m/>
    <m/>
    <m/>
    <m/>
    <m/>
    <d v="1899-12-30T00:00:00"/>
    <m/>
    <m/>
    <s v=""/>
    <m/>
    <m/>
    <d v="1899-12-30T00:00:00"/>
    <d v="1899-12-30T00:00:00"/>
    <d v="1899-12-30T00:00:00"/>
    <n v="0"/>
  </r>
  <r>
    <s v=""/>
    <s v="VENDREDI"/>
    <x v="284"/>
    <m/>
    <m/>
    <m/>
    <m/>
    <m/>
    <m/>
    <d v="1899-12-30T00:00:00"/>
    <m/>
    <m/>
    <s v=""/>
    <m/>
    <m/>
    <d v="1899-12-30T00:00:00"/>
    <d v="1899-12-30T00:00:00"/>
    <d v="1899-12-30T00:00:00"/>
    <n v="0"/>
  </r>
  <r>
    <s v=""/>
    <s v="SAMEDI"/>
    <x v="285"/>
    <m/>
    <m/>
    <m/>
    <m/>
    <m/>
    <m/>
    <d v="1899-12-30T00:00:00"/>
    <m/>
    <m/>
    <s v=""/>
    <m/>
    <m/>
    <d v="1899-12-30T00:00:00"/>
    <d v="1899-12-30T00:00:00"/>
    <d v="1899-12-30T00:00:00"/>
    <n v="0"/>
  </r>
  <r>
    <s v=""/>
    <s v="DIMANCHE"/>
    <x v="286"/>
    <m/>
    <m/>
    <m/>
    <m/>
    <m/>
    <m/>
    <d v="1899-12-30T00:00:00"/>
    <m/>
    <m/>
    <s v=""/>
    <m/>
    <m/>
    <d v="1899-12-30T00:00:00"/>
    <d v="1899-12-30T00:00:00"/>
    <d v="1899-12-30T00:00:00"/>
    <d v="1899-12-30T00:00:00"/>
  </r>
  <r>
    <s v=""/>
    <s v="LUNDI"/>
    <x v="287"/>
    <m/>
    <m/>
    <m/>
    <m/>
    <m/>
    <m/>
    <d v="1899-12-30T00:00:00"/>
    <m/>
    <m/>
    <s v=""/>
    <m/>
    <m/>
    <d v="1899-12-30T00:00:00"/>
    <d v="1899-12-30T00:00:00"/>
    <d v="1899-12-30T00:00:00"/>
    <n v="0"/>
  </r>
  <r>
    <s v=""/>
    <s v="MARDI"/>
    <x v="288"/>
    <m/>
    <m/>
    <m/>
    <m/>
    <m/>
    <m/>
    <d v="1899-12-30T00:00:00"/>
    <m/>
    <m/>
    <s v=""/>
    <m/>
    <m/>
    <d v="1899-12-30T00:00:00"/>
    <d v="1899-12-30T00:00:00"/>
    <d v="1899-12-30T00:00:00"/>
    <n v="0"/>
  </r>
  <r>
    <s v=""/>
    <s v="MERCREDI"/>
    <x v="289"/>
    <m/>
    <m/>
    <m/>
    <m/>
    <m/>
    <m/>
    <d v="1899-12-30T00:00:00"/>
    <m/>
    <m/>
    <s v=""/>
    <m/>
    <m/>
    <d v="1899-12-30T00:00:00"/>
    <d v="1899-12-30T00:00:00"/>
    <d v="1899-12-30T00:00:00"/>
    <n v="0"/>
  </r>
  <r>
    <s v="semaine 42"/>
    <s v="JEUDI"/>
    <x v="290"/>
    <m/>
    <m/>
    <m/>
    <m/>
    <m/>
    <m/>
    <d v="1899-12-30T00:00:00"/>
    <m/>
    <m/>
    <s v=""/>
    <m/>
    <m/>
    <d v="1899-12-30T00:00:00"/>
    <d v="1899-12-30T00:00:00"/>
    <d v="1899-12-30T00:00:00"/>
    <n v="0"/>
  </r>
  <r>
    <s v=""/>
    <s v="VENDREDI"/>
    <x v="291"/>
    <m/>
    <m/>
    <m/>
    <m/>
    <m/>
    <m/>
    <d v="1899-12-30T00:00:00"/>
    <m/>
    <m/>
    <s v=""/>
    <m/>
    <m/>
    <d v="1899-12-30T00:00:00"/>
    <d v="1899-12-30T00:00:00"/>
    <d v="1899-12-30T00:00:00"/>
    <n v="0"/>
  </r>
  <r>
    <s v=""/>
    <s v="SAMEDI"/>
    <x v="292"/>
    <m/>
    <m/>
    <m/>
    <m/>
    <m/>
    <m/>
    <d v="1899-12-30T00:00:00"/>
    <m/>
    <m/>
    <s v=""/>
    <m/>
    <m/>
    <d v="1899-12-30T00:00:00"/>
    <d v="1899-12-30T00:00:00"/>
    <d v="1899-12-30T00:00:00"/>
    <n v="0"/>
  </r>
  <r>
    <s v=""/>
    <s v="DIMANCHE"/>
    <x v="293"/>
    <m/>
    <m/>
    <m/>
    <m/>
    <m/>
    <m/>
    <d v="1899-12-30T00:00:00"/>
    <m/>
    <m/>
    <s v=""/>
    <m/>
    <m/>
    <d v="1899-12-30T00:00:00"/>
    <d v="1899-12-30T00:00:00"/>
    <d v="1899-12-30T00:00:00"/>
    <d v="1899-12-30T00:00:00"/>
  </r>
  <r>
    <s v=""/>
    <s v="LUNDI"/>
    <x v="294"/>
    <m/>
    <m/>
    <m/>
    <m/>
    <m/>
    <m/>
    <d v="1899-12-30T00:00:00"/>
    <m/>
    <m/>
    <s v=""/>
    <m/>
    <m/>
    <d v="1899-12-30T00:00:00"/>
    <d v="1899-12-30T00:00:00"/>
    <d v="1899-12-30T00:00:00"/>
    <n v="0"/>
  </r>
  <r>
    <s v=""/>
    <s v="MARDI"/>
    <x v="295"/>
    <m/>
    <m/>
    <m/>
    <m/>
    <m/>
    <m/>
    <d v="1899-12-30T00:00:00"/>
    <m/>
    <m/>
    <s v=""/>
    <m/>
    <m/>
    <d v="1899-12-30T00:00:00"/>
    <d v="1899-12-30T00:00:00"/>
    <d v="1899-12-30T00:00:00"/>
    <n v="0"/>
  </r>
  <r>
    <s v=""/>
    <s v="MERCREDI"/>
    <x v="296"/>
    <m/>
    <m/>
    <m/>
    <m/>
    <m/>
    <m/>
    <d v="1899-12-30T00:00:00"/>
    <m/>
    <m/>
    <s v=""/>
    <m/>
    <m/>
    <d v="1899-12-30T00:00:00"/>
    <d v="1899-12-30T00:00:00"/>
    <d v="1899-12-30T00:00:00"/>
    <n v="0"/>
  </r>
  <r>
    <s v="semaine 43"/>
    <s v="JEUDI"/>
    <x v="297"/>
    <m/>
    <m/>
    <m/>
    <m/>
    <m/>
    <m/>
    <d v="1899-12-30T00:00:00"/>
    <m/>
    <m/>
    <s v=""/>
    <m/>
    <m/>
    <d v="1899-12-30T00:00:00"/>
    <d v="1899-12-30T00:00:00"/>
    <d v="1899-12-30T00:00:00"/>
    <n v="0"/>
  </r>
  <r>
    <s v=""/>
    <s v="VENDREDI"/>
    <x v="298"/>
    <m/>
    <m/>
    <m/>
    <m/>
    <m/>
    <m/>
    <d v="1899-12-30T00:00:00"/>
    <m/>
    <m/>
    <s v=""/>
    <m/>
    <m/>
    <d v="1899-12-30T00:00:00"/>
    <d v="1899-12-30T00:00:00"/>
    <d v="1899-12-30T00:00:00"/>
    <n v="0"/>
  </r>
  <r>
    <s v=""/>
    <s v="SAMEDI"/>
    <x v="299"/>
    <m/>
    <m/>
    <m/>
    <m/>
    <m/>
    <m/>
    <d v="1899-12-30T00:00:00"/>
    <m/>
    <m/>
    <s v=""/>
    <m/>
    <m/>
    <d v="1899-12-30T00:00:00"/>
    <d v="1899-12-30T00:00:00"/>
    <d v="1899-12-30T00:00:00"/>
    <n v="0"/>
  </r>
  <r>
    <s v=""/>
    <s v="DIMANCHE"/>
    <x v="300"/>
    <m/>
    <m/>
    <m/>
    <m/>
    <m/>
    <m/>
    <d v="1899-12-30T00:00:00"/>
    <m/>
    <m/>
    <s v=""/>
    <m/>
    <m/>
    <d v="1899-12-30T00:00:00"/>
    <d v="1899-12-30T00:00:00"/>
    <d v="1899-12-30T00:00:00"/>
    <d v="1899-12-30T00:00:00"/>
  </r>
  <r>
    <s v=""/>
    <s v="LUNDI"/>
    <x v="301"/>
    <m/>
    <m/>
    <m/>
    <m/>
    <m/>
    <m/>
    <d v="1899-12-30T00:00:00"/>
    <m/>
    <m/>
    <s v=""/>
    <m/>
    <m/>
    <d v="1899-12-30T00:00:00"/>
    <d v="1899-12-30T00:00:00"/>
    <d v="1899-12-30T00:00:00"/>
    <n v="0"/>
  </r>
  <r>
    <s v=""/>
    <s v="MARDI"/>
    <x v="302"/>
    <m/>
    <m/>
    <m/>
    <m/>
    <m/>
    <m/>
    <d v="1899-12-30T00:00:00"/>
    <m/>
    <m/>
    <s v=""/>
    <m/>
    <m/>
    <d v="1899-12-30T00:00:00"/>
    <d v="1899-12-30T00:00:00"/>
    <d v="1899-12-30T00:00:00"/>
    <n v="0"/>
  </r>
  <r>
    <s v=""/>
    <s v="MERCREDI"/>
    <x v="303"/>
    <m/>
    <m/>
    <m/>
    <m/>
    <m/>
    <m/>
    <d v="1899-12-30T00:00:00"/>
    <m/>
    <m/>
    <s v=""/>
    <m/>
    <m/>
    <d v="1899-12-30T00:00:00"/>
    <d v="1899-12-30T00:00:00"/>
    <d v="1899-12-30T00:00:00"/>
    <n v="0"/>
  </r>
  <r>
    <s v="semaine 44"/>
    <s v="JEUDI"/>
    <x v="304"/>
    <m/>
    <m/>
    <m/>
    <m/>
    <m/>
    <m/>
    <d v="1899-12-30T00:00:00"/>
    <m/>
    <m/>
    <s v=""/>
    <m/>
    <m/>
    <d v="1899-12-30T00:00:00"/>
    <d v="1899-12-30T00:00:00"/>
    <d v="1899-12-30T00:00:00"/>
    <n v="0"/>
  </r>
  <r>
    <s v=""/>
    <s v="VENDREDI"/>
    <x v="305"/>
    <m/>
    <m/>
    <m/>
    <m/>
    <m/>
    <m/>
    <d v="1899-12-30T00:00:00"/>
    <m/>
    <m/>
    <s v=""/>
    <m/>
    <m/>
    <d v="1899-12-30T00:00:00"/>
    <d v="1899-12-30T00:00:00"/>
    <d v="1899-12-30T00:00:00"/>
    <n v="0"/>
  </r>
  <r>
    <s v=""/>
    <s v="SAMEDI"/>
    <x v="306"/>
    <m/>
    <m/>
    <m/>
    <m/>
    <m/>
    <m/>
    <d v="1899-12-30T00:00:00"/>
    <m/>
    <m/>
    <s v=""/>
    <m/>
    <m/>
    <d v="1899-12-30T00:00:00"/>
    <d v="1899-12-30T00:00:00"/>
    <d v="1899-12-30T00:00:00"/>
    <n v="0"/>
  </r>
  <r>
    <s v=""/>
    <s v="DIMANCHE"/>
    <x v="307"/>
    <m/>
    <m/>
    <m/>
    <m/>
    <m/>
    <m/>
    <d v="1899-12-30T00:00:00"/>
    <m/>
    <m/>
    <s v="oui"/>
    <m/>
    <m/>
    <d v="1899-12-30T00:00:00"/>
    <d v="1899-12-30T00:00:00"/>
    <d v="1899-12-30T00:00:00"/>
    <d v="1899-12-30T00:00:00"/>
  </r>
  <r>
    <s v=""/>
    <s v="LUNDI"/>
    <x v="308"/>
    <m/>
    <m/>
    <m/>
    <m/>
    <m/>
    <m/>
    <d v="1899-12-30T00:00:00"/>
    <m/>
    <m/>
    <s v=""/>
    <m/>
    <m/>
    <d v="1899-12-30T00:00:00"/>
    <d v="1899-12-30T00:00:00"/>
    <d v="1899-12-30T00:00:00"/>
    <n v="0"/>
  </r>
  <r>
    <s v=""/>
    <s v="MARDI"/>
    <x v="309"/>
    <m/>
    <m/>
    <m/>
    <m/>
    <m/>
    <m/>
    <d v="1899-12-30T00:00:00"/>
    <m/>
    <m/>
    <s v=""/>
    <m/>
    <m/>
    <d v="1899-12-30T00:00:00"/>
    <d v="1899-12-30T00:00:00"/>
    <d v="1899-12-30T00:00:00"/>
    <n v="0"/>
  </r>
  <r>
    <s v=""/>
    <s v="MERCREDI"/>
    <x v="310"/>
    <m/>
    <m/>
    <m/>
    <m/>
    <m/>
    <m/>
    <d v="1899-12-30T00:00:00"/>
    <m/>
    <m/>
    <s v=""/>
    <m/>
    <m/>
    <d v="1899-12-30T00:00:00"/>
    <d v="1899-12-30T00:00:00"/>
    <d v="1899-12-30T00:00:00"/>
    <n v="0"/>
  </r>
  <r>
    <s v="semaine 45"/>
    <s v="JEUDI"/>
    <x v="311"/>
    <m/>
    <m/>
    <m/>
    <m/>
    <m/>
    <m/>
    <d v="1899-12-30T00:00:00"/>
    <m/>
    <m/>
    <s v=""/>
    <m/>
    <m/>
    <d v="1899-12-30T00:00:00"/>
    <d v="1899-12-30T00:00:00"/>
    <d v="1899-12-30T00:00:00"/>
    <n v="0"/>
  </r>
  <r>
    <s v=""/>
    <s v="VENDREDI"/>
    <x v="312"/>
    <m/>
    <m/>
    <m/>
    <m/>
    <m/>
    <m/>
    <d v="1899-12-30T00:00:00"/>
    <m/>
    <m/>
    <s v=""/>
    <m/>
    <m/>
    <d v="1899-12-30T00:00:00"/>
    <d v="1899-12-30T00:00:00"/>
    <d v="1899-12-30T00:00:00"/>
    <n v="0"/>
  </r>
  <r>
    <s v=""/>
    <s v="SAMEDI"/>
    <x v="313"/>
    <m/>
    <m/>
    <m/>
    <m/>
    <m/>
    <m/>
    <d v="1899-12-30T00:00:00"/>
    <m/>
    <m/>
    <s v=""/>
    <m/>
    <m/>
    <d v="1899-12-30T00:00:00"/>
    <d v="1899-12-30T00:00:00"/>
    <d v="1899-12-30T00:00:00"/>
    <n v="0"/>
  </r>
  <r>
    <s v=""/>
    <s v="DIMANCHE"/>
    <x v="314"/>
    <m/>
    <m/>
    <m/>
    <m/>
    <m/>
    <m/>
    <d v="1899-12-30T00:00:00"/>
    <m/>
    <m/>
    <s v=""/>
    <m/>
    <m/>
    <d v="1899-12-30T00:00:00"/>
    <d v="1899-12-30T00:00:00"/>
    <d v="1899-12-30T00:00:00"/>
    <d v="1899-12-30T00:00:00"/>
  </r>
  <r>
    <s v=""/>
    <s v="LUNDI"/>
    <x v="315"/>
    <m/>
    <m/>
    <m/>
    <m/>
    <m/>
    <m/>
    <d v="1899-12-30T00:00:00"/>
    <m/>
    <m/>
    <s v=""/>
    <m/>
    <m/>
    <d v="1899-12-30T00:00:00"/>
    <d v="1899-12-30T00:00:00"/>
    <d v="1899-12-30T00:00:00"/>
    <n v="0"/>
  </r>
  <r>
    <s v=""/>
    <s v="MARDI"/>
    <x v="316"/>
    <m/>
    <m/>
    <m/>
    <m/>
    <m/>
    <m/>
    <d v="1899-12-30T00:00:00"/>
    <m/>
    <m/>
    <s v=""/>
    <m/>
    <m/>
    <d v="1899-12-30T00:00:00"/>
    <d v="1899-12-30T00:00:00"/>
    <d v="1899-12-30T00:00:00"/>
    <n v="0"/>
  </r>
  <r>
    <s v=""/>
    <s v="MERCREDI"/>
    <x v="317"/>
    <m/>
    <m/>
    <m/>
    <m/>
    <m/>
    <m/>
    <d v="1899-12-30T00:00:00"/>
    <m/>
    <m/>
    <s v="oui"/>
    <m/>
    <m/>
    <d v="1899-12-30T00:00:00"/>
    <d v="1899-12-30T00:00:00"/>
    <d v="1899-12-30T00:00:00"/>
    <n v="0"/>
  </r>
  <r>
    <s v="semaine 46"/>
    <s v="JEUDI"/>
    <x v="318"/>
    <m/>
    <m/>
    <m/>
    <m/>
    <m/>
    <m/>
    <d v="1899-12-30T00:00:00"/>
    <m/>
    <m/>
    <s v=""/>
    <m/>
    <m/>
    <d v="1899-12-30T00:00:00"/>
    <d v="1899-12-30T00:00:00"/>
    <d v="1899-12-30T00:00:00"/>
    <n v="0"/>
  </r>
  <r>
    <s v=""/>
    <s v="VENDREDI"/>
    <x v="319"/>
    <m/>
    <m/>
    <m/>
    <m/>
    <m/>
    <m/>
    <d v="1899-12-30T00:00:00"/>
    <m/>
    <m/>
    <s v=""/>
    <m/>
    <m/>
    <d v="1899-12-30T00:00:00"/>
    <d v="1899-12-30T00:00:00"/>
    <d v="1899-12-30T00:00:00"/>
    <n v="0"/>
  </r>
  <r>
    <s v=""/>
    <s v="SAMEDI"/>
    <x v="320"/>
    <m/>
    <m/>
    <m/>
    <m/>
    <m/>
    <m/>
    <d v="1899-12-30T00:00:00"/>
    <m/>
    <m/>
    <s v=""/>
    <m/>
    <m/>
    <d v="1899-12-30T00:00:00"/>
    <d v="1899-12-30T00:00:00"/>
    <d v="1899-12-30T00:00:00"/>
    <n v="0"/>
  </r>
  <r>
    <s v=""/>
    <s v="DIMANCHE"/>
    <x v="321"/>
    <m/>
    <m/>
    <m/>
    <m/>
    <m/>
    <m/>
    <d v="1899-12-30T00:00:00"/>
    <m/>
    <m/>
    <s v=""/>
    <m/>
    <m/>
    <d v="1899-12-30T00:00:00"/>
    <d v="1899-12-30T00:00:00"/>
    <d v="1899-12-30T00:00:00"/>
    <d v="1899-12-30T00:00:00"/>
  </r>
  <r>
    <s v=""/>
    <s v="LUNDI"/>
    <x v="322"/>
    <m/>
    <m/>
    <m/>
    <m/>
    <m/>
    <m/>
    <d v="1899-12-30T00:00:00"/>
    <m/>
    <m/>
    <s v=""/>
    <m/>
    <m/>
    <d v="1899-12-30T00:00:00"/>
    <d v="1899-12-30T00:00:00"/>
    <d v="1899-12-30T00:00:00"/>
    <n v="0"/>
  </r>
  <r>
    <s v=""/>
    <s v="MARDI"/>
    <x v="323"/>
    <m/>
    <m/>
    <m/>
    <m/>
    <m/>
    <m/>
    <d v="1899-12-30T00:00:00"/>
    <m/>
    <m/>
    <s v=""/>
    <m/>
    <m/>
    <d v="1899-12-30T00:00:00"/>
    <d v="1899-12-30T00:00:00"/>
    <d v="1899-12-30T00:00:00"/>
    <n v="0"/>
  </r>
  <r>
    <s v=""/>
    <s v="MERCREDI"/>
    <x v="324"/>
    <m/>
    <m/>
    <m/>
    <m/>
    <m/>
    <m/>
    <d v="1899-12-30T00:00:00"/>
    <m/>
    <m/>
    <s v=""/>
    <m/>
    <m/>
    <d v="1899-12-30T00:00:00"/>
    <d v="1899-12-30T00:00:00"/>
    <d v="1899-12-30T00:00:00"/>
    <n v="0"/>
  </r>
  <r>
    <s v="semaine 47"/>
    <s v="JEUDI"/>
    <x v="325"/>
    <m/>
    <m/>
    <m/>
    <m/>
    <m/>
    <m/>
    <d v="1899-12-30T00:00:00"/>
    <m/>
    <m/>
    <s v=""/>
    <m/>
    <m/>
    <d v="1899-12-30T00:00:00"/>
    <d v="1899-12-30T00:00:00"/>
    <d v="1899-12-30T00:00:00"/>
    <n v="0"/>
  </r>
  <r>
    <s v=""/>
    <s v="VENDREDI"/>
    <x v="326"/>
    <m/>
    <m/>
    <m/>
    <m/>
    <m/>
    <m/>
    <d v="1899-12-30T00:00:00"/>
    <m/>
    <m/>
    <s v=""/>
    <m/>
    <m/>
    <d v="1899-12-30T00:00:00"/>
    <d v="1899-12-30T00:00:00"/>
    <d v="1899-12-30T00:00:00"/>
    <n v="0"/>
  </r>
  <r>
    <s v=""/>
    <s v="SAMEDI"/>
    <x v="327"/>
    <m/>
    <m/>
    <m/>
    <m/>
    <m/>
    <m/>
    <d v="1899-12-30T00:00:00"/>
    <m/>
    <m/>
    <s v=""/>
    <m/>
    <m/>
    <d v="1899-12-30T00:00:00"/>
    <d v="1899-12-30T00:00:00"/>
    <d v="1899-12-30T00:00:00"/>
    <n v="0"/>
  </r>
  <r>
    <s v=""/>
    <s v="DIMANCHE"/>
    <x v="328"/>
    <m/>
    <m/>
    <m/>
    <m/>
    <m/>
    <m/>
    <d v="1899-12-30T00:00:00"/>
    <m/>
    <m/>
    <s v=""/>
    <m/>
    <m/>
    <d v="1899-12-30T00:00:00"/>
    <d v="1899-12-30T00:00:00"/>
    <d v="1899-12-30T00:00:00"/>
    <d v="1899-12-30T00:00:00"/>
  </r>
  <r>
    <s v=""/>
    <s v="LUNDI"/>
    <x v="329"/>
    <m/>
    <m/>
    <m/>
    <m/>
    <m/>
    <m/>
    <d v="1899-12-30T00:00:00"/>
    <m/>
    <m/>
    <s v=""/>
    <m/>
    <m/>
    <d v="1899-12-30T00:00:00"/>
    <d v="1899-12-30T00:00:00"/>
    <d v="1899-12-30T00:00:00"/>
    <n v="0"/>
  </r>
  <r>
    <s v=""/>
    <s v="MARDI"/>
    <x v="330"/>
    <m/>
    <m/>
    <m/>
    <m/>
    <m/>
    <m/>
    <d v="1899-12-30T00:00:00"/>
    <m/>
    <m/>
    <s v=""/>
    <m/>
    <m/>
    <d v="1899-12-30T00:00:00"/>
    <d v="1899-12-30T00:00:00"/>
    <d v="1899-12-30T00:00:00"/>
    <n v="0"/>
  </r>
  <r>
    <s v=""/>
    <s v="MERCREDI"/>
    <x v="331"/>
    <m/>
    <m/>
    <m/>
    <m/>
    <m/>
    <m/>
    <d v="1899-12-30T00:00:00"/>
    <m/>
    <m/>
    <s v=""/>
    <m/>
    <m/>
    <d v="1899-12-30T00:00:00"/>
    <d v="1899-12-30T00:00:00"/>
    <d v="1899-12-30T00:00:00"/>
    <n v="0"/>
  </r>
  <r>
    <s v="semaine 48"/>
    <s v="JEUDI"/>
    <x v="332"/>
    <m/>
    <m/>
    <m/>
    <m/>
    <m/>
    <m/>
    <d v="1899-12-30T00:00:00"/>
    <m/>
    <m/>
    <s v=""/>
    <m/>
    <m/>
    <d v="1899-12-30T00:00:00"/>
    <d v="1899-12-30T00:00:00"/>
    <d v="1899-12-30T00:00:00"/>
    <n v="0"/>
  </r>
  <r>
    <s v=""/>
    <s v="VENDREDI"/>
    <x v="333"/>
    <m/>
    <m/>
    <m/>
    <m/>
    <m/>
    <m/>
    <d v="1899-12-30T00:00:00"/>
    <m/>
    <m/>
    <s v=""/>
    <m/>
    <m/>
    <d v="1899-12-30T00:00:00"/>
    <d v="1899-12-30T00:00:00"/>
    <d v="1899-12-30T00:00:00"/>
    <n v="0"/>
  </r>
  <r>
    <s v=""/>
    <s v="SAMEDI"/>
    <x v="334"/>
    <m/>
    <m/>
    <m/>
    <m/>
    <m/>
    <m/>
    <d v="1899-12-30T00:00:00"/>
    <m/>
    <m/>
    <s v=""/>
    <m/>
    <m/>
    <d v="1899-12-30T00:00:00"/>
    <d v="1899-12-30T00:00:00"/>
    <d v="1899-12-30T00:00:00"/>
    <n v="0"/>
  </r>
  <r>
    <s v=""/>
    <s v="DIMANCHE"/>
    <x v="335"/>
    <m/>
    <m/>
    <m/>
    <m/>
    <m/>
    <m/>
    <d v="1899-12-30T00:00:00"/>
    <m/>
    <m/>
    <s v=""/>
    <m/>
    <m/>
    <d v="1899-12-30T00:00:00"/>
    <d v="1899-12-30T00:00:00"/>
    <d v="1899-12-30T00:00:00"/>
    <d v="1899-12-30T00:00:00"/>
  </r>
  <r>
    <s v=""/>
    <s v="LUNDI"/>
    <x v="336"/>
    <m/>
    <m/>
    <m/>
    <m/>
    <m/>
    <m/>
    <d v="1899-12-30T00:00:00"/>
    <m/>
    <m/>
    <s v=""/>
    <m/>
    <m/>
    <d v="1899-12-30T00:00:00"/>
    <d v="1899-12-30T00:00:00"/>
    <d v="1899-12-30T00:00:00"/>
    <n v="0"/>
  </r>
  <r>
    <s v=""/>
    <s v="MARDI"/>
    <x v="337"/>
    <m/>
    <m/>
    <m/>
    <m/>
    <m/>
    <m/>
    <d v="1899-12-30T00:00:00"/>
    <m/>
    <m/>
    <s v=""/>
    <m/>
    <m/>
    <d v="1899-12-30T00:00:00"/>
    <d v="1899-12-30T00:00:00"/>
    <d v="1899-12-30T00:00:00"/>
    <n v="0"/>
  </r>
  <r>
    <s v=""/>
    <s v="MERCREDI"/>
    <x v="338"/>
    <m/>
    <m/>
    <m/>
    <m/>
    <m/>
    <m/>
    <d v="1899-12-30T00:00:00"/>
    <m/>
    <m/>
    <s v=""/>
    <m/>
    <m/>
    <d v="1899-12-30T00:00:00"/>
    <d v="1899-12-30T00:00:00"/>
    <d v="1899-12-30T00:00:00"/>
    <n v="0"/>
  </r>
  <r>
    <s v="semaine 49"/>
    <s v="JEUDI"/>
    <x v="339"/>
    <m/>
    <m/>
    <m/>
    <m/>
    <m/>
    <m/>
    <d v="1899-12-30T00:00:00"/>
    <m/>
    <m/>
    <s v=""/>
    <m/>
    <m/>
    <d v="1899-12-30T00:00:00"/>
    <d v="1899-12-30T00:00:00"/>
    <d v="1899-12-30T00:00:00"/>
    <n v="0"/>
  </r>
  <r>
    <s v=""/>
    <s v="VENDREDI"/>
    <x v="340"/>
    <m/>
    <m/>
    <m/>
    <m/>
    <m/>
    <m/>
    <d v="1899-12-30T00:00:00"/>
    <m/>
    <m/>
    <s v=""/>
    <m/>
    <m/>
    <d v="1899-12-30T00:00:00"/>
    <d v="1899-12-30T00:00:00"/>
    <d v="1899-12-30T00:00:00"/>
    <n v="0"/>
  </r>
  <r>
    <s v=""/>
    <s v="SAMEDI"/>
    <x v="341"/>
    <m/>
    <m/>
    <m/>
    <m/>
    <m/>
    <m/>
    <d v="1899-12-30T00:00:00"/>
    <m/>
    <m/>
    <s v=""/>
    <m/>
    <m/>
    <d v="1899-12-30T00:00:00"/>
    <d v="1899-12-30T00:00:00"/>
    <d v="1899-12-30T00:00:00"/>
    <n v="0"/>
  </r>
  <r>
    <s v=""/>
    <s v="DIMANCHE"/>
    <x v="342"/>
    <m/>
    <m/>
    <m/>
    <m/>
    <m/>
    <m/>
    <d v="1899-12-30T00:00:00"/>
    <m/>
    <m/>
    <s v=""/>
    <m/>
    <m/>
    <d v="1899-12-30T00:00:00"/>
    <d v="1899-12-30T00:00:00"/>
    <d v="1899-12-30T00:00:00"/>
    <d v="1899-12-30T00:00:00"/>
  </r>
  <r>
    <s v=""/>
    <s v="LUNDI"/>
    <x v="343"/>
    <m/>
    <m/>
    <m/>
    <m/>
    <m/>
    <m/>
    <d v="1899-12-30T00:00:00"/>
    <m/>
    <m/>
    <s v=""/>
    <m/>
    <m/>
    <d v="1899-12-30T00:00:00"/>
    <d v="1899-12-30T00:00:00"/>
    <d v="1899-12-30T00:00:00"/>
    <n v="0"/>
  </r>
  <r>
    <s v=""/>
    <s v="MARDI"/>
    <x v="344"/>
    <m/>
    <m/>
    <m/>
    <m/>
    <m/>
    <m/>
    <d v="1899-12-30T00:00:00"/>
    <m/>
    <m/>
    <s v=""/>
    <m/>
    <m/>
    <d v="1899-12-30T00:00:00"/>
    <d v="1899-12-30T00:00:00"/>
    <d v="1899-12-30T00:00:00"/>
    <n v="0"/>
  </r>
  <r>
    <s v=""/>
    <s v="MERCREDI"/>
    <x v="345"/>
    <m/>
    <m/>
    <m/>
    <m/>
    <m/>
    <m/>
    <d v="1899-12-30T00:00:00"/>
    <m/>
    <m/>
    <s v=""/>
    <m/>
    <m/>
    <d v="1899-12-30T00:00:00"/>
    <d v="1899-12-30T00:00:00"/>
    <d v="1899-12-30T00:00:00"/>
    <n v="0"/>
  </r>
  <r>
    <s v="semaine 50"/>
    <s v="JEUDI"/>
    <x v="346"/>
    <m/>
    <m/>
    <m/>
    <m/>
    <m/>
    <m/>
    <d v="1899-12-30T00:00:00"/>
    <m/>
    <m/>
    <s v=""/>
    <m/>
    <m/>
    <d v="1899-12-30T00:00:00"/>
    <d v="1899-12-30T00:00:00"/>
    <d v="1899-12-30T00:00:00"/>
    <n v="0"/>
  </r>
  <r>
    <s v=""/>
    <s v="VENDREDI"/>
    <x v="347"/>
    <m/>
    <m/>
    <m/>
    <m/>
    <m/>
    <m/>
    <d v="1899-12-30T00:00:00"/>
    <m/>
    <m/>
    <s v=""/>
    <m/>
    <m/>
    <d v="1899-12-30T00:00:00"/>
    <d v="1899-12-30T00:00:00"/>
    <d v="1899-12-30T00:00:00"/>
    <n v="0"/>
  </r>
  <r>
    <s v=""/>
    <s v="SAMEDI"/>
    <x v="348"/>
    <m/>
    <m/>
    <m/>
    <m/>
    <m/>
    <m/>
    <d v="1899-12-30T00:00:00"/>
    <m/>
    <m/>
    <s v=""/>
    <m/>
    <m/>
    <d v="1899-12-30T00:00:00"/>
    <d v="1899-12-30T00:00:00"/>
    <d v="1899-12-30T00:00:00"/>
    <n v="0"/>
  </r>
  <r>
    <s v=""/>
    <s v="DIMANCHE"/>
    <x v="349"/>
    <m/>
    <m/>
    <m/>
    <m/>
    <m/>
    <m/>
    <d v="1899-12-30T00:00:00"/>
    <m/>
    <m/>
    <s v=""/>
    <m/>
    <m/>
    <d v="1899-12-30T00:00:00"/>
    <d v="1899-12-30T00:00:00"/>
    <d v="1899-12-30T00:00:00"/>
    <d v="1899-12-30T00:00:00"/>
  </r>
  <r>
    <s v=""/>
    <s v="LUNDI"/>
    <x v="350"/>
    <m/>
    <m/>
    <m/>
    <m/>
    <m/>
    <m/>
    <d v="1899-12-30T00:00:00"/>
    <m/>
    <m/>
    <s v=""/>
    <m/>
    <m/>
    <d v="1899-12-30T00:00:00"/>
    <d v="1899-12-30T00:00:00"/>
    <d v="1899-12-30T00:00:00"/>
    <n v="0"/>
  </r>
  <r>
    <s v=""/>
    <s v="MARDI"/>
    <x v="351"/>
    <m/>
    <m/>
    <m/>
    <m/>
    <m/>
    <m/>
    <d v="1899-12-30T00:00:00"/>
    <m/>
    <m/>
    <s v=""/>
    <m/>
    <m/>
    <d v="1899-12-30T00:00:00"/>
    <d v="1899-12-30T00:00:00"/>
    <d v="1899-12-30T00:00:00"/>
    <n v="0"/>
  </r>
  <r>
    <s v=""/>
    <s v="MERCREDI"/>
    <x v="352"/>
    <m/>
    <m/>
    <m/>
    <m/>
    <m/>
    <m/>
    <d v="1899-12-30T00:00:00"/>
    <m/>
    <m/>
    <s v=""/>
    <m/>
    <m/>
    <d v="1899-12-30T00:00:00"/>
    <d v="1899-12-30T00:00:00"/>
    <d v="1899-12-30T00:00:00"/>
    <n v="0"/>
  </r>
  <r>
    <s v="semaine 51"/>
    <s v="JEUDI"/>
    <x v="353"/>
    <m/>
    <m/>
    <m/>
    <m/>
    <m/>
    <m/>
    <d v="1899-12-30T00:00:00"/>
    <m/>
    <m/>
    <s v=""/>
    <m/>
    <m/>
    <d v="1899-12-30T00:00:00"/>
    <d v="1899-12-30T00:00:00"/>
    <d v="1899-12-30T00:00:00"/>
    <n v="0"/>
  </r>
  <r>
    <s v=""/>
    <s v="VENDREDI"/>
    <x v="354"/>
    <m/>
    <m/>
    <m/>
    <m/>
    <m/>
    <m/>
    <d v="1899-12-30T00:00:00"/>
    <m/>
    <m/>
    <s v=""/>
    <m/>
    <m/>
    <d v="1899-12-30T00:00:00"/>
    <d v="1899-12-30T00:00:00"/>
    <d v="1899-12-30T00:00:00"/>
    <n v="0"/>
  </r>
  <r>
    <s v=""/>
    <s v="SAMEDI"/>
    <x v="355"/>
    <m/>
    <m/>
    <m/>
    <m/>
    <m/>
    <m/>
    <d v="1899-12-30T00:00:00"/>
    <m/>
    <m/>
    <s v=""/>
    <m/>
    <m/>
    <d v="1899-12-30T00:00:00"/>
    <d v="1899-12-30T00:00:00"/>
    <d v="1899-12-30T00:00:00"/>
    <n v="0"/>
  </r>
  <r>
    <s v=""/>
    <s v="DIMANCHE"/>
    <x v="356"/>
    <m/>
    <m/>
    <m/>
    <m/>
    <m/>
    <m/>
    <d v="1899-12-30T00:00:00"/>
    <m/>
    <m/>
    <s v=""/>
    <m/>
    <m/>
    <d v="1899-12-30T00:00:00"/>
    <d v="1899-12-30T00:00:00"/>
    <d v="1899-12-30T00:00:00"/>
    <d v="1899-12-30T00:00:00"/>
  </r>
  <r>
    <s v=""/>
    <s v="LUNDI"/>
    <x v="357"/>
    <m/>
    <m/>
    <m/>
    <m/>
    <m/>
    <m/>
    <d v="1899-12-30T00:00:00"/>
    <m/>
    <m/>
    <s v=""/>
    <m/>
    <m/>
    <d v="1899-12-30T00:00:00"/>
    <d v="1899-12-30T00:00:00"/>
    <d v="1899-12-30T00:00:00"/>
    <n v="0"/>
  </r>
  <r>
    <s v=""/>
    <s v="MARDI"/>
    <x v="358"/>
    <m/>
    <m/>
    <m/>
    <m/>
    <m/>
    <m/>
    <d v="1899-12-30T00:00:00"/>
    <m/>
    <m/>
    <s v=""/>
    <m/>
    <m/>
    <d v="1899-12-30T00:00:00"/>
    <d v="1899-12-30T00:00:00"/>
    <d v="1899-12-30T00:00:00"/>
    <n v="0"/>
  </r>
  <r>
    <s v=""/>
    <s v="MERCREDI"/>
    <x v="359"/>
    <m/>
    <m/>
    <m/>
    <m/>
    <m/>
    <m/>
    <d v="1899-12-30T00:00:00"/>
    <m/>
    <m/>
    <s v=""/>
    <m/>
    <m/>
    <d v="1899-12-30T00:00:00"/>
    <d v="1899-12-30T00:00:00"/>
    <d v="1899-12-30T00:00:00"/>
    <n v="0"/>
  </r>
  <r>
    <s v="semaine 52"/>
    <s v="JEUDI"/>
    <x v="360"/>
    <m/>
    <m/>
    <m/>
    <m/>
    <m/>
    <m/>
    <d v="1899-12-30T00:00:00"/>
    <m/>
    <m/>
    <s v=""/>
    <m/>
    <m/>
    <d v="1899-12-30T00:00:00"/>
    <d v="1899-12-30T00:00:00"/>
    <d v="1899-12-30T00:00:00"/>
    <n v="0"/>
  </r>
  <r>
    <s v=""/>
    <s v="VENDREDI"/>
    <x v="361"/>
    <m/>
    <m/>
    <m/>
    <m/>
    <m/>
    <m/>
    <d v="1899-12-30T00:00:00"/>
    <m/>
    <m/>
    <s v="oui"/>
    <m/>
    <m/>
    <d v="1899-12-30T00:00:00"/>
    <d v="1899-12-30T00:00:00"/>
    <d v="1899-12-30T00:00:00"/>
    <n v="0"/>
  </r>
  <r>
    <s v=""/>
    <s v="SAMEDI"/>
    <x v="362"/>
    <m/>
    <m/>
    <m/>
    <m/>
    <m/>
    <m/>
    <d v="1899-12-30T00:00:00"/>
    <m/>
    <m/>
    <s v=""/>
    <m/>
    <m/>
    <d v="1899-12-30T00:00:00"/>
    <d v="1899-12-30T00:00:00"/>
    <d v="1899-12-30T00:00:00"/>
    <n v="0"/>
  </r>
  <r>
    <s v=""/>
    <s v="DIMANCHE"/>
    <x v="363"/>
    <m/>
    <m/>
    <m/>
    <m/>
    <m/>
    <m/>
    <d v="1899-12-30T00:00:00"/>
    <m/>
    <m/>
    <s v=""/>
    <m/>
    <m/>
    <d v="1899-12-30T00:00:00"/>
    <d v="1899-12-30T00:00:00"/>
    <d v="1899-12-30T00:00:00"/>
    <d v="1899-12-30T00:00:00"/>
  </r>
  <r>
    <s v=""/>
    <s v="LUNDI"/>
    <x v="364"/>
    <m/>
    <m/>
    <m/>
    <m/>
    <m/>
    <m/>
    <d v="1899-12-30T00:00:00"/>
    <m/>
    <m/>
    <s v=""/>
    <m/>
    <m/>
    <d v="1899-12-30T00:00:00"/>
    <d v="1899-12-30T00:00:00"/>
    <d v="1899-12-30T00:00:00"/>
    <n v="0"/>
  </r>
  <r>
    <s v=""/>
    <s v="MARDI"/>
    <x v="365"/>
    <m/>
    <m/>
    <m/>
    <m/>
    <m/>
    <m/>
    <d v="1899-12-30T00:00:00"/>
    <m/>
    <m/>
    <s v=""/>
    <m/>
    <m/>
    <d v="1899-12-30T00:00:00"/>
    <d v="1899-12-30T00:00:00"/>
    <d v="1899-12-30T00:00:00"/>
    <n v="0"/>
  </r>
  <r>
    <s v=""/>
    <s v="MERCREDI"/>
    <x v="366"/>
    <m/>
    <m/>
    <m/>
    <m/>
    <m/>
    <m/>
    <d v="1899-12-30T00:00:00"/>
    <m/>
    <m/>
    <s v=""/>
    <m/>
    <m/>
    <d v="1899-12-30T00:00:00"/>
    <d v="1899-12-30T00:00:00"/>
    <d v="1899-12-30T00:00:00"/>
    <n v="0"/>
  </r>
  <r>
    <s v="semaine 53"/>
    <s v="JEUDI"/>
    <x v="367"/>
    <m/>
    <m/>
    <m/>
    <m/>
    <m/>
    <m/>
    <d v="1899-12-30T00:00:00"/>
    <m/>
    <m/>
    <s v=""/>
    <m/>
    <m/>
    <d v="1899-12-30T00:00:00"/>
    <d v="1899-12-30T00:00:00"/>
    <d v="1899-12-30T00:00:00"/>
    <n v="0"/>
  </r>
  <r>
    <s v=""/>
    <s v="VENDREDI"/>
    <x v="368"/>
    <m/>
    <m/>
    <m/>
    <m/>
    <m/>
    <m/>
    <d v="1899-12-30T00:00:00"/>
    <m/>
    <m/>
    <s v="oui"/>
    <m/>
    <m/>
    <d v="1899-12-30T00:00:00"/>
    <d v="1899-12-30T00:00:00"/>
    <d v="1899-12-30T00:00:00"/>
    <n v="0"/>
  </r>
  <r>
    <s v=""/>
    <s v="SAMEDI"/>
    <x v="369"/>
    <m/>
    <m/>
    <m/>
    <m/>
    <m/>
    <m/>
    <d v="1899-12-30T00:00:00"/>
    <m/>
    <m/>
    <s v=""/>
    <m/>
    <m/>
    <d v="1899-12-30T00:00:00"/>
    <d v="1899-12-30T00:00:00"/>
    <d v="1899-12-30T00:00:00"/>
    <n v="0"/>
  </r>
  <r>
    <s v=""/>
    <s v="DIMANCHE"/>
    <x v="370"/>
    <m/>
    <m/>
    <m/>
    <m/>
    <m/>
    <m/>
    <d v="1899-12-30T00:00:00"/>
    <m/>
    <m/>
    <s v=""/>
    <m/>
    <m/>
    <d v="1899-12-30T00:00:00"/>
    <d v="1899-12-30T00:00:00"/>
    <d v="1899-12-30T00:00:00"/>
    <d v="1899-12-30T00:00:00"/>
  </r>
  <r>
    <s v=""/>
    <s v="LUNDI"/>
    <x v="371"/>
    <m/>
    <m/>
    <m/>
    <m/>
    <m/>
    <m/>
    <d v="1899-12-30T00:00:00"/>
    <m/>
    <m/>
    <s v=""/>
    <m/>
    <m/>
    <d v="1899-12-30T00:00:00"/>
    <d v="1899-12-30T00:00:00"/>
    <d v="1899-12-30T00:00:00"/>
    <n v="0"/>
  </r>
  <r>
    <s v=""/>
    <s v="MARDI"/>
    <x v="372"/>
    <m/>
    <m/>
    <m/>
    <m/>
    <m/>
    <m/>
    <d v="1899-12-30T00:00:00"/>
    <m/>
    <m/>
    <s v=""/>
    <m/>
    <m/>
    <d v="1899-12-30T00:00:00"/>
    <d v="1899-12-30T00:00:00"/>
    <d v="1899-12-30T00:00:00"/>
    <n v="0"/>
  </r>
  <r>
    <s v=""/>
    <s v="MERCREDI"/>
    <x v="373"/>
    <m/>
    <m/>
    <m/>
    <m/>
    <m/>
    <m/>
    <d v="1899-12-30T00:00:00"/>
    <m/>
    <m/>
    <s v=""/>
    <m/>
    <m/>
    <d v="1899-12-30T00:00:00"/>
    <d v="1899-12-30T00:00:00"/>
    <d v="1899-12-30T00:00:00"/>
    <n v="0"/>
  </r>
  <r>
    <s v="semaine 1"/>
    <s v="JEUDI"/>
    <x v="374"/>
    <m/>
    <m/>
    <m/>
    <m/>
    <m/>
    <m/>
    <d v="1899-12-30T00:00:00"/>
    <m/>
    <m/>
    <s v=""/>
    <m/>
    <m/>
    <d v="1899-12-30T00:00:00"/>
    <d v="1899-12-30T00:00:00"/>
    <d v="1899-12-30T00:00:00"/>
    <n v="0"/>
  </r>
  <r>
    <s v=""/>
    <s v="VENDREDI"/>
    <x v="375"/>
    <m/>
    <m/>
    <m/>
    <m/>
    <m/>
    <m/>
    <d v="1899-12-30T00:00:00"/>
    <m/>
    <m/>
    <s v=""/>
    <m/>
    <m/>
    <d v="1899-12-30T00:00:00"/>
    <d v="1899-12-30T00:00:00"/>
    <d v="1899-12-30T00:00:00"/>
    <n v="0"/>
  </r>
  <r>
    <s v=""/>
    <s v="SAMEDI"/>
    <x v="376"/>
    <m/>
    <m/>
    <m/>
    <m/>
    <m/>
    <m/>
    <d v="1899-12-30T00:00:00"/>
    <m/>
    <m/>
    <s v=""/>
    <m/>
    <m/>
    <d v="1899-12-30T00:00:00"/>
    <d v="1899-12-30T00:00:00"/>
    <d v="1899-12-30T00:00:00"/>
    <n v="0"/>
  </r>
  <r>
    <s v=""/>
    <s v="DIMANCHE"/>
    <x v="377"/>
    <m/>
    <m/>
    <m/>
    <m/>
    <m/>
    <m/>
    <d v="1899-12-30T00:00:00"/>
    <m/>
    <m/>
    <s v=""/>
    <m/>
    <m/>
    <d v="1899-12-30T00:00:00"/>
    <d v="1899-12-30T00:00:00"/>
    <d v="1899-12-30T00:00:00"/>
    <d v="1899-12-30T00:00:00"/>
  </r>
  <r>
    <s v=""/>
    <s v="LUNDI"/>
    <x v="378"/>
    <m/>
    <m/>
    <m/>
    <m/>
    <m/>
    <m/>
    <d v="1899-12-30T00:00:00"/>
    <m/>
    <m/>
    <s v=""/>
    <m/>
    <m/>
    <d v="1899-12-30T00:00:00"/>
    <d v="1899-12-30T00:00:00"/>
    <d v="1899-12-30T00:00:00"/>
    <n v="0"/>
  </r>
  <r>
    <s v=""/>
    <s v="MARDI"/>
    <x v="379"/>
    <m/>
    <m/>
    <m/>
    <m/>
    <m/>
    <m/>
    <d v="1899-12-30T00:00:00"/>
    <m/>
    <m/>
    <s v=""/>
    <m/>
    <m/>
    <d v="1899-12-30T00:00:00"/>
    <d v="1899-12-30T00:00:00"/>
    <d v="1899-12-30T00:00:00"/>
    <n v="0"/>
  </r>
  <r>
    <s v=""/>
    <s v="MERCREDI"/>
    <x v="380"/>
    <m/>
    <m/>
    <m/>
    <m/>
    <m/>
    <m/>
    <d v="1899-12-30T00:00:00"/>
    <m/>
    <m/>
    <s v=""/>
    <m/>
    <m/>
    <d v="1899-12-30T00:00:00"/>
    <d v="1899-12-30T00:00:00"/>
    <d v="1899-12-30T00:00:00"/>
    <n v="0"/>
  </r>
  <r>
    <s v="semaine 2"/>
    <s v="JEUDI"/>
    <x v="381"/>
    <m/>
    <m/>
    <m/>
    <m/>
    <m/>
    <m/>
    <d v="1899-12-30T00:00:00"/>
    <m/>
    <m/>
    <s v=""/>
    <m/>
    <m/>
    <d v="1899-12-30T00:00:00"/>
    <d v="1899-12-30T00:00:00"/>
    <d v="1899-12-30T00:00:00"/>
    <n v="0"/>
  </r>
  <r>
    <s v=""/>
    <s v="VENDREDI"/>
    <x v="382"/>
    <m/>
    <m/>
    <m/>
    <m/>
    <m/>
    <m/>
    <d v="1899-12-30T00:00:00"/>
    <m/>
    <m/>
    <s v=""/>
    <m/>
    <m/>
    <d v="1899-12-30T00:00:00"/>
    <d v="1899-12-30T00:00:00"/>
    <d v="1899-12-30T00:00:00"/>
    <n v="0"/>
  </r>
  <r>
    <s v=""/>
    <s v="SAMEDI"/>
    <x v="383"/>
    <m/>
    <m/>
    <m/>
    <m/>
    <m/>
    <m/>
    <d v="1899-12-30T00:00:00"/>
    <m/>
    <m/>
    <s v=""/>
    <m/>
    <m/>
    <d v="1899-12-30T00:00:00"/>
    <d v="1899-12-30T00:00:00"/>
    <d v="1899-12-30T00:00:00"/>
    <n v="0"/>
  </r>
  <r>
    <s v=""/>
    <s v="DIMANCHE"/>
    <x v="384"/>
    <m/>
    <m/>
    <m/>
    <m/>
    <m/>
    <m/>
    <d v="1899-12-30T00:00:00"/>
    <m/>
    <m/>
    <s v=""/>
    <m/>
    <m/>
    <d v="1899-12-30T00:00:00"/>
    <d v="1899-12-30T00:00:00"/>
    <d v="1899-12-30T00:00:00"/>
    <d v="1899-12-30T00:00:00"/>
  </r>
  <r>
    <s v=""/>
    <s v="LUNDI"/>
    <x v="385"/>
    <m/>
    <m/>
    <m/>
    <m/>
    <m/>
    <m/>
    <d v="1899-12-30T00:00:00"/>
    <m/>
    <m/>
    <s v=""/>
    <m/>
    <m/>
    <d v="1899-12-30T00:00:00"/>
    <d v="1899-12-30T00:00:00"/>
    <d v="1899-12-30T00:00:00"/>
    <n v="0"/>
  </r>
  <r>
    <s v=""/>
    <s v="MARDI"/>
    <x v="386"/>
    <m/>
    <m/>
    <m/>
    <m/>
    <m/>
    <m/>
    <d v="1899-12-30T00:00:00"/>
    <m/>
    <m/>
    <s v=""/>
    <m/>
    <m/>
    <d v="1899-12-30T00:00:00"/>
    <d v="1899-12-30T00:00:00"/>
    <d v="1899-12-30T00:00:00"/>
    <n v="0"/>
  </r>
  <r>
    <s v=""/>
    <s v="MERCREDI"/>
    <x v="387"/>
    <m/>
    <m/>
    <m/>
    <m/>
    <m/>
    <m/>
    <d v="1899-12-30T00:00:00"/>
    <m/>
    <m/>
    <s v=""/>
    <m/>
    <m/>
    <d v="1899-12-30T00:00:00"/>
    <d v="1899-12-30T00:00:00"/>
    <d v="1899-12-30T00:00:00"/>
    <n v="0"/>
  </r>
  <r>
    <s v="semaine 3"/>
    <s v="JEUDI"/>
    <x v="388"/>
    <m/>
    <m/>
    <m/>
    <m/>
    <m/>
    <m/>
    <d v="1899-12-30T00:00:00"/>
    <m/>
    <m/>
    <s v=""/>
    <m/>
    <m/>
    <d v="1899-12-30T00:00:00"/>
    <d v="1899-12-30T00:00:00"/>
    <d v="1899-12-30T00:00:00"/>
    <n v="0"/>
  </r>
  <r>
    <s v=""/>
    <s v="VENDREDI"/>
    <x v="389"/>
    <m/>
    <m/>
    <m/>
    <m/>
    <m/>
    <m/>
    <d v="1899-12-30T00:00:00"/>
    <m/>
    <m/>
    <s v=""/>
    <m/>
    <m/>
    <d v="1899-12-30T00:00:00"/>
    <d v="1899-12-30T00:00:00"/>
    <d v="1899-12-30T00:00:00"/>
    <n v="0"/>
  </r>
  <r>
    <s v=""/>
    <s v="SAMEDI"/>
    <x v="390"/>
    <m/>
    <m/>
    <m/>
    <m/>
    <m/>
    <m/>
    <d v="1899-12-30T00:00:00"/>
    <m/>
    <m/>
    <s v=""/>
    <m/>
    <m/>
    <d v="1899-12-30T00:00:00"/>
    <d v="1899-12-30T00:00:00"/>
    <d v="1899-12-30T00:00:00"/>
    <n v="0"/>
  </r>
  <r>
    <s v=""/>
    <s v="DIMANCHE"/>
    <x v="391"/>
    <m/>
    <m/>
    <m/>
    <m/>
    <m/>
    <m/>
    <d v="1899-12-30T00:00:00"/>
    <m/>
    <m/>
    <s v=""/>
    <m/>
    <m/>
    <d v="1899-12-30T00:00:00"/>
    <d v="1899-12-30T00:00:00"/>
    <d v="1899-12-30T00:00:00"/>
    <d v="1899-12-30T00:00:00"/>
  </r>
  <r>
    <s v=""/>
    <s v="LUNDI"/>
    <x v="392"/>
    <m/>
    <m/>
    <m/>
    <m/>
    <m/>
    <m/>
    <d v="1899-12-30T00:00:00"/>
    <m/>
    <m/>
    <s v=""/>
    <m/>
    <m/>
    <d v="1899-12-30T00:00:00"/>
    <d v="1899-12-30T00:00:00"/>
    <d v="1899-12-30T00:00:00"/>
    <n v="0"/>
  </r>
  <r>
    <s v=""/>
    <s v="MARDI"/>
    <x v="393"/>
    <m/>
    <m/>
    <m/>
    <m/>
    <m/>
    <m/>
    <d v="1899-12-30T00:00:00"/>
    <m/>
    <m/>
    <s v=""/>
    <m/>
    <m/>
    <d v="1899-12-30T00:00:00"/>
    <d v="1899-12-30T00:00:00"/>
    <d v="1899-12-30T00:00:00"/>
    <n v="0"/>
  </r>
  <r>
    <s v=""/>
    <s v="MERCREDI"/>
    <x v="394"/>
    <m/>
    <m/>
    <m/>
    <m/>
    <m/>
    <m/>
    <d v="1899-12-30T00:00:00"/>
    <m/>
    <m/>
    <s v=""/>
    <m/>
    <m/>
    <d v="1899-12-30T00:00:00"/>
    <d v="1899-12-30T00:00:00"/>
    <d v="1899-12-30T00:00:00"/>
    <n v="0"/>
  </r>
  <r>
    <s v="semaine 4"/>
    <s v="JEUDI"/>
    <x v="395"/>
    <m/>
    <m/>
    <m/>
    <m/>
    <m/>
    <m/>
    <d v="1899-12-30T00:00:00"/>
    <m/>
    <m/>
    <s v=""/>
    <m/>
    <m/>
    <d v="1899-12-30T00:00:00"/>
    <d v="1899-12-30T00:00:00"/>
    <d v="1899-12-30T00:00:00"/>
    <n v="0"/>
  </r>
  <r>
    <s v=""/>
    <s v="VENDREDI"/>
    <x v="396"/>
    <m/>
    <m/>
    <m/>
    <m/>
    <m/>
    <m/>
    <d v="1899-12-30T00:00:00"/>
    <m/>
    <m/>
    <s v=""/>
    <m/>
    <m/>
    <d v="1899-12-30T00:00:00"/>
    <d v="1899-12-30T00:00:00"/>
    <d v="1899-12-30T00:00:00"/>
    <n v="0"/>
  </r>
  <r>
    <s v=""/>
    <s v="SAMEDI"/>
    <x v="397"/>
    <m/>
    <m/>
    <m/>
    <m/>
    <m/>
    <m/>
    <d v="1899-12-30T00:00:00"/>
    <m/>
    <m/>
    <s v=""/>
    <m/>
    <m/>
    <d v="1899-12-30T00:00:00"/>
    <d v="1899-12-30T00:00:00"/>
    <d v="1899-12-30T00:00:00"/>
    <n v="0"/>
  </r>
  <r>
    <s v=""/>
    <s v="DIMANCHE"/>
    <x v="398"/>
    <m/>
    <m/>
    <m/>
    <m/>
    <m/>
    <m/>
    <d v="1899-12-30T00:00:00"/>
    <m/>
    <m/>
    <s v=""/>
    <m/>
    <m/>
    <d v="1899-12-30T00:00:00"/>
    <d v="1899-12-30T00:00:00"/>
    <d v="1899-12-30T00:00:00"/>
    <d v="1899-12-30T00:00:00"/>
  </r>
  <r>
    <s v=""/>
    <s v="LUNDI"/>
    <x v="399"/>
    <m/>
    <m/>
    <m/>
    <m/>
    <m/>
    <m/>
    <d v="1899-12-30T00:00:00"/>
    <m/>
    <m/>
    <s v=""/>
    <m/>
    <m/>
    <d v="1899-12-30T00:00:00"/>
    <d v="1899-12-30T00:00:00"/>
    <d v="1899-12-30T00:00:00"/>
    <n v="0"/>
  </r>
  <r>
    <s v=""/>
    <s v="MARDI"/>
    <x v="400"/>
    <m/>
    <m/>
    <m/>
    <m/>
    <m/>
    <m/>
    <d v="1899-12-30T00:00:00"/>
    <m/>
    <m/>
    <s v=""/>
    <m/>
    <m/>
    <d v="1899-12-30T00:00:00"/>
    <d v="1899-12-30T00:00:00"/>
    <d v="1899-12-30T00:00:00"/>
    <n v="0"/>
  </r>
  <r>
    <s v=""/>
    <s v="MERCREDI"/>
    <x v="401"/>
    <m/>
    <m/>
    <m/>
    <m/>
    <m/>
    <m/>
    <d v="1899-12-30T00:00:00"/>
    <m/>
    <m/>
    <s v=""/>
    <m/>
    <m/>
    <d v="1899-12-30T00:00:00"/>
    <d v="1899-12-30T00:00:00"/>
    <d v="1899-12-30T00:00:00"/>
    <n v="0"/>
  </r>
  <r>
    <s v="semaine 5"/>
    <s v="JEUDI"/>
    <x v="402"/>
    <m/>
    <m/>
    <m/>
    <m/>
    <m/>
    <m/>
    <d v="1899-12-30T00:00:00"/>
    <m/>
    <m/>
    <s v=""/>
    <m/>
    <m/>
    <d v="1899-12-30T00:00:00"/>
    <d v="1899-12-30T00:00:00"/>
    <d v="1899-12-30T00:00:00"/>
    <n v="0"/>
  </r>
  <r>
    <s v=""/>
    <s v="VENDREDI"/>
    <x v="403"/>
    <m/>
    <m/>
    <m/>
    <m/>
    <m/>
    <m/>
    <d v="1899-12-30T00:00:00"/>
    <m/>
    <m/>
    <s v=""/>
    <m/>
    <m/>
    <d v="1899-12-30T00:00:00"/>
    <d v="1899-12-30T00:00:00"/>
    <d v="1899-12-30T00:00:00"/>
    <n v="0"/>
  </r>
  <r>
    <s v=""/>
    <s v="SAMEDI"/>
    <x v="404"/>
    <m/>
    <m/>
    <m/>
    <m/>
    <m/>
    <m/>
    <d v="1899-12-30T00:00:00"/>
    <m/>
    <m/>
    <s v=""/>
    <m/>
    <m/>
    <d v="1899-12-30T00:00:00"/>
    <d v="1899-12-30T00:00:00"/>
    <d v="1899-12-30T00:00:00"/>
    <n v="0"/>
  </r>
  <r>
    <s v=""/>
    <s v="DIMANCHE"/>
    <x v="405"/>
    <m/>
    <m/>
    <m/>
    <m/>
    <m/>
    <m/>
    <d v="1899-12-30T00:00:00"/>
    <m/>
    <m/>
    <s v=""/>
    <m/>
    <m/>
    <d v="1899-12-30T00:00:00"/>
    <d v="1899-12-30T00:00:00"/>
    <d v="1899-12-30T00:00:00"/>
    <d v="1899-12-30T00:00:00"/>
  </r>
  <r>
    <s v=""/>
    <s v="LUNDI"/>
    <x v="406"/>
    <m/>
    <m/>
    <m/>
    <m/>
    <m/>
    <m/>
    <d v="1899-12-30T00:00:00"/>
    <m/>
    <m/>
    <s v=""/>
    <m/>
    <m/>
    <d v="1899-12-30T00:00:00"/>
    <d v="1899-12-30T00:00:00"/>
    <d v="1899-12-30T00:00:00"/>
    <n v="0"/>
  </r>
  <r>
    <s v=""/>
    <s v="MARDI"/>
    <x v="407"/>
    <m/>
    <m/>
    <m/>
    <m/>
    <m/>
    <m/>
    <d v="1899-12-30T00:00:00"/>
    <m/>
    <m/>
    <s v=""/>
    <m/>
    <m/>
    <d v="1899-12-30T00:00:00"/>
    <d v="1899-12-30T00:00:00"/>
    <d v="1899-12-30T00:00:00"/>
    <n v="0"/>
  </r>
  <r>
    <s v=""/>
    <s v="MERCREDI"/>
    <x v="408"/>
    <m/>
    <m/>
    <m/>
    <m/>
    <m/>
    <m/>
    <d v="1899-12-30T00:00:00"/>
    <m/>
    <m/>
    <s v=""/>
    <m/>
    <m/>
    <d v="1899-12-30T00:00:00"/>
    <d v="1899-12-30T00:00:00"/>
    <d v="1899-12-30T00:00:00"/>
    <n v="0"/>
  </r>
  <r>
    <s v="semaine 6"/>
    <s v="JEUDI"/>
    <x v="409"/>
    <m/>
    <m/>
    <m/>
    <m/>
    <m/>
    <m/>
    <d v="1899-12-30T00:00:00"/>
    <m/>
    <m/>
    <s v=""/>
    <m/>
    <m/>
    <d v="1899-12-30T00:00:00"/>
    <d v="1899-12-30T00:00:00"/>
    <d v="1899-12-30T00:00:00"/>
    <n v="0"/>
  </r>
  <r>
    <s v=""/>
    <s v="VENDREDI"/>
    <x v="410"/>
    <m/>
    <m/>
    <m/>
    <m/>
    <m/>
    <m/>
    <d v="1899-12-30T00:00:00"/>
    <m/>
    <m/>
    <s v=""/>
    <m/>
    <m/>
    <d v="1899-12-30T00:00:00"/>
    <d v="1899-12-30T00:00:00"/>
    <d v="1899-12-30T00:00:00"/>
    <n v="0"/>
  </r>
  <r>
    <s v=""/>
    <s v="SAMEDI"/>
    <x v="411"/>
    <m/>
    <m/>
    <m/>
    <m/>
    <m/>
    <m/>
    <d v="1899-12-30T00:00:00"/>
    <m/>
    <m/>
    <s v=""/>
    <m/>
    <m/>
    <d v="1899-12-30T00:00:00"/>
    <d v="1899-12-30T00:00:00"/>
    <d v="1899-12-30T00:00:00"/>
    <n v="0"/>
  </r>
  <r>
    <s v=""/>
    <s v="DIMANCHE"/>
    <x v="412"/>
    <m/>
    <m/>
    <m/>
    <m/>
    <m/>
    <m/>
    <d v="1899-12-30T00:00:00"/>
    <m/>
    <m/>
    <s v=""/>
    <m/>
    <m/>
    <d v="1899-12-30T00:00:00"/>
    <d v="1899-12-30T00:00:00"/>
    <d v="1899-12-30T00:00:00"/>
    <d v="1899-12-30T0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eau croisé dynamique1" cacheId="15" applyNumberFormats="0" applyBorderFormats="0" applyFontFormats="0" applyPatternFormats="0" applyAlignmentFormats="0" applyWidthHeightFormats="1" dataCaption="Valeurs" updatedVersion="6" minRefreshableVersion="3" useAutoFormatting="1" rowGrandTotals="0" itemPrintTitles="1" createdVersion="5" indent="0" compact="0" compactData="0" gridDropZones="1" multipleFieldFilters="0">
  <location ref="A3:D17" firstHeaderRow="1" firstDataRow="2" firstDataCol="2"/>
  <pivotFields count="20">
    <pivotField compact="0" outline="0" showAll="0"/>
    <pivotField compact="0" outline="0" showAll="0"/>
    <pivotField axis="axisRow" compact="0" numFmtId="14" outline="0" showAll="0">
      <items count="15">
        <item x="0"/>
        <item x="1"/>
        <item x="2"/>
        <item x="3"/>
        <item x="4"/>
        <item x="5"/>
        <item x="6"/>
        <item x="7"/>
        <item x="8"/>
        <item x="9"/>
        <item x="10"/>
        <item x="11"/>
        <item x="12"/>
        <item x="13"/>
        <item t="default"/>
      </items>
    </pivotField>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numFmtId="165" outline="0" showAll="0"/>
    <pivotField compact="0" outline="0" showAll="0"/>
    <pivotField compact="0" outline="0" showAll="0"/>
    <pivotField dataField="1" compact="0" numFmtId="164" outline="0" showAll="0"/>
    <pivotField axis="axisRow" compact="0" outline="0" showAll="0">
      <items count="6">
        <item h="1" x="0"/>
        <item h="1" x="1"/>
        <item x="2"/>
        <item h="1" x="3"/>
        <item h="1" x="4"/>
        <item t="default"/>
      </items>
    </pivotField>
  </pivotFields>
  <rowFields count="2">
    <field x="19"/>
    <field x="2"/>
  </rowFields>
  <rowItems count="13">
    <i>
      <x v="2"/>
      <x v="1"/>
    </i>
    <i r="1">
      <x v="2"/>
    </i>
    <i r="1">
      <x v="3"/>
    </i>
    <i r="1">
      <x v="4"/>
    </i>
    <i r="1">
      <x v="5"/>
    </i>
    <i r="1">
      <x v="6"/>
    </i>
    <i r="1">
      <x v="7"/>
    </i>
    <i r="1">
      <x v="8"/>
    </i>
    <i r="1">
      <x v="9"/>
    </i>
    <i r="1">
      <x v="10"/>
    </i>
    <i r="1">
      <x v="11"/>
    </i>
    <i r="1">
      <x v="12"/>
    </i>
    <i t="default">
      <x v="2"/>
    </i>
  </rowItems>
  <colFields count="1">
    <field x="-2"/>
  </colFields>
  <colItems count="2">
    <i>
      <x/>
    </i>
    <i i="1">
      <x v="1"/>
    </i>
  </colItems>
  <dataFields count="2">
    <dataField name="Somme de Temps de travail" fld="9" baseField="2" baseItem="7" numFmtId="165"/>
    <dataField name="Somme de Heures sup" fld="18" baseField="2" baseItem="7" numFmtId="17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s" xr10:uid="{00000000-0013-0000-FFFF-FFFF01000000}" sourceName="Années">
  <pivotTables>
    <pivotTable tabId="5" name="Tableau croisé dynamique1"/>
  </pivotTables>
  <data>
    <tabular pivotCacheId="1">
      <items count="5">
        <i x="1"/>
        <i x="2" s="1"/>
        <i x="3"/>
        <i x="0" nd="1"/>
        <i x="4"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ées" xr10:uid="{00000000-0014-0000-FFFF-FFFF01000000}" cache="Segment_Années" caption="Années"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4:U417" totalsRowShown="0" headerRowDxfId="53" headerRowBorderDxfId="52" tableBorderDxfId="51">
  <tableColumns count="20">
    <tableColumn id="1" xr3:uid="{00000000-0010-0000-0000-000001000000}" name="Semaine" dataDxfId="50">
      <calculatedColumnFormula>IF(WEEKDAY(Tableau1[[#This Row],[Date]],2)=4,"semaine "&amp;_xlfn.ISOWEEKNUM(Tableau1[[#This Row],[Date]]),"")</calculatedColumnFormula>
    </tableColumn>
    <tableColumn id="2" xr3:uid="{00000000-0010-0000-0000-000002000000}" name="Jour" dataDxfId="49">
      <calculatedColumnFormula>UPPER(TEXT(Tableau1[[#This Row],[Date]],"jjjj"))</calculatedColumnFormula>
    </tableColumn>
    <tableColumn id="3" xr3:uid="{00000000-0010-0000-0000-000003000000}" name="Date" dataDxfId="48">
      <calculatedColumnFormula>$C$3+ROW()-ROW(Tableau1[[#Headers],[Date]])-1</calculatedColumnFormula>
    </tableColumn>
    <tableColumn id="4" xr3:uid="{00000000-0010-0000-0000-000004000000}" name="Début AM" dataDxfId="47"/>
    <tableColumn id="5" xr3:uid="{00000000-0010-0000-0000-000005000000}" name="Fin AM" dataDxfId="46"/>
    <tableColumn id="15" xr3:uid="{142A06F1-E8DD-4E6E-8BEC-DB243F1C037E}" name="Pause AM" dataDxfId="45"/>
    <tableColumn id="14" xr3:uid="{ECBCCF86-00BC-4C02-841C-BDE89E6B80E9}" name="Début PM" dataDxfId="44"/>
    <tableColumn id="12" xr3:uid="{650F9D36-013B-4EA9-ABC5-DDB8D838473C}" name="Fin PM" dataDxfId="43"/>
    <tableColumn id="6" xr3:uid="{27DE6BF3-6F50-4E44-9E2B-C3D8C6ED23FB}" name="Pause PM" dataDxfId="42"/>
    <tableColumn id="7" xr3:uid="{00000000-0010-0000-0000-000007000000}" name="Temps de travail" dataDxfId="41">
      <calculatedColumnFormula>Tableau1[[#This Row],[Fin AM]]-Tableau1[[#This Row],[Début AM]]</calculatedColumnFormula>
    </tableColumn>
    <tableColumn id="11" xr3:uid="{00000000-0010-0000-0000-00000B000000}" name="Heures à récupérer" dataDxfId="40"/>
    <tableColumn id="13" xr3:uid="{00000000-0010-0000-0000-00000D000000}" name="Récup avance" dataDxfId="39"/>
    <tableColumn id="8" xr3:uid="{00000000-0010-0000-0000-000008000000}" name="Jour Férié" dataDxfId="7" dataCellStyle="Milliers">
      <calculatedColumnFormula>IF(COUNTIF('jours fériés'!C:C,Tableau1[[#This Row],[Date]]),"oui","")</calculatedColumnFormula>
    </tableColumn>
    <tableColumn id="9" xr3:uid="{00000000-0010-0000-0000-000009000000}" name=" CP / ABS / ChP. AM" dataDxfId="6"/>
    <tableColumn id="19" xr3:uid="{42393964-1971-40B0-A526-890F50760793}" name="Ch.P. PM" dataDxfId="5"/>
    <tableColumn id="16" xr3:uid="{6621AC55-7016-4A7F-BD2B-DC3ED49B3AC1}" name="A.M." dataDxfId="4">
      <calculatedColumnFormula>IF(Tableau1[[#This Row],[ CP / ABS / ChP. AM]]="A.M.",Tableau1[[#This Row],[Temps de travail]],0)</calculatedColumnFormula>
    </tableColumn>
    <tableColumn id="17" xr3:uid="{388BE0C0-B785-4331-B43D-24D02949FE72}" name="Chômage Partiel AM" dataDxfId="2">
      <calculatedColumnFormula>IF(Tableau1[[#This Row],[ CP / ABS / ChP. AM]]="Ch.P. AM",Tableau1[[#This Row],[Fin AM]]-Tableau1[[#This Row],[Début AM]]-Tableau1[[#This Row],[Pause AM]],0)</calculatedColumnFormula>
    </tableColumn>
    <tableColumn id="20" xr3:uid="{01AD9098-F36F-4770-BC6F-5C8A7D7B95FB}" name="Chômage Partiel PM" dataDxfId="1">
      <calculatedColumnFormula>IF(Tableau1[[#This Row],[Ch.P. PM]]="Ch.P. PM",Tableau1[[#This Row],[Fin PM]]-Tableau1[[#This Row],[Début PM]]-Tableau1[[#This Row],[Pause PM]],0)</calculatedColumnFormula>
    </tableColumn>
    <tableColumn id="21" xr3:uid="{5E445580-F0E9-44AC-8C97-A9C091776DBA}" name="Cumul Chômage Partiel" dataDxfId="0">
      <calculatedColumnFormula>+Tableau1[[#This Row],[Chômage Partiel AM]]+Tableau1[[#This Row],[Chômage Partiel PM]]</calculatedColumnFormula>
    </tableColumn>
    <tableColumn id="10" xr3:uid="{00000000-0010-0000-0000-00000A000000}" name="Heures sup" dataDxfId="3" dataCellStyle="Milliers">
      <calculatedColumnFormula>MAX(0,IF(WEEKDAY(Tableau1[[#This Row],[Date]],2)&lt;7,0,
SUM(OFFSET(Tableau1[[#This Row],[Temps de travail]],-6,,7))-
SUM(OFFSET(Tableau1[[#This Row],[Heures à récupérer]],-6,,7))+
SUM(OFFSET(Tableau1[[#This Row],[Récup avance]],-6,,7))
-paramètres!$B$9
)*24)</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A1:A6" totalsRowShown="0" dataDxfId="38">
  <autoFilter ref="A1:A6" xr:uid="{00000000-0009-0000-0100-000002000000}"/>
  <tableColumns count="1">
    <tableColumn id="1" xr3:uid="{00000000-0010-0000-0100-000001000000}" name="Motifs" dataDxfId="37"/>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Y417"/>
  <sheetViews>
    <sheetView showZeros="0" workbookViewId="0">
      <pane ySplit="4" topLeftCell="A5" activePane="bottomLeft" state="frozen"/>
      <selection pane="bottomLeft" activeCell="W4" sqref="W4"/>
    </sheetView>
  </sheetViews>
  <sheetFormatPr baseColWidth="10" defaultColWidth="10.88671875" defaultRowHeight="14.4" x14ac:dyDescent="0.3"/>
  <cols>
    <col min="1" max="1" width="3.88671875" style="14" customWidth="1"/>
    <col min="2" max="2" width="9.88671875" style="14" customWidth="1"/>
    <col min="3" max="3" width="10.88671875" style="14"/>
    <col min="4" max="4" width="11.21875" style="14" customWidth="1"/>
    <col min="5" max="10" width="6.77734375" style="26" customWidth="1"/>
    <col min="11" max="11" width="14.109375" style="14" customWidth="1"/>
    <col min="12" max="13" width="10.77734375" style="14" hidden="1" customWidth="1"/>
    <col min="14" max="14" width="3.88671875" style="56" customWidth="1"/>
    <col min="15" max="15" width="7.77734375" style="85" customWidth="1"/>
    <col min="16" max="16" width="7.77734375" style="86" customWidth="1"/>
    <col min="17" max="17" width="7.77734375" customWidth="1"/>
    <col min="18" max="20" width="7.77734375" style="35" customWidth="1"/>
    <col min="21" max="21" width="7.77734375" style="56" customWidth="1"/>
    <col min="23" max="23" width="7.5546875" style="24" customWidth="1"/>
    <col min="24" max="24" width="11.5546875" customWidth="1"/>
    <col min="26" max="16384" width="10.88671875" style="14"/>
  </cols>
  <sheetData>
    <row r="1" spans="1:25" s="15" customFormat="1" ht="15.6" x14ac:dyDescent="0.3">
      <c r="C1" s="75" t="s">
        <v>67</v>
      </c>
      <c r="D1" s="75"/>
      <c r="E1" s="75"/>
      <c r="F1" s="75"/>
      <c r="G1" s="75"/>
      <c r="H1" s="75"/>
      <c r="I1" s="75"/>
      <c r="J1" s="75"/>
      <c r="K1" s="75"/>
      <c r="N1" s="23"/>
      <c r="O1" s="80"/>
      <c r="P1" s="81"/>
      <c r="Q1" s="54"/>
      <c r="R1" s="54"/>
      <c r="S1" s="54"/>
      <c r="T1" s="54"/>
      <c r="U1" s="16"/>
    </row>
    <row r="2" spans="1:25" s="15" customFormat="1" ht="21.75" customHeight="1" x14ac:dyDescent="0.3">
      <c r="C2" s="77" t="s">
        <v>66</v>
      </c>
      <c r="D2" s="77"/>
      <c r="E2" s="77"/>
      <c r="F2" s="76"/>
      <c r="G2" s="76"/>
      <c r="H2" s="76"/>
      <c r="I2" s="76"/>
      <c r="J2" s="76"/>
      <c r="K2" s="76"/>
      <c r="N2" s="23"/>
      <c r="O2" s="80"/>
      <c r="P2" s="81"/>
      <c r="Q2" s="54"/>
      <c r="R2" s="54"/>
      <c r="S2" s="54"/>
      <c r="T2" s="54"/>
      <c r="U2" s="16"/>
    </row>
    <row r="3" spans="1:25" s="31" customFormat="1" ht="15" thickBot="1" x14ac:dyDescent="0.35">
      <c r="A3" s="28"/>
      <c r="B3" s="29" t="s">
        <v>53</v>
      </c>
      <c r="C3" s="34">
        <v>43829</v>
      </c>
      <c r="M3" s="28"/>
      <c r="N3" s="24"/>
      <c r="O3" s="82"/>
      <c r="P3" s="83"/>
      <c r="Q3" s="55"/>
      <c r="R3" s="55"/>
      <c r="S3" s="55"/>
      <c r="T3" s="55"/>
      <c r="U3" s="32"/>
    </row>
    <row r="4" spans="1:25" ht="89.4" thickBot="1" x14ac:dyDescent="0.35">
      <c r="B4" s="40" t="s">
        <v>12</v>
      </c>
      <c r="C4" s="40" t="s">
        <v>11</v>
      </c>
      <c r="D4" s="40" t="s">
        <v>9</v>
      </c>
      <c r="E4" s="41" t="s">
        <v>59</v>
      </c>
      <c r="F4" s="42" t="s">
        <v>60</v>
      </c>
      <c r="G4" s="42" t="s">
        <v>61</v>
      </c>
      <c r="H4" s="43" t="s">
        <v>62</v>
      </c>
      <c r="I4" s="41" t="s">
        <v>63</v>
      </c>
      <c r="J4" s="42" t="s">
        <v>64</v>
      </c>
      <c r="K4" s="44" t="s">
        <v>0</v>
      </c>
      <c r="L4" s="44" t="s">
        <v>32</v>
      </c>
      <c r="M4" s="89" t="s">
        <v>33</v>
      </c>
      <c r="N4" s="126" t="s">
        <v>28</v>
      </c>
      <c r="O4" s="116" t="s">
        <v>77</v>
      </c>
      <c r="P4" s="116" t="s">
        <v>75</v>
      </c>
      <c r="Q4" s="117" t="s">
        <v>65</v>
      </c>
      <c r="R4" s="127" t="s">
        <v>76</v>
      </c>
      <c r="S4" s="127" t="s">
        <v>73</v>
      </c>
      <c r="T4" s="127" t="s">
        <v>79</v>
      </c>
      <c r="U4" s="118" t="s">
        <v>10</v>
      </c>
      <c r="V4" s="14"/>
      <c r="W4" s="14"/>
      <c r="Y4" s="14"/>
    </row>
    <row r="5" spans="1:25" x14ac:dyDescent="0.3">
      <c r="B5" s="47" t="str">
        <f>IF(WEEKDAY(Tableau1[[#This Row],[Date]],2)=4,"semaine "&amp;_xlfn.ISOWEEKNUM(Tableau1[[#This Row],[Date]]),"")</f>
        <v/>
      </c>
      <c r="C5" s="48" t="str">
        <f>UPPER(TEXT(Tableau1[[#This Row],[Date]],"jjjj"))</f>
        <v>LUNDI</v>
      </c>
      <c r="D5" s="60">
        <f>$C$3+ROW()-ROW(Tableau1[[#Headers],[Date]])-1</f>
        <v>43829</v>
      </c>
      <c r="E5" s="25">
        <v>0.35416666666666669</v>
      </c>
      <c r="F5" s="25">
        <v>0.52083333333333337</v>
      </c>
      <c r="G5" s="59">
        <v>6.9444444444444441E-3</v>
      </c>
      <c r="H5" s="25">
        <v>0.5625</v>
      </c>
      <c r="I5" s="25">
        <v>0.70833333333333337</v>
      </c>
      <c r="J5" s="59">
        <v>6.9444444444444441E-3</v>
      </c>
      <c r="K5" s="64">
        <f>Tableau1[[#This Row],[Fin AM]]-Tableau1[[#This Row],[Début AM]]-Tableau1[[#This Row],[Pause AM]]+Tableau1[[#This Row],[Fin PM]]-Tableau1[[#This Row],[Début PM]]-Tableau1[[#This Row],[Pause PM]]</f>
        <v>0.29861111111111116</v>
      </c>
      <c r="L5" s="49"/>
      <c r="M5" s="90"/>
      <c r="N5" s="119" t="str">
        <f ca="1">IF(COUNTIF('jours fériés'!C:C,Tableau1[[#This Row],[Date]]),"oui","")</f>
        <v/>
      </c>
      <c r="O5" s="120" t="s">
        <v>74</v>
      </c>
      <c r="P5" s="120" t="s">
        <v>75</v>
      </c>
      <c r="Q5" s="121">
        <f>IF(Tableau1[[#This Row],[ CP / ABS / ChP. AM]]="A.M.",Tableau1[[#This Row],[Temps de travail]],0)</f>
        <v>0</v>
      </c>
      <c r="R5" s="122">
        <f>IF(Tableau1[[#This Row],[ CP / ABS / ChP. AM]]="Ch.P. AM",Tableau1[[#This Row],[Fin AM]]-Tableau1[[#This Row],[Début AM]]-Tableau1[[#This Row],[Pause AM]],0)</f>
        <v>0.15972222222222224</v>
      </c>
      <c r="S5" s="123">
        <f>IF(Tableau1[[#This Row],[Ch.P. PM]]="Ch.P. PM",Tableau1[[#This Row],[Fin PM]]-Tableau1[[#This Row],[Début PM]]-Tableau1[[#This Row],[Pause PM]],0)</f>
        <v>0.13888888888888892</v>
      </c>
      <c r="T5" s="124">
        <f>+Tableau1[[#This Row],[Chômage Partiel AM]]+Tableau1[[#This Row],[Chômage Partiel PM]]</f>
        <v>0.29861111111111116</v>
      </c>
      <c r="U5" s="125">
        <f ca="1">MAX(0,IF(WEEKDAY(Tableau1[[#This Row],[Date]],2)&lt;7,0,
SUM(OFFSET(Tableau1[[#This Row],[Temps de travail]],-6,,7))-
SUM(OFFSET(Tableau1[[#This Row],[Heures à récupérer]],-6,,7))+
SUM(OFFSET(Tableau1[[#This Row],[Récup avance]],-6,,7))
-paramètres!$B$9
)*24)</f>
        <v>0</v>
      </c>
      <c r="V5" s="14"/>
      <c r="W5" s="14"/>
      <c r="Y5" s="14"/>
    </row>
    <row r="6" spans="1:25" x14ac:dyDescent="0.3">
      <c r="B6" s="50" t="str">
        <f>IF(WEEKDAY(Tableau1[[#This Row],[Date]],2)=4,"semaine "&amp;_xlfn.ISOWEEKNUM(Tableau1[[#This Row],[Date]]),"")</f>
        <v/>
      </c>
      <c r="C6" s="45" t="str">
        <f>UPPER(TEXT(Tableau1[[#This Row],[Date]],"jjjj"))</f>
        <v>MARDI</v>
      </c>
      <c r="D6" s="61">
        <f>$C$3+ROW()-ROW(Tableau1[[#Headers],[Date]])-1</f>
        <v>43830</v>
      </c>
      <c r="E6" s="25">
        <v>0.35416666666666669</v>
      </c>
      <c r="F6" s="25">
        <v>0.52083333333333337</v>
      </c>
      <c r="G6" s="59">
        <v>6.9444444444444441E-3</v>
      </c>
      <c r="H6" s="25">
        <v>0.5625</v>
      </c>
      <c r="I6" s="25">
        <v>0.70833333333333337</v>
      </c>
      <c r="J6" s="59">
        <v>6.9444444444444441E-3</v>
      </c>
      <c r="K6" s="65">
        <f>Tableau1[[#This Row],[Fin AM]]-Tableau1[[#This Row],[Début AM]]-Tableau1[[#This Row],[Pause AM]]+Tableau1[[#This Row],[Fin PM]]-Tableau1[[#This Row],[Début PM]]-Tableau1[[#This Row],[Pause PM]]</f>
        <v>0.29861111111111116</v>
      </c>
      <c r="L6" s="46"/>
      <c r="M6" s="91"/>
      <c r="N6" s="102" t="str">
        <f ca="1">IF(COUNTIF('jours fériés'!C:C,Tableau1[[#This Row],[Date]]),"oui","")</f>
        <v/>
      </c>
      <c r="O6" s="95"/>
      <c r="P6" s="95"/>
      <c r="Q6" s="87">
        <f>IF(Tableau1[[#This Row],[ CP / ABS / ChP. AM]]="A.M.",Tableau1[[#This Row],[Temps de travail]],0)</f>
        <v>0</v>
      </c>
      <c r="R6" s="110">
        <f>IF(Tableau1[[#This Row],[ CP / ABS / ChP. AM]]="Ch.P. AM",Tableau1[[#This Row],[Fin AM]]-Tableau1[[#This Row],[Début AM]]-Tableau1[[#This Row],[Pause AM]],0)</f>
        <v>0</v>
      </c>
      <c r="S6" s="88">
        <f>IF(Tableau1[[#This Row],[Ch.P. PM]]="Ch.P. PM",Tableau1[[#This Row],[Fin PM]]-Tableau1[[#This Row],[Début PM]]-Tableau1[[#This Row],[Pause PM]],0)</f>
        <v>0</v>
      </c>
      <c r="T6" s="111">
        <f>+Tableau1[[#This Row],[Chômage Partiel AM]]+Tableau1[[#This Row],[Chômage Partiel PM]]</f>
        <v>0</v>
      </c>
      <c r="U6" s="107">
        <f ca="1">MAX(0,IF(WEEKDAY(Tableau1[[#This Row],[Date]],2)&lt;7,0,
SUM(OFFSET(Tableau1[[#This Row],[Temps de travail]],-6,,7))-
SUM(OFFSET(Tableau1[[#This Row],[Heures à récupérer]],-6,,7))+
SUM(OFFSET(Tableau1[[#This Row],[Récup avance]],-6,,7))
-paramètres!$B$9
)*24)</f>
        <v>0</v>
      </c>
      <c r="V6" s="14"/>
      <c r="W6" s="14"/>
      <c r="Y6" s="14"/>
    </row>
    <row r="7" spans="1:25" x14ac:dyDescent="0.3">
      <c r="B7" s="50" t="str">
        <f>IF(WEEKDAY(Tableau1[[#This Row],[Date]],2)=4,"semaine "&amp;_xlfn.ISOWEEKNUM(Tableau1[[#This Row],[Date]]),"")</f>
        <v/>
      </c>
      <c r="C7" s="45" t="str">
        <f>UPPER(TEXT(Tableau1[[#This Row],[Date]],"jjjj"))</f>
        <v>MERCREDI</v>
      </c>
      <c r="D7" s="61">
        <f>$C$3+ROW()-ROW(Tableau1[[#Headers],[Date]])-1</f>
        <v>43831</v>
      </c>
      <c r="E7" s="25"/>
      <c r="F7" s="25"/>
      <c r="G7" s="59"/>
      <c r="H7" s="25"/>
      <c r="I7" s="25"/>
      <c r="J7" s="59"/>
      <c r="K7" s="65">
        <f>Tableau1[[#This Row],[Fin AM]]-Tableau1[[#This Row],[Début AM]]-Tableau1[[#This Row],[Pause AM]]+Tableau1[[#This Row],[Fin PM]]-Tableau1[[#This Row],[Début PM]]-Tableau1[[#This Row],[Pause PM]]</f>
        <v>0</v>
      </c>
      <c r="L7" s="46"/>
      <c r="M7" s="91"/>
      <c r="N7" s="102" t="s">
        <v>34</v>
      </c>
      <c r="O7" s="95"/>
      <c r="P7" s="95"/>
      <c r="Q7" s="87">
        <f>IF(Tableau1[[#This Row],[ CP / ABS / ChP. AM]]="A.M.",Tableau1[[#This Row],[Temps de travail]],0)</f>
        <v>0</v>
      </c>
      <c r="R7" s="110">
        <f>IF(Tableau1[[#This Row],[ CP / ABS / ChP. AM]]="Ch.P. AM",Tableau1[[#This Row],[Fin AM]]-Tableau1[[#This Row],[Début AM]]-Tableau1[[#This Row],[Pause AM]],0)</f>
        <v>0</v>
      </c>
      <c r="S7" s="88">
        <f>IF(Tableau1[[#This Row],[Ch.P. PM]]="Ch.P. PM",Tableau1[[#This Row],[Fin PM]]-Tableau1[[#This Row],[Début PM]]-Tableau1[[#This Row],[Pause PM]],0)</f>
        <v>0</v>
      </c>
      <c r="T7" s="111">
        <f>+Tableau1[[#This Row],[Chômage Partiel AM]]+Tableau1[[#This Row],[Chômage Partiel PM]]</f>
        <v>0</v>
      </c>
      <c r="U7" s="107">
        <f ca="1">MAX(0,IF(WEEKDAY(Tableau1[[#This Row],[Date]],2)&lt;7,0,
SUM(OFFSET(Tableau1[[#This Row],[Temps de travail]],-6,,7))-
SUM(OFFSET(Tableau1[[#This Row],[Heures à récupérer]],-6,,7))+
SUM(OFFSET(Tableau1[[#This Row],[Récup avance]],-6,,7))
-paramètres!$B$9
)*24)</f>
        <v>0</v>
      </c>
      <c r="V7" s="14"/>
      <c r="W7" s="14"/>
      <c r="Y7" s="14"/>
    </row>
    <row r="8" spans="1:25" x14ac:dyDescent="0.3">
      <c r="B8" s="50" t="str">
        <f>IF(WEEKDAY(Tableau1[[#This Row],[Date]],2)=4,"semaine "&amp;_xlfn.ISOWEEKNUM(Tableau1[[#This Row],[Date]]),"")</f>
        <v>semaine 1</v>
      </c>
      <c r="C8" s="45" t="str">
        <f>UPPER(TEXT(Tableau1[[#This Row],[Date]],"jjjj"))</f>
        <v>JEUDI</v>
      </c>
      <c r="D8" s="61">
        <f>$C$3+ROW()-ROW(Tableau1[[#Headers],[Date]])-1</f>
        <v>43832</v>
      </c>
      <c r="E8" s="25">
        <v>0.35416666666666669</v>
      </c>
      <c r="F8" s="25">
        <v>0.52083333333333337</v>
      </c>
      <c r="G8" s="59">
        <v>6.9444444444444441E-3</v>
      </c>
      <c r="H8" s="25">
        <v>0.5625</v>
      </c>
      <c r="I8" s="25">
        <v>0.70833333333333337</v>
      </c>
      <c r="J8" s="59">
        <v>6.9444444444444441E-3</v>
      </c>
      <c r="K8" s="65">
        <f>Tableau1[[#This Row],[Fin AM]]-Tableau1[[#This Row],[Début AM]]-Tableau1[[#This Row],[Pause AM]]+Tableau1[[#This Row],[Fin PM]]-Tableau1[[#This Row],[Début PM]]-Tableau1[[#This Row],[Pause PM]]</f>
        <v>0.29861111111111116</v>
      </c>
      <c r="L8" s="46"/>
      <c r="M8" s="91"/>
      <c r="N8" s="102" t="str">
        <f ca="1">IF(COUNTIF('jours fériés'!C:C,Tableau1[[#This Row],[Date]]),"oui","")</f>
        <v/>
      </c>
      <c r="O8" s="95"/>
      <c r="P8" s="95"/>
      <c r="Q8" s="87">
        <f>IF(Tableau1[[#This Row],[ CP / ABS / ChP. AM]]="A.M.",Tableau1[[#This Row],[Temps de travail]],0)</f>
        <v>0</v>
      </c>
      <c r="R8" s="110">
        <f>IF(Tableau1[[#This Row],[ CP / ABS / ChP. AM]]="Ch.P. AM",Tableau1[[#This Row],[Fin AM]]-Tableau1[[#This Row],[Début AM]]-Tableau1[[#This Row],[Pause AM]],0)</f>
        <v>0</v>
      </c>
      <c r="S8" s="88">
        <f>IF(Tableau1[[#This Row],[Ch.P. PM]]="Ch.P. PM",Tableau1[[#This Row],[Fin PM]]-Tableau1[[#This Row],[Début PM]]-Tableau1[[#This Row],[Pause PM]],0)</f>
        <v>0</v>
      </c>
      <c r="T8" s="111">
        <f>+Tableau1[[#This Row],[Chômage Partiel AM]]+Tableau1[[#This Row],[Chômage Partiel PM]]</f>
        <v>0</v>
      </c>
      <c r="U8" s="107">
        <f ca="1">MAX(0,IF(WEEKDAY(Tableau1[[#This Row],[Date]],2)&lt;7,0,
SUM(OFFSET(Tableau1[[#This Row],[Temps de travail]],-6,,7))-
SUM(OFFSET(Tableau1[[#This Row],[Heures à récupérer]],-6,,7))+
SUM(OFFSET(Tableau1[[#This Row],[Récup avance]],-6,,7))
-paramètres!$B$9
)*24)</f>
        <v>0</v>
      </c>
      <c r="V8" s="14"/>
      <c r="W8" s="14"/>
      <c r="X8" t="s">
        <v>78</v>
      </c>
      <c r="Y8" s="14"/>
    </row>
    <row r="9" spans="1:25" x14ac:dyDescent="0.3">
      <c r="B9" s="50" t="str">
        <f>IF(WEEKDAY(Tableau1[[#This Row],[Date]],2)=4,"semaine "&amp;_xlfn.ISOWEEKNUM(Tableau1[[#This Row],[Date]]),"")</f>
        <v/>
      </c>
      <c r="C9" s="45" t="str">
        <f>UPPER(TEXT(Tableau1[[#This Row],[Date]],"jjjj"))</f>
        <v>VENDREDI</v>
      </c>
      <c r="D9" s="61">
        <f>$C$3+ROW()-ROW(Tableau1[[#Headers],[Date]])-1</f>
        <v>43833</v>
      </c>
      <c r="E9" s="25">
        <v>0.35416666666666669</v>
      </c>
      <c r="F9" s="25">
        <v>0.5</v>
      </c>
      <c r="G9" s="59">
        <v>6.9444444444444441E-3</v>
      </c>
      <c r="H9" s="25">
        <v>0.54166666666666663</v>
      </c>
      <c r="I9" s="25">
        <v>0.6875</v>
      </c>
      <c r="J9" s="59"/>
      <c r="K9" s="65">
        <f>Tableau1[[#This Row],[Fin AM]]-Tableau1[[#This Row],[Début AM]]-Tableau1[[#This Row],[Pause AM]]+Tableau1[[#This Row],[Fin PM]]-Tableau1[[#This Row],[Début PM]]-Tableau1[[#This Row],[Pause PM]]</f>
        <v>0.28472222222222221</v>
      </c>
      <c r="L9" s="46"/>
      <c r="M9" s="91"/>
      <c r="N9" s="102" t="str">
        <f ca="1">IF(COUNTIF('jours fériés'!C:C,Tableau1[[#This Row],[Date]]),"oui","")</f>
        <v/>
      </c>
      <c r="O9" s="95" t="s">
        <v>74</v>
      </c>
      <c r="P9" s="95" t="s">
        <v>75</v>
      </c>
      <c r="Q9" s="87">
        <f>IF(Tableau1[[#This Row],[ CP / ABS / ChP. AM]]="A.M.",Tableau1[[#This Row],[Temps de travail]],0)</f>
        <v>0</v>
      </c>
      <c r="R9" s="110">
        <f>IF(Tableau1[[#This Row],[ CP / ABS / ChP. AM]]="Ch.P. AM",Tableau1[[#This Row],[Fin AM]]-Tableau1[[#This Row],[Début AM]]-Tableau1[[#This Row],[Pause AM]],0)</f>
        <v>0.13888888888888887</v>
      </c>
      <c r="S9" s="88">
        <f>IF(Tableau1[[#This Row],[Ch.P. PM]]="Ch.P. PM",Tableau1[[#This Row],[Fin PM]]-Tableau1[[#This Row],[Début PM]]-Tableau1[[#This Row],[Pause PM]],0)</f>
        <v>0.14583333333333337</v>
      </c>
      <c r="T9" s="111">
        <f>+Tableau1[[#This Row],[Chômage Partiel AM]]+Tableau1[[#This Row],[Chômage Partiel PM]]</f>
        <v>0.28472222222222221</v>
      </c>
      <c r="U9" s="107">
        <f ca="1">MAX(0,IF(WEEKDAY(Tableau1[[#This Row],[Date]],2)&lt;7,0,
SUM(OFFSET(Tableau1[[#This Row],[Temps de travail]],-6,,7))-
SUM(OFFSET(Tableau1[[#This Row],[Heures à récupérer]],-6,,7))+
SUM(OFFSET(Tableau1[[#This Row],[Récup avance]],-6,,7))
-paramètres!$B$9
)*24)</f>
        <v>0</v>
      </c>
      <c r="V9" s="14"/>
      <c r="W9" s="14"/>
      <c r="Y9" s="14"/>
    </row>
    <row r="10" spans="1:25" x14ac:dyDescent="0.3">
      <c r="B10" s="50" t="str">
        <f>IF(WEEKDAY(Tableau1[[#This Row],[Date]],2)=4,"semaine "&amp;_xlfn.ISOWEEKNUM(Tableau1[[#This Row],[Date]]),"")</f>
        <v/>
      </c>
      <c r="C10" s="45" t="str">
        <f>UPPER(TEXT(Tableau1[[#This Row],[Date]],"jjjj"))</f>
        <v>SAMEDI</v>
      </c>
      <c r="D10" s="61">
        <f>$C$3+ROW()-ROW(Tableau1[[#Headers],[Date]])-1</f>
        <v>43834</v>
      </c>
      <c r="E10" s="25"/>
      <c r="F10" s="25"/>
      <c r="G10" s="59"/>
      <c r="H10" s="25"/>
      <c r="I10" s="25"/>
      <c r="J10" s="59"/>
      <c r="K10" s="65">
        <f>Tableau1[[#This Row],[Fin AM]]-Tableau1[[#This Row],[Début AM]]-Tableau1[[#This Row],[Pause AM]]+Tableau1[[#This Row],[Fin PM]]-Tableau1[[#This Row],[Début PM]]-Tableau1[[#This Row],[Pause PM]]</f>
        <v>0</v>
      </c>
      <c r="L10" s="46"/>
      <c r="M10" s="91"/>
      <c r="N10" s="102" t="str">
        <f ca="1">IF(COUNTIF('jours fériés'!C:C,Tableau1[[#This Row],[Date]]),"oui","")</f>
        <v/>
      </c>
      <c r="O10" s="95"/>
      <c r="P10" s="95"/>
      <c r="Q10" s="87">
        <f>IF(Tableau1[[#This Row],[ CP / ABS / ChP. AM]]="A.M.",Tableau1[[#This Row],[Temps de travail]],0)</f>
        <v>0</v>
      </c>
      <c r="R10" s="110">
        <f>IF(Tableau1[[#This Row],[ CP / ABS / ChP. AM]]="Ch.P. AM",Tableau1[[#This Row],[Fin AM]]-Tableau1[[#This Row],[Début AM]]-Tableau1[[#This Row],[Pause AM]],0)</f>
        <v>0</v>
      </c>
      <c r="S10" s="88">
        <f>IF(Tableau1[[#This Row],[Ch.P. PM]]="Ch.P. PM",Tableau1[[#This Row],[Fin PM]]-Tableau1[[#This Row],[Début PM]]-Tableau1[[#This Row],[Pause PM]],0)</f>
        <v>0</v>
      </c>
      <c r="T10" s="111">
        <f>+Tableau1[[#This Row],[Chômage Partiel AM]]+Tableau1[[#This Row],[Chômage Partiel PM]]</f>
        <v>0</v>
      </c>
      <c r="U10" s="107">
        <f ca="1">MAX(0,IF(WEEKDAY(Tableau1[[#This Row],[Date]],2)&lt;7,0,
SUM(OFFSET(Tableau1[[#This Row],[Temps de travail]],-6,,7))-
SUM(OFFSET(Tableau1[[#This Row],[Heures à récupérer]],-6,,7))+
SUM(OFFSET(Tableau1[[#This Row],[Récup avance]],-6,,7))
-paramètres!$B$9
)*24)</f>
        <v>0</v>
      </c>
      <c r="V10" s="14"/>
      <c r="W10" s="14"/>
      <c r="Y10" s="14"/>
    </row>
    <row r="11" spans="1:25" ht="15" thickBot="1" x14ac:dyDescent="0.35">
      <c r="B11" s="53" t="str">
        <f>IF(WEEKDAY(Tableau1[[#This Row],[Date]],2)=4,"semaine "&amp;_xlfn.ISOWEEKNUM(Tableau1[[#This Row],[Date]]),"")</f>
        <v/>
      </c>
      <c r="C11" s="52" t="str">
        <f>UPPER(TEXT(Tableau1[[#This Row],[Date]],"jjjj"))</f>
        <v>DIMANCHE</v>
      </c>
      <c r="D11" s="62">
        <f>$C$3+ROW()-ROW(Tableau1[[#Headers],[Date]])-1</f>
        <v>43835</v>
      </c>
      <c r="E11" s="25"/>
      <c r="F11" s="25"/>
      <c r="G11" s="59"/>
      <c r="H11" s="25"/>
      <c r="I11" s="25"/>
      <c r="J11" s="59"/>
      <c r="K11" s="66">
        <f>Tableau1[[#This Row],[Fin AM]]-Tableau1[[#This Row],[Début AM]]-Tableau1[[#This Row],[Pause AM]]+Tableau1[[#This Row],[Fin PM]]-Tableau1[[#This Row],[Début PM]]-Tableau1[[#This Row],[Pause PM]]</f>
        <v>0</v>
      </c>
      <c r="L11" s="53"/>
      <c r="M11" s="92"/>
      <c r="N11" s="97" t="str">
        <f ca="1">IF(COUNTIF('jours fériés'!C:C,Tableau1[[#This Row],[Date]]),"oui","")</f>
        <v/>
      </c>
      <c r="O11" s="96"/>
      <c r="P11" s="96"/>
      <c r="Q11" s="91">
        <f>IF(Tableau1[[#This Row],[ CP / ABS / ChP. AM]]="A.M.",Tableau1[[#This Row],[Temps de travail]],0)</f>
        <v>0</v>
      </c>
      <c r="R11" s="112">
        <f>IF(Tableau1[[#This Row],[ CP / ABS / ChP. AM]]="Ch.P. AM",Tableau1[[#This Row],[Fin AM]]-Tableau1[[#This Row],[Début AM]]-Tableau1[[#This Row],[Pause AM]],0)</f>
        <v>0</v>
      </c>
      <c r="S11" s="105">
        <f>IF(Tableau1[[#This Row],[Ch.P. PM]]="Ch.P. PM",Tableau1[[#This Row],[Fin PM]]-Tableau1[[#This Row],[Début PM]]-Tableau1[[#This Row],[Pause PM]],0)</f>
        <v>0</v>
      </c>
      <c r="T11" s="113">
        <f>+Tableau1[[#This Row],[Chômage Partiel AM]]+Tableau1[[#This Row],[Chômage Partiel PM]]</f>
        <v>0</v>
      </c>
      <c r="U11" s="108">
        <f ca="1">MAX(0,IF(WEEKDAY(Tableau1[[#This Row],[Date]],2)&lt;7,0,
SUM(OFFSET(Tableau1[[#This Row],[Temps de travail]],-6,,7))-
SUM(OFFSET(Tableau1[[#This Row],[Heures à récupérer]],-6,,7))+
SUM(OFFSET(Tableau1[[#This Row],[Récup avance]],-6,,7))
-paramètres!$B$9
)*24)</f>
        <v>0</v>
      </c>
      <c r="V11" s="14"/>
      <c r="W11" s="14"/>
      <c r="Y11" s="14"/>
    </row>
    <row r="12" spans="1:25" x14ac:dyDescent="0.3">
      <c r="B12" s="47" t="str">
        <f>IF(WEEKDAY(Tableau1[[#This Row],[Date]],2)=4,"semaine "&amp;_xlfn.ISOWEEKNUM(Tableau1[[#This Row],[Date]]),"")</f>
        <v/>
      </c>
      <c r="C12" s="48" t="str">
        <f>UPPER(TEXT(Tableau1[[#This Row],[Date]],"jjjj"))</f>
        <v>LUNDI</v>
      </c>
      <c r="D12" s="60">
        <f>$C$3+ROW()-ROW(Tableau1[[#Headers],[Date]])-1</f>
        <v>43836</v>
      </c>
      <c r="E12" s="25">
        <v>0.35416666666666669</v>
      </c>
      <c r="F12" s="25">
        <v>0.52083333333333337</v>
      </c>
      <c r="G12" s="59">
        <v>6.9444444444444441E-3</v>
      </c>
      <c r="H12" s="25">
        <v>0.5625</v>
      </c>
      <c r="I12" s="25">
        <v>0.70833333333333337</v>
      </c>
      <c r="J12" s="59">
        <v>6.9444444444444441E-3</v>
      </c>
      <c r="K12" s="64">
        <f>Tableau1[[#This Row],[Fin AM]]-Tableau1[[#This Row],[Début AM]]-Tableau1[[#This Row],[Pause AM]]+Tableau1[[#This Row],[Fin PM]]-Tableau1[[#This Row],[Début PM]]-Tableau1[[#This Row],[Pause PM]]</f>
        <v>0.29861111111111116</v>
      </c>
      <c r="L12" s="49"/>
      <c r="M12" s="90"/>
      <c r="N12" s="102" t="str">
        <f ca="1">IF(COUNTIF('jours fériés'!C:C,Tableau1[[#This Row],[Date]]),"oui","")</f>
        <v/>
      </c>
      <c r="O12" s="95" t="s">
        <v>74</v>
      </c>
      <c r="P12" s="95" t="s">
        <v>75</v>
      </c>
      <c r="Q12" s="87">
        <f>IF(Tableau1[[#This Row],[ CP / ABS / ChP. AM]]="A.M.",Tableau1[[#This Row],[Temps de travail]],0)</f>
        <v>0</v>
      </c>
      <c r="R12" s="110">
        <f>IF(Tableau1[[#This Row],[ CP / ABS / ChP. AM]]="Ch.P. AM",Tableau1[[#This Row],[Fin AM]]-Tableau1[[#This Row],[Début AM]]-Tableau1[[#This Row],[Pause AM]],0)</f>
        <v>0.15972222222222224</v>
      </c>
      <c r="S12" s="88">
        <f>IF(Tableau1[[#This Row],[Ch.P. PM]]="Ch.P. PM",Tableau1[[#This Row],[Fin PM]]-Tableau1[[#This Row],[Début PM]]-Tableau1[[#This Row],[Pause PM]],0)</f>
        <v>0.13888888888888892</v>
      </c>
      <c r="T12" s="111">
        <f>+Tableau1[[#This Row],[Chômage Partiel AM]]+Tableau1[[#This Row],[Chômage Partiel PM]]</f>
        <v>0.29861111111111116</v>
      </c>
      <c r="U12" s="107">
        <f ca="1">MAX(0,IF(WEEKDAY(Tableau1[[#This Row],[Date]],2)&lt;7,0,
SUM(OFFSET(Tableau1[[#This Row],[Temps de travail]],-6,,7))-
SUM(OFFSET(Tableau1[[#This Row],[Heures à récupérer]],-6,,7))+
SUM(OFFSET(Tableau1[[#This Row],[Récup avance]],-6,,7))
-paramètres!$B$9
)*24)</f>
        <v>0</v>
      </c>
      <c r="V12" s="14"/>
      <c r="W12" s="14"/>
      <c r="Y12" s="14"/>
    </row>
    <row r="13" spans="1:25" x14ac:dyDescent="0.3">
      <c r="B13" s="50" t="str">
        <f>IF(WEEKDAY(Tableau1[[#This Row],[Date]],2)=4,"semaine "&amp;_xlfn.ISOWEEKNUM(Tableau1[[#This Row],[Date]]),"")</f>
        <v/>
      </c>
      <c r="C13" s="45" t="str">
        <f>UPPER(TEXT(Tableau1[[#This Row],[Date]],"jjjj"))</f>
        <v>MARDI</v>
      </c>
      <c r="D13" s="61">
        <f>$C$3+ROW()-ROW(Tableau1[[#Headers],[Date]])-1</f>
        <v>43837</v>
      </c>
      <c r="E13" s="25">
        <v>0.35416666666666669</v>
      </c>
      <c r="F13" s="25">
        <v>0.52083333333333337</v>
      </c>
      <c r="G13" s="59">
        <v>6.9444444444444441E-3</v>
      </c>
      <c r="H13" s="25">
        <v>0.5625</v>
      </c>
      <c r="I13" s="25">
        <v>0.70833333333333337</v>
      </c>
      <c r="J13" s="59">
        <v>6.9444444444444441E-3</v>
      </c>
      <c r="K13" s="65">
        <f>Tableau1[[#This Row],[Fin AM]]-Tableau1[[#This Row],[Début AM]]-Tableau1[[#This Row],[Pause AM]]+Tableau1[[#This Row],[Fin PM]]-Tableau1[[#This Row],[Début PM]]-Tableau1[[#This Row],[Pause PM]]</f>
        <v>0.29861111111111116</v>
      </c>
      <c r="L13" s="46"/>
      <c r="M13" s="91"/>
      <c r="N13" s="102" t="str">
        <f ca="1">IF(COUNTIF('jours fériés'!C:C,Tableau1[[#This Row],[Date]]),"oui","")</f>
        <v/>
      </c>
      <c r="O13" s="95"/>
      <c r="P13" s="95" t="s">
        <v>75</v>
      </c>
      <c r="Q13" s="87">
        <f>IF(Tableau1[[#This Row],[ CP / ABS / ChP. AM]]="A.M.",Tableau1[[#This Row],[Temps de travail]],0)</f>
        <v>0</v>
      </c>
      <c r="R13" s="110">
        <f>IF(Tableau1[[#This Row],[ CP / ABS / ChP. AM]]="Ch.P. AM",Tableau1[[#This Row],[Fin AM]]-Tableau1[[#This Row],[Début AM]]-Tableau1[[#This Row],[Pause AM]],0)</f>
        <v>0</v>
      </c>
      <c r="S13" s="88">
        <f>IF(Tableau1[[#This Row],[Ch.P. PM]]="Ch.P. PM",Tableau1[[#This Row],[Fin PM]]-Tableau1[[#This Row],[Début PM]]-Tableau1[[#This Row],[Pause PM]],0)</f>
        <v>0.13888888888888892</v>
      </c>
      <c r="T13" s="111">
        <f>+Tableau1[[#This Row],[Chômage Partiel AM]]+Tableau1[[#This Row],[Chômage Partiel PM]]</f>
        <v>0.13888888888888892</v>
      </c>
      <c r="U13" s="107">
        <f ca="1">MAX(0,IF(WEEKDAY(Tableau1[[#This Row],[Date]],2)&lt;7,0,
SUM(OFFSET(Tableau1[[#This Row],[Temps de travail]],-6,,7))-
SUM(OFFSET(Tableau1[[#This Row],[Heures à récupérer]],-6,,7))+
SUM(OFFSET(Tableau1[[#This Row],[Récup avance]],-6,,7))
-paramètres!$B$9
)*24)</f>
        <v>0</v>
      </c>
      <c r="V13" s="14"/>
      <c r="W13" s="14"/>
      <c r="Y13" s="14"/>
    </row>
    <row r="14" spans="1:25" x14ac:dyDescent="0.3">
      <c r="B14" s="50" t="str">
        <f>IF(WEEKDAY(Tableau1[[#This Row],[Date]],2)=4,"semaine "&amp;_xlfn.ISOWEEKNUM(Tableau1[[#This Row],[Date]]),"")</f>
        <v/>
      </c>
      <c r="C14" s="45" t="str">
        <f>UPPER(TEXT(Tableau1[[#This Row],[Date]],"jjjj"))</f>
        <v>MERCREDI</v>
      </c>
      <c r="D14" s="61">
        <f>$C$3+ROW()-ROW(Tableau1[[#Headers],[Date]])-1</f>
        <v>43838</v>
      </c>
      <c r="E14" s="25">
        <v>0.35416666666666669</v>
      </c>
      <c r="F14" s="25">
        <v>0.52083333333333337</v>
      </c>
      <c r="G14" s="59">
        <v>6.9444444444444441E-3</v>
      </c>
      <c r="H14" s="25">
        <v>0.5625</v>
      </c>
      <c r="I14" s="25">
        <v>0.70833333333333337</v>
      </c>
      <c r="J14" s="59">
        <v>6.9444444444444441E-3</v>
      </c>
      <c r="K14" s="65">
        <f>Tableau1[[#This Row],[Fin AM]]-Tableau1[[#This Row],[Début AM]]-Tableau1[[#This Row],[Pause AM]]+Tableau1[[#This Row],[Fin PM]]-Tableau1[[#This Row],[Début PM]]-Tableau1[[#This Row],[Pause PM]]</f>
        <v>0.29861111111111116</v>
      </c>
      <c r="L14" s="46"/>
      <c r="M14" s="91"/>
      <c r="N14" s="102" t="str">
        <f ca="1">IF(COUNTIF('jours fériés'!C:C,Tableau1[[#This Row],[Date]]),"oui","")</f>
        <v/>
      </c>
      <c r="O14" s="95"/>
      <c r="P14" s="95"/>
      <c r="Q14" s="87">
        <f>IF(Tableau1[[#This Row],[ CP / ABS / ChP. AM]]="A.M.",Tableau1[[#This Row],[Temps de travail]],0)</f>
        <v>0</v>
      </c>
      <c r="R14" s="110">
        <f>IF(Tableau1[[#This Row],[ CP / ABS / ChP. AM]]="Ch.P. AM",Tableau1[[#This Row],[Fin AM]]-Tableau1[[#This Row],[Début AM]]-Tableau1[[#This Row],[Pause AM]],0)</f>
        <v>0</v>
      </c>
      <c r="S14" s="88">
        <f>IF(Tableau1[[#This Row],[Ch.P. PM]]="Ch.P. PM",Tableau1[[#This Row],[Fin PM]]-Tableau1[[#This Row],[Début PM]]-Tableau1[[#This Row],[Pause PM]],0)</f>
        <v>0</v>
      </c>
      <c r="T14" s="111">
        <f>+Tableau1[[#This Row],[Chômage Partiel AM]]+Tableau1[[#This Row],[Chômage Partiel PM]]</f>
        <v>0</v>
      </c>
      <c r="U14" s="107">
        <f ca="1">MAX(0,IF(WEEKDAY(Tableau1[[#This Row],[Date]],2)&lt;7,0,
SUM(OFFSET(Tableau1[[#This Row],[Temps de travail]],-6,,7))-
SUM(OFFSET(Tableau1[[#This Row],[Heures à récupérer]],-6,,7))+
SUM(OFFSET(Tableau1[[#This Row],[Récup avance]],-6,,7))
-paramètres!$B$9
)*24)</f>
        <v>0</v>
      </c>
      <c r="V14" s="14"/>
      <c r="W14" s="14"/>
      <c r="Y14" s="14"/>
    </row>
    <row r="15" spans="1:25" x14ac:dyDescent="0.3">
      <c r="B15" s="50" t="str">
        <f>IF(WEEKDAY(Tableau1[[#This Row],[Date]],2)=4,"semaine "&amp;_xlfn.ISOWEEKNUM(Tableau1[[#This Row],[Date]]),"")</f>
        <v>semaine 2</v>
      </c>
      <c r="C15" s="45" t="str">
        <f>UPPER(TEXT(Tableau1[[#This Row],[Date]],"jjjj"))</f>
        <v>JEUDI</v>
      </c>
      <c r="D15" s="61">
        <f>$C$3+ROW()-ROW(Tableau1[[#Headers],[Date]])-1</f>
        <v>43839</v>
      </c>
      <c r="E15" s="25">
        <v>0.35416666666666669</v>
      </c>
      <c r="F15" s="25">
        <v>0.52083333333333337</v>
      </c>
      <c r="G15" s="59">
        <v>6.9444444444444441E-3</v>
      </c>
      <c r="H15" s="25">
        <v>0.5625</v>
      </c>
      <c r="I15" s="25">
        <v>0.70833333333333337</v>
      </c>
      <c r="J15" s="59">
        <v>6.9444444444444441E-3</v>
      </c>
      <c r="K15" s="65">
        <f>Tableau1[[#This Row],[Fin AM]]-Tableau1[[#This Row],[Début AM]]-Tableau1[[#This Row],[Pause AM]]+Tableau1[[#This Row],[Fin PM]]-Tableau1[[#This Row],[Début PM]]-Tableau1[[#This Row],[Pause PM]]</f>
        <v>0.29861111111111116</v>
      </c>
      <c r="L15" s="46"/>
      <c r="M15" s="91"/>
      <c r="N15" s="102" t="str">
        <f ca="1">IF(COUNTIF('jours fériés'!C:C,Tableau1[[#This Row],[Date]]),"oui","")</f>
        <v/>
      </c>
      <c r="O15" s="95"/>
      <c r="P15" s="95"/>
      <c r="Q15" s="87">
        <f>IF(Tableau1[[#This Row],[ CP / ABS / ChP. AM]]="A.M.",Tableau1[[#This Row],[Temps de travail]],0)</f>
        <v>0</v>
      </c>
      <c r="R15" s="110">
        <f>IF(Tableau1[[#This Row],[ CP / ABS / ChP. AM]]="Ch.P. AM",Tableau1[[#This Row],[Fin AM]]-Tableau1[[#This Row],[Début AM]]-Tableau1[[#This Row],[Pause AM]],0)</f>
        <v>0</v>
      </c>
      <c r="S15" s="88">
        <f>IF(Tableau1[[#This Row],[Ch.P. PM]]="Ch.P. PM",Tableau1[[#This Row],[Fin PM]]-Tableau1[[#This Row],[Début PM]]-Tableau1[[#This Row],[Pause PM]],0)</f>
        <v>0</v>
      </c>
      <c r="T15" s="111">
        <f>+Tableau1[[#This Row],[Chômage Partiel AM]]+Tableau1[[#This Row],[Chômage Partiel PM]]</f>
        <v>0</v>
      </c>
      <c r="U15" s="107">
        <f ca="1">MAX(0,IF(WEEKDAY(Tableau1[[#This Row],[Date]],2)&lt;7,0,
SUM(OFFSET(Tableau1[[#This Row],[Temps de travail]],-6,,7))-
SUM(OFFSET(Tableau1[[#This Row],[Heures à récupérer]],-6,,7))+
SUM(OFFSET(Tableau1[[#This Row],[Récup avance]],-6,,7))
-paramètres!$B$9
)*24)</f>
        <v>0</v>
      </c>
      <c r="V15" s="14"/>
      <c r="W15" s="14"/>
      <c r="Y15" s="14"/>
    </row>
    <row r="16" spans="1:25" x14ac:dyDescent="0.3">
      <c r="B16" s="50" t="str">
        <f>IF(WEEKDAY(Tableau1[[#This Row],[Date]],2)=4,"semaine "&amp;_xlfn.ISOWEEKNUM(Tableau1[[#This Row],[Date]]),"")</f>
        <v/>
      </c>
      <c r="C16" s="45" t="str">
        <f>UPPER(TEXT(Tableau1[[#This Row],[Date]],"jjjj"))</f>
        <v>VENDREDI</v>
      </c>
      <c r="D16" s="61">
        <f>$C$3+ROW()-ROW(Tableau1[[#Headers],[Date]])-1</f>
        <v>43840</v>
      </c>
      <c r="E16" s="25">
        <v>0.35416666666666669</v>
      </c>
      <c r="F16" s="25">
        <v>0.5</v>
      </c>
      <c r="G16" s="59">
        <v>6.9444444444444441E-3</v>
      </c>
      <c r="H16" s="25">
        <v>0.54166666666666663</v>
      </c>
      <c r="I16" s="25">
        <v>0.64583333333333337</v>
      </c>
      <c r="J16" s="59"/>
      <c r="K16" s="65">
        <f>Tableau1[[#This Row],[Fin AM]]-Tableau1[[#This Row],[Début AM]]-Tableau1[[#This Row],[Pause AM]]+Tableau1[[#This Row],[Fin PM]]-Tableau1[[#This Row],[Début PM]]-Tableau1[[#This Row],[Pause PM]]</f>
        <v>0.24305555555555558</v>
      </c>
      <c r="L16" s="46"/>
      <c r="M16" s="91"/>
      <c r="N16" s="102" t="str">
        <f ca="1">IF(COUNTIF('jours fériés'!C:C,Tableau1[[#This Row],[Date]]),"oui","")</f>
        <v/>
      </c>
      <c r="O16" s="95"/>
      <c r="P16" s="95"/>
      <c r="Q16" s="87">
        <f>IF(Tableau1[[#This Row],[ CP / ABS / ChP. AM]]="A.M.",Tableau1[[#This Row],[Temps de travail]],0)</f>
        <v>0</v>
      </c>
      <c r="R16" s="110">
        <f>IF(Tableau1[[#This Row],[ CP / ABS / ChP. AM]]="Ch.P. AM",Tableau1[[#This Row],[Fin AM]]-Tableau1[[#This Row],[Début AM]]-Tableau1[[#This Row],[Pause AM]],0)</f>
        <v>0</v>
      </c>
      <c r="S16" s="88">
        <f>IF(Tableau1[[#This Row],[Ch.P. PM]]="Ch.P. PM",Tableau1[[#This Row],[Fin PM]]-Tableau1[[#This Row],[Début PM]]-Tableau1[[#This Row],[Pause PM]],0)</f>
        <v>0</v>
      </c>
      <c r="T16" s="111">
        <f>+Tableau1[[#This Row],[Chômage Partiel AM]]+Tableau1[[#This Row],[Chômage Partiel PM]]</f>
        <v>0</v>
      </c>
      <c r="U16" s="107">
        <f ca="1">MAX(0,IF(WEEKDAY(Tableau1[[#This Row],[Date]],2)&lt;7,0,
SUM(OFFSET(Tableau1[[#This Row],[Temps de travail]],-6,,7))-
SUM(OFFSET(Tableau1[[#This Row],[Heures à récupérer]],-6,,7))+
SUM(OFFSET(Tableau1[[#This Row],[Récup avance]],-6,,7))
-paramètres!$B$9
)*24)</f>
        <v>0</v>
      </c>
      <c r="V16" s="14"/>
      <c r="W16" s="14"/>
      <c r="Y16" s="14"/>
    </row>
    <row r="17" spans="2:25" x14ac:dyDescent="0.3">
      <c r="B17" s="50" t="str">
        <f>IF(WEEKDAY(Tableau1[[#This Row],[Date]],2)=4,"semaine "&amp;_xlfn.ISOWEEKNUM(Tableau1[[#This Row],[Date]]),"")</f>
        <v/>
      </c>
      <c r="C17" s="45" t="str">
        <f>UPPER(TEXT(Tableau1[[#This Row],[Date]],"jjjj"))</f>
        <v>SAMEDI</v>
      </c>
      <c r="D17" s="61">
        <f>$C$3+ROW()-ROW(Tableau1[[#Headers],[Date]])-1</f>
        <v>43841</v>
      </c>
      <c r="E17" s="25"/>
      <c r="F17" s="25"/>
      <c r="G17" s="59"/>
      <c r="H17" s="25"/>
      <c r="I17" s="25"/>
      <c r="J17" s="59"/>
      <c r="K17" s="65">
        <f>Tableau1[[#This Row],[Fin AM]]-Tableau1[[#This Row],[Début AM]]-Tableau1[[#This Row],[Pause AM]]+Tableau1[[#This Row],[Fin PM]]-Tableau1[[#This Row],[Début PM]]-Tableau1[[#This Row],[Pause PM]]</f>
        <v>0</v>
      </c>
      <c r="L17" s="46"/>
      <c r="M17" s="91"/>
      <c r="N17" s="102" t="str">
        <f ca="1">IF(COUNTIF('jours fériés'!C:C,Tableau1[[#This Row],[Date]]),"oui","")</f>
        <v/>
      </c>
      <c r="O17" s="95"/>
      <c r="P17" s="95"/>
      <c r="Q17" s="87">
        <f>IF(Tableau1[[#This Row],[ CP / ABS / ChP. AM]]="A.M.",Tableau1[[#This Row],[Temps de travail]],0)</f>
        <v>0</v>
      </c>
      <c r="R17" s="110">
        <f>IF(Tableau1[[#This Row],[ CP / ABS / ChP. AM]]="Ch.P. AM",Tableau1[[#This Row],[Fin AM]]-Tableau1[[#This Row],[Début AM]]-Tableau1[[#This Row],[Pause AM]],0)</f>
        <v>0</v>
      </c>
      <c r="S17" s="88">
        <f>IF(Tableau1[[#This Row],[Ch.P. PM]]="Ch.P. PM",Tableau1[[#This Row],[Fin PM]]-Tableau1[[#This Row],[Début PM]]-Tableau1[[#This Row],[Pause PM]],0)</f>
        <v>0</v>
      </c>
      <c r="T17" s="111">
        <f>+Tableau1[[#This Row],[Chômage Partiel AM]]+Tableau1[[#This Row],[Chômage Partiel PM]]</f>
        <v>0</v>
      </c>
      <c r="U17" s="107">
        <f ca="1">MAX(0,IF(WEEKDAY(Tableau1[[#This Row],[Date]],2)&lt;7,0,
SUM(OFFSET(Tableau1[[#This Row],[Temps de travail]],-6,,7))-
SUM(OFFSET(Tableau1[[#This Row],[Heures à récupérer]],-6,,7))+
SUM(OFFSET(Tableau1[[#This Row],[Récup avance]],-6,,7))
-paramètres!$B$9
)*24)</f>
        <v>0</v>
      </c>
      <c r="V17" s="14"/>
      <c r="W17" s="14"/>
      <c r="Y17" s="14"/>
    </row>
    <row r="18" spans="2:25" ht="15" thickBot="1" x14ac:dyDescent="0.35">
      <c r="B18" s="53" t="str">
        <f>IF(WEEKDAY(Tableau1[[#This Row],[Date]],2)=4,"semaine "&amp;_xlfn.ISOWEEKNUM(Tableau1[[#This Row],[Date]]),"")</f>
        <v/>
      </c>
      <c r="C18" s="52" t="str">
        <f>UPPER(TEXT(Tableau1[[#This Row],[Date]],"jjjj"))</f>
        <v>DIMANCHE</v>
      </c>
      <c r="D18" s="62">
        <f>$C$3+ROW()-ROW(Tableau1[[#Headers],[Date]])-1</f>
        <v>43842</v>
      </c>
      <c r="E18" s="25"/>
      <c r="F18" s="25"/>
      <c r="G18" s="59"/>
      <c r="H18" s="25"/>
      <c r="I18" s="25"/>
      <c r="J18" s="59"/>
      <c r="K18" s="66">
        <f>Tableau1[[#This Row],[Fin AM]]-Tableau1[[#This Row],[Début AM]]-Tableau1[[#This Row],[Pause AM]]+Tableau1[[#This Row],[Fin PM]]-Tableau1[[#This Row],[Début PM]]-Tableau1[[#This Row],[Pause PM]]</f>
        <v>0</v>
      </c>
      <c r="L18" s="53"/>
      <c r="M18" s="92"/>
      <c r="N18" s="97" t="str">
        <f ca="1">IF(COUNTIF('jours fériés'!C:C,Tableau1[[#This Row],[Date]]),"oui","")</f>
        <v/>
      </c>
      <c r="O18" s="96"/>
      <c r="P18" s="96"/>
      <c r="Q18" s="91">
        <f>IF(Tableau1[[#This Row],[ CP / ABS / ChP. AM]]="A.M.",Tableau1[[#This Row],[Temps de travail]],0)</f>
        <v>0</v>
      </c>
      <c r="R18" s="112">
        <f>IF(Tableau1[[#This Row],[ CP / ABS / ChP. AM]]="Ch.P. AM",Tableau1[[#This Row],[Fin AM]]-Tableau1[[#This Row],[Début AM]]-Tableau1[[#This Row],[Pause AM]],0)</f>
        <v>0</v>
      </c>
      <c r="S18" s="105">
        <f>IF(Tableau1[[#This Row],[Ch.P. PM]]="Ch.P. PM",Tableau1[[#This Row],[Fin PM]]-Tableau1[[#This Row],[Début PM]]-Tableau1[[#This Row],[Pause PM]],0)</f>
        <v>0</v>
      </c>
      <c r="T18" s="113">
        <f>+Tableau1[[#This Row],[Chômage Partiel AM]]+Tableau1[[#This Row],[Chômage Partiel PM]]</f>
        <v>0</v>
      </c>
      <c r="U18" s="108">
        <f ca="1">MAX(0,IF(WEEKDAY(Tableau1[[#This Row],[Date]],2)&lt;7,0,
SUM(OFFSET(Tableau1[[#This Row],[Temps de travail]],-6,,7))-
SUM(OFFSET(Tableau1[[#This Row],[Heures à récupérer]],-6,,7))+
SUM(OFFSET(Tableau1[[#This Row],[Récup avance]],-6,,7))
-paramètres!$B$9
)*24)</f>
        <v>5.3290705182007514E-15</v>
      </c>
      <c r="V18" s="14"/>
      <c r="W18" s="14"/>
      <c r="Y18" s="14"/>
    </row>
    <row r="19" spans="2:25" x14ac:dyDescent="0.3">
      <c r="B19" s="47" t="str">
        <f>IF(WEEKDAY(Tableau1[[#This Row],[Date]],2)=4,"semaine "&amp;_xlfn.ISOWEEKNUM(Tableau1[[#This Row],[Date]]),"")</f>
        <v/>
      </c>
      <c r="C19" s="48" t="str">
        <f>UPPER(TEXT(Tableau1[[#This Row],[Date]],"jjjj"))</f>
        <v>LUNDI</v>
      </c>
      <c r="D19" s="60">
        <f>$C$3+ROW()-ROW(Tableau1[[#Headers],[Date]])-1</f>
        <v>43843</v>
      </c>
      <c r="E19" s="25">
        <v>0.35416666666666669</v>
      </c>
      <c r="F19" s="25">
        <v>0.52083333333333337</v>
      </c>
      <c r="G19" s="59">
        <v>6.9444444444444441E-3</v>
      </c>
      <c r="H19" s="25">
        <v>0.5625</v>
      </c>
      <c r="I19" s="25">
        <v>0.70833333333333337</v>
      </c>
      <c r="J19" s="59">
        <v>6.9444444444444441E-3</v>
      </c>
      <c r="K19" s="64">
        <f>Tableau1[[#This Row],[Fin AM]]-Tableau1[[#This Row],[Début AM]]-Tableau1[[#This Row],[Pause AM]]+Tableau1[[#This Row],[Fin PM]]-Tableau1[[#This Row],[Début PM]]-Tableau1[[#This Row],[Pause PM]]</f>
        <v>0.29861111111111116</v>
      </c>
      <c r="L19" s="49"/>
      <c r="M19" s="90"/>
      <c r="N19" s="102" t="str">
        <f ca="1">IF(COUNTIF('jours fériés'!C:C,Tableau1[[#This Row],[Date]]),"oui","")</f>
        <v/>
      </c>
      <c r="O19" s="95"/>
      <c r="P19" s="95"/>
      <c r="Q19" s="87">
        <f>IF(Tableau1[[#This Row],[ CP / ABS / ChP. AM]]="A.M.",Tableau1[[#This Row],[Temps de travail]],0)</f>
        <v>0</v>
      </c>
      <c r="R19" s="110">
        <f>IF(Tableau1[[#This Row],[ CP / ABS / ChP. AM]]="Ch.P. AM",Tableau1[[#This Row],[Fin AM]]-Tableau1[[#This Row],[Début AM]]-Tableau1[[#This Row],[Pause AM]],0)</f>
        <v>0</v>
      </c>
      <c r="S19" s="88">
        <f>IF(Tableau1[[#This Row],[Ch.P. PM]]="Ch.P. PM",Tableau1[[#This Row],[Fin PM]]-Tableau1[[#This Row],[Début PM]]-Tableau1[[#This Row],[Pause PM]],0)</f>
        <v>0</v>
      </c>
      <c r="T19" s="111">
        <f>+Tableau1[[#This Row],[Chômage Partiel AM]]+Tableau1[[#This Row],[Chômage Partiel PM]]</f>
        <v>0</v>
      </c>
      <c r="U19" s="107">
        <f ca="1">MAX(0,IF(WEEKDAY(Tableau1[[#This Row],[Date]],2)&lt;7,0,
SUM(OFFSET(Tableau1[[#This Row],[Temps de travail]],-6,,7))-
SUM(OFFSET(Tableau1[[#This Row],[Heures à récupérer]],-6,,7))+
SUM(OFFSET(Tableau1[[#This Row],[Récup avance]],-6,,7))
-paramètres!$B$9
)*24)</f>
        <v>0</v>
      </c>
      <c r="V19" s="14"/>
      <c r="W19" s="14"/>
      <c r="Y19" s="14"/>
    </row>
    <row r="20" spans="2:25" x14ac:dyDescent="0.3">
      <c r="B20" s="50" t="str">
        <f>IF(WEEKDAY(Tableau1[[#This Row],[Date]],2)=4,"semaine "&amp;_xlfn.ISOWEEKNUM(Tableau1[[#This Row],[Date]]),"")</f>
        <v/>
      </c>
      <c r="C20" s="45" t="str">
        <f>UPPER(TEXT(Tableau1[[#This Row],[Date]],"jjjj"))</f>
        <v>MARDI</v>
      </c>
      <c r="D20" s="61">
        <f>$C$3+ROW()-ROW(Tableau1[[#Headers],[Date]])-1</f>
        <v>43844</v>
      </c>
      <c r="E20" s="25">
        <v>0.35416666666666669</v>
      </c>
      <c r="F20" s="25">
        <v>0.52083333333333337</v>
      </c>
      <c r="G20" s="59">
        <v>6.9444444444444441E-3</v>
      </c>
      <c r="H20" s="25">
        <v>0.5625</v>
      </c>
      <c r="I20" s="25">
        <v>0.70833333333333337</v>
      </c>
      <c r="J20" s="59">
        <v>6.9444444444444441E-3</v>
      </c>
      <c r="K20" s="65">
        <f>Tableau1[[#This Row],[Fin AM]]-Tableau1[[#This Row],[Début AM]]-Tableau1[[#This Row],[Pause AM]]+Tableau1[[#This Row],[Fin PM]]-Tableau1[[#This Row],[Début PM]]-Tableau1[[#This Row],[Pause PM]]</f>
        <v>0.29861111111111116</v>
      </c>
      <c r="L20" s="46"/>
      <c r="M20" s="91"/>
      <c r="N20" s="102" t="str">
        <f ca="1">IF(COUNTIF('jours fériés'!C:C,Tableau1[[#This Row],[Date]]),"oui","")</f>
        <v/>
      </c>
      <c r="O20" s="95"/>
      <c r="P20" s="95"/>
      <c r="Q20" s="87">
        <f>IF(Tableau1[[#This Row],[ CP / ABS / ChP. AM]]="A.M.",Tableau1[[#This Row],[Temps de travail]],0)</f>
        <v>0</v>
      </c>
      <c r="R20" s="110">
        <f>IF(Tableau1[[#This Row],[ CP / ABS / ChP. AM]]="Ch.P. AM",Tableau1[[#This Row],[Fin AM]]-Tableau1[[#This Row],[Début AM]]-Tableau1[[#This Row],[Pause AM]],0)</f>
        <v>0</v>
      </c>
      <c r="S20" s="88">
        <f>IF(Tableau1[[#This Row],[Ch.P. PM]]="Ch.P. PM",Tableau1[[#This Row],[Fin PM]]-Tableau1[[#This Row],[Début PM]]-Tableau1[[#This Row],[Pause PM]],0)</f>
        <v>0</v>
      </c>
      <c r="T20" s="111">
        <f>+Tableau1[[#This Row],[Chômage Partiel AM]]+Tableau1[[#This Row],[Chômage Partiel PM]]</f>
        <v>0</v>
      </c>
      <c r="U20" s="107">
        <f ca="1">MAX(0,IF(WEEKDAY(Tableau1[[#This Row],[Date]],2)&lt;7,0,
SUM(OFFSET(Tableau1[[#This Row],[Temps de travail]],-6,,7))-
SUM(OFFSET(Tableau1[[#This Row],[Heures à récupérer]],-6,,7))+
SUM(OFFSET(Tableau1[[#This Row],[Récup avance]],-6,,7))
-paramètres!$B$9
)*24)</f>
        <v>0</v>
      </c>
      <c r="V20" s="14"/>
      <c r="W20" s="14"/>
      <c r="Y20" s="14"/>
    </row>
    <row r="21" spans="2:25" x14ac:dyDescent="0.3">
      <c r="B21" s="50" t="str">
        <f>IF(WEEKDAY(Tableau1[[#This Row],[Date]],2)=4,"semaine "&amp;_xlfn.ISOWEEKNUM(Tableau1[[#This Row],[Date]]),"")</f>
        <v/>
      </c>
      <c r="C21" s="45" t="str">
        <f>UPPER(TEXT(Tableau1[[#This Row],[Date]],"jjjj"))</f>
        <v>MERCREDI</v>
      </c>
      <c r="D21" s="61">
        <f>$C$3+ROW()-ROW(Tableau1[[#Headers],[Date]])-1</f>
        <v>43845</v>
      </c>
      <c r="E21" s="25">
        <v>0.35416666666666669</v>
      </c>
      <c r="F21" s="25">
        <v>0.52083333333333337</v>
      </c>
      <c r="G21" s="59">
        <v>6.9444444444444441E-3</v>
      </c>
      <c r="H21" s="25">
        <v>0.5625</v>
      </c>
      <c r="I21" s="25">
        <v>0.70833333333333337</v>
      </c>
      <c r="J21" s="59">
        <v>6.9444444444444441E-3</v>
      </c>
      <c r="K21" s="65">
        <f>Tableau1[[#This Row],[Fin AM]]-Tableau1[[#This Row],[Début AM]]-Tableau1[[#This Row],[Pause AM]]+Tableau1[[#This Row],[Fin PM]]-Tableau1[[#This Row],[Début PM]]-Tableau1[[#This Row],[Pause PM]]</f>
        <v>0.29861111111111116</v>
      </c>
      <c r="L21" s="46"/>
      <c r="M21" s="91"/>
      <c r="N21" s="102" t="str">
        <f ca="1">IF(COUNTIF('jours fériés'!C:C,Tableau1[[#This Row],[Date]]),"oui","")</f>
        <v/>
      </c>
      <c r="O21" s="95"/>
      <c r="P21" s="95"/>
      <c r="Q21" s="87">
        <f>IF(Tableau1[[#This Row],[ CP / ABS / ChP. AM]]="A.M.",Tableau1[[#This Row],[Temps de travail]],0)</f>
        <v>0</v>
      </c>
      <c r="R21" s="110">
        <f>IF(Tableau1[[#This Row],[ CP / ABS / ChP. AM]]="Ch.P. AM",Tableau1[[#This Row],[Fin AM]]-Tableau1[[#This Row],[Début AM]]-Tableau1[[#This Row],[Pause AM]],0)</f>
        <v>0</v>
      </c>
      <c r="S21" s="88">
        <f>IF(Tableau1[[#This Row],[Ch.P. PM]]="Ch.P. PM",Tableau1[[#This Row],[Fin PM]]-Tableau1[[#This Row],[Début PM]]-Tableau1[[#This Row],[Pause PM]],0)</f>
        <v>0</v>
      </c>
      <c r="T21" s="111">
        <f>+Tableau1[[#This Row],[Chômage Partiel AM]]+Tableau1[[#This Row],[Chômage Partiel PM]]</f>
        <v>0</v>
      </c>
      <c r="U21" s="107">
        <f ca="1">MAX(0,IF(WEEKDAY(Tableau1[[#This Row],[Date]],2)&lt;7,0,
SUM(OFFSET(Tableau1[[#This Row],[Temps de travail]],-6,,7))-
SUM(OFFSET(Tableau1[[#This Row],[Heures à récupérer]],-6,,7))+
SUM(OFFSET(Tableau1[[#This Row],[Récup avance]],-6,,7))
-paramètres!$B$9
)*24)</f>
        <v>0</v>
      </c>
      <c r="V21" s="14"/>
      <c r="W21" s="14"/>
      <c r="Y21" s="14"/>
    </row>
    <row r="22" spans="2:25" x14ac:dyDescent="0.3">
      <c r="B22" s="50" t="str">
        <f>IF(WEEKDAY(Tableau1[[#This Row],[Date]],2)=4,"semaine "&amp;_xlfn.ISOWEEKNUM(Tableau1[[#This Row],[Date]]),"")</f>
        <v>semaine 3</v>
      </c>
      <c r="C22" s="45" t="str">
        <f>UPPER(TEXT(Tableau1[[#This Row],[Date]],"jjjj"))</f>
        <v>JEUDI</v>
      </c>
      <c r="D22" s="61">
        <f>$C$3+ROW()-ROW(Tableau1[[#Headers],[Date]])-1</f>
        <v>43846</v>
      </c>
      <c r="E22" s="25">
        <v>0.35416666666666669</v>
      </c>
      <c r="F22" s="25">
        <v>0.52083333333333337</v>
      </c>
      <c r="G22" s="59">
        <v>6.9444444444444441E-3</v>
      </c>
      <c r="H22" s="25">
        <v>0.5625</v>
      </c>
      <c r="I22" s="25">
        <v>0.70833333333333337</v>
      </c>
      <c r="J22" s="59">
        <v>6.9444444444444441E-3</v>
      </c>
      <c r="K22" s="65">
        <f>Tableau1[[#This Row],[Fin AM]]-Tableau1[[#This Row],[Début AM]]-Tableau1[[#This Row],[Pause AM]]+Tableau1[[#This Row],[Fin PM]]-Tableau1[[#This Row],[Début PM]]-Tableau1[[#This Row],[Pause PM]]</f>
        <v>0.29861111111111116</v>
      </c>
      <c r="L22" s="46"/>
      <c r="M22" s="91"/>
      <c r="N22" s="102" t="str">
        <f ca="1">IF(COUNTIF('jours fériés'!C:C,Tableau1[[#This Row],[Date]]),"oui","")</f>
        <v/>
      </c>
      <c r="O22" s="95"/>
      <c r="P22" s="95"/>
      <c r="Q22" s="87">
        <f>IF(Tableau1[[#This Row],[ CP / ABS / ChP. AM]]="A.M.",Tableau1[[#This Row],[Temps de travail]],0)</f>
        <v>0</v>
      </c>
      <c r="R22" s="110">
        <f>IF(Tableau1[[#This Row],[ CP / ABS / ChP. AM]]="Ch.P. AM",Tableau1[[#This Row],[Fin AM]]-Tableau1[[#This Row],[Début AM]]-Tableau1[[#This Row],[Pause AM]],0)</f>
        <v>0</v>
      </c>
      <c r="S22" s="88">
        <f>IF(Tableau1[[#This Row],[Ch.P. PM]]="Ch.P. PM",Tableau1[[#This Row],[Fin PM]]-Tableau1[[#This Row],[Début PM]]-Tableau1[[#This Row],[Pause PM]],0)</f>
        <v>0</v>
      </c>
      <c r="T22" s="111">
        <f>+Tableau1[[#This Row],[Chômage Partiel AM]]+Tableau1[[#This Row],[Chômage Partiel PM]]</f>
        <v>0</v>
      </c>
      <c r="U22" s="107">
        <f ca="1">MAX(0,IF(WEEKDAY(Tableau1[[#This Row],[Date]],2)&lt;7,0,
SUM(OFFSET(Tableau1[[#This Row],[Temps de travail]],-6,,7))-
SUM(OFFSET(Tableau1[[#This Row],[Heures à récupérer]],-6,,7))+
SUM(OFFSET(Tableau1[[#This Row],[Récup avance]],-6,,7))
-paramètres!$B$9
)*24)</f>
        <v>0</v>
      </c>
      <c r="V22" s="14"/>
      <c r="W22" s="14"/>
      <c r="Y22" s="14"/>
    </row>
    <row r="23" spans="2:25" x14ac:dyDescent="0.3">
      <c r="B23" s="50" t="str">
        <f>IF(WEEKDAY(Tableau1[[#This Row],[Date]],2)=4,"semaine "&amp;_xlfn.ISOWEEKNUM(Tableau1[[#This Row],[Date]]),"")</f>
        <v/>
      </c>
      <c r="C23" s="45" t="str">
        <f>UPPER(TEXT(Tableau1[[#This Row],[Date]],"jjjj"))</f>
        <v>VENDREDI</v>
      </c>
      <c r="D23" s="61">
        <f>$C$3+ROW()-ROW(Tableau1[[#Headers],[Date]])-1</f>
        <v>43847</v>
      </c>
      <c r="E23" s="25">
        <v>0.35416666666666669</v>
      </c>
      <c r="F23" s="25">
        <v>0.5</v>
      </c>
      <c r="G23" s="59">
        <v>6.9444444444444441E-3</v>
      </c>
      <c r="H23" s="25">
        <v>0.54166666666666663</v>
      </c>
      <c r="I23" s="25">
        <v>0.64583333333333337</v>
      </c>
      <c r="J23" s="59"/>
      <c r="K23" s="65">
        <f>Tableau1[[#This Row],[Fin AM]]-Tableau1[[#This Row],[Début AM]]-Tableau1[[#This Row],[Pause AM]]+Tableau1[[#This Row],[Fin PM]]-Tableau1[[#This Row],[Début PM]]-Tableau1[[#This Row],[Pause PM]]</f>
        <v>0.24305555555555558</v>
      </c>
      <c r="L23" s="46"/>
      <c r="M23" s="91"/>
      <c r="N23" s="102" t="str">
        <f ca="1">IF(COUNTIF('jours fériés'!C:C,Tableau1[[#This Row],[Date]]),"oui","")</f>
        <v/>
      </c>
      <c r="O23" s="95"/>
      <c r="P23" s="95"/>
      <c r="Q23" s="87">
        <f>IF(Tableau1[[#This Row],[ CP / ABS / ChP. AM]]="A.M.",Tableau1[[#This Row],[Temps de travail]],0)</f>
        <v>0</v>
      </c>
      <c r="R23" s="110">
        <f>IF(Tableau1[[#This Row],[ CP / ABS / ChP. AM]]="Ch.P. AM",Tableau1[[#This Row],[Fin AM]]-Tableau1[[#This Row],[Début AM]]-Tableau1[[#This Row],[Pause AM]],0)</f>
        <v>0</v>
      </c>
      <c r="S23" s="88">
        <f>IF(Tableau1[[#This Row],[Ch.P. PM]]="Ch.P. PM",Tableau1[[#This Row],[Fin PM]]-Tableau1[[#This Row],[Début PM]]-Tableau1[[#This Row],[Pause PM]],0)</f>
        <v>0</v>
      </c>
      <c r="T23" s="111">
        <f>+Tableau1[[#This Row],[Chômage Partiel AM]]+Tableau1[[#This Row],[Chômage Partiel PM]]</f>
        <v>0</v>
      </c>
      <c r="U23" s="107">
        <f ca="1">MAX(0,IF(WEEKDAY(Tableau1[[#This Row],[Date]],2)&lt;7,0,
SUM(OFFSET(Tableau1[[#This Row],[Temps de travail]],-6,,7))-
SUM(OFFSET(Tableau1[[#This Row],[Heures à récupérer]],-6,,7))+
SUM(OFFSET(Tableau1[[#This Row],[Récup avance]],-6,,7))
-paramètres!$B$9
)*24)</f>
        <v>0</v>
      </c>
      <c r="V23" s="14"/>
      <c r="W23" s="14"/>
      <c r="Y23" s="14"/>
    </row>
    <row r="24" spans="2:25" x14ac:dyDescent="0.3">
      <c r="B24" s="50" t="str">
        <f>IF(WEEKDAY(Tableau1[[#This Row],[Date]],2)=4,"semaine "&amp;_xlfn.ISOWEEKNUM(Tableau1[[#This Row],[Date]]),"")</f>
        <v/>
      </c>
      <c r="C24" s="45" t="str">
        <f>UPPER(TEXT(Tableau1[[#This Row],[Date]],"jjjj"))</f>
        <v>SAMEDI</v>
      </c>
      <c r="D24" s="61">
        <f>$C$3+ROW()-ROW(Tableau1[[#Headers],[Date]])-1</f>
        <v>43848</v>
      </c>
      <c r="E24" s="25"/>
      <c r="F24" s="25"/>
      <c r="G24" s="59"/>
      <c r="H24" s="25"/>
      <c r="I24" s="25"/>
      <c r="J24" s="59"/>
      <c r="K24" s="65">
        <f>Tableau1[[#This Row],[Fin AM]]-Tableau1[[#This Row],[Début AM]]-Tableau1[[#This Row],[Pause AM]]+Tableau1[[#This Row],[Fin PM]]-Tableau1[[#This Row],[Début PM]]-Tableau1[[#This Row],[Pause PM]]</f>
        <v>0</v>
      </c>
      <c r="L24" s="46"/>
      <c r="M24" s="91"/>
      <c r="N24" s="102" t="str">
        <f ca="1">IF(COUNTIF('jours fériés'!C:C,Tableau1[[#This Row],[Date]]),"oui","")</f>
        <v/>
      </c>
      <c r="O24" s="95"/>
      <c r="P24" s="95"/>
      <c r="Q24" s="87">
        <f>IF(Tableau1[[#This Row],[ CP / ABS / ChP. AM]]="A.M.",Tableau1[[#This Row],[Temps de travail]],0)</f>
        <v>0</v>
      </c>
      <c r="R24" s="110">
        <f>IF(Tableau1[[#This Row],[ CP / ABS / ChP. AM]]="Ch.P. AM",Tableau1[[#This Row],[Fin AM]]-Tableau1[[#This Row],[Début AM]]-Tableau1[[#This Row],[Pause AM]],0)</f>
        <v>0</v>
      </c>
      <c r="S24" s="88">
        <f>IF(Tableau1[[#This Row],[Ch.P. PM]]="Ch.P. PM",Tableau1[[#This Row],[Fin PM]]-Tableau1[[#This Row],[Début PM]]-Tableau1[[#This Row],[Pause PM]],0)</f>
        <v>0</v>
      </c>
      <c r="T24" s="111">
        <f>+Tableau1[[#This Row],[Chômage Partiel AM]]+Tableau1[[#This Row],[Chômage Partiel PM]]</f>
        <v>0</v>
      </c>
      <c r="U24" s="107">
        <f ca="1">MAX(0,IF(WEEKDAY(Tableau1[[#This Row],[Date]],2)&lt;7,0,
SUM(OFFSET(Tableau1[[#This Row],[Temps de travail]],-6,,7))-
SUM(OFFSET(Tableau1[[#This Row],[Heures à récupérer]],-6,,7))+
SUM(OFFSET(Tableau1[[#This Row],[Récup avance]],-6,,7))
-paramètres!$B$9
)*24)</f>
        <v>0</v>
      </c>
      <c r="V24" s="14"/>
      <c r="W24" s="14"/>
      <c r="Y24" s="14"/>
    </row>
    <row r="25" spans="2:25" ht="15" thickBot="1" x14ac:dyDescent="0.35">
      <c r="B25" s="51" t="str">
        <f>IF(WEEKDAY(Tableau1[[#This Row],[Date]],2)=4,"semaine "&amp;_xlfn.ISOWEEKNUM(Tableau1[[#This Row],[Date]]),"")</f>
        <v/>
      </c>
      <c r="C25" s="52" t="str">
        <f>UPPER(TEXT(Tableau1[[#This Row],[Date]],"jjjj"))</f>
        <v>DIMANCHE</v>
      </c>
      <c r="D25" s="62">
        <f>$C$3+ROW()-ROW(Tableau1[[#Headers],[Date]])-1</f>
        <v>43849</v>
      </c>
      <c r="E25" s="25"/>
      <c r="F25" s="25"/>
      <c r="G25" s="59"/>
      <c r="H25" s="25"/>
      <c r="I25" s="25"/>
      <c r="J25" s="59"/>
      <c r="K25" s="66">
        <f>Tableau1[[#This Row],[Fin AM]]-Tableau1[[#This Row],[Début AM]]-Tableau1[[#This Row],[Pause AM]]+Tableau1[[#This Row],[Fin PM]]-Tableau1[[#This Row],[Début PM]]-Tableau1[[#This Row],[Pause PM]]</f>
        <v>0</v>
      </c>
      <c r="L25" s="53"/>
      <c r="M25" s="92"/>
      <c r="N25" s="97" t="str">
        <f ca="1">IF(COUNTIF('jours fériés'!C:C,Tableau1[[#This Row],[Date]]),"oui","")</f>
        <v/>
      </c>
      <c r="O25" s="96"/>
      <c r="P25" s="96"/>
      <c r="Q25" s="91">
        <f>IF(Tableau1[[#This Row],[ CP / ABS / ChP. AM]]="A.M.",Tableau1[[#This Row],[Temps de travail]],0)</f>
        <v>0</v>
      </c>
      <c r="R25" s="112">
        <f>IF(Tableau1[[#This Row],[ CP / ABS / ChP. AM]]="Ch.P. AM",Tableau1[[#This Row],[Fin AM]]-Tableau1[[#This Row],[Début AM]]-Tableau1[[#This Row],[Pause AM]],0)</f>
        <v>0</v>
      </c>
      <c r="S25" s="105">
        <f>IF(Tableau1[[#This Row],[Ch.P. PM]]="Ch.P. PM",Tableau1[[#This Row],[Fin PM]]-Tableau1[[#This Row],[Début PM]]-Tableau1[[#This Row],[Pause PM]],0)</f>
        <v>0</v>
      </c>
      <c r="T25" s="113">
        <f>+Tableau1[[#This Row],[Chômage Partiel AM]]+Tableau1[[#This Row],[Chômage Partiel PM]]</f>
        <v>0</v>
      </c>
      <c r="U25" s="108">
        <f ca="1">MAX(0,IF(WEEKDAY(Tableau1[[#This Row],[Date]],2)&lt;7,0,
SUM(OFFSET(Tableau1[[#This Row],[Temps de travail]],-6,,7))-
SUM(OFFSET(Tableau1[[#This Row],[Heures à récupérer]],-6,,7))+
SUM(OFFSET(Tableau1[[#This Row],[Récup avance]],-6,,7))
-paramètres!$B$9
)*24)</f>
        <v>5.3290705182007514E-15</v>
      </c>
      <c r="V25" s="14"/>
      <c r="W25" s="14"/>
      <c r="Y25" s="14"/>
    </row>
    <row r="26" spans="2:25" x14ac:dyDescent="0.3">
      <c r="B26" s="47" t="str">
        <f>IF(WEEKDAY(Tableau1[[#This Row],[Date]],2)=4,"semaine "&amp;_xlfn.ISOWEEKNUM(Tableau1[[#This Row],[Date]]),"")</f>
        <v/>
      </c>
      <c r="C26" s="48" t="str">
        <f>UPPER(TEXT(Tableau1[[#This Row],[Date]],"jjjj"))</f>
        <v>LUNDI</v>
      </c>
      <c r="D26" s="60">
        <f>$C$3+ROW()-ROW(Tableau1[[#Headers],[Date]])-1</f>
        <v>43850</v>
      </c>
      <c r="E26" s="25">
        <v>0.35416666666666669</v>
      </c>
      <c r="F26" s="25">
        <v>0.52083333333333337</v>
      </c>
      <c r="G26" s="59">
        <v>6.9444444444444441E-3</v>
      </c>
      <c r="H26" s="25">
        <v>0.5625</v>
      </c>
      <c r="I26" s="25">
        <v>0.70833333333333337</v>
      </c>
      <c r="J26" s="59">
        <v>6.9444444444444441E-3</v>
      </c>
      <c r="K26" s="64">
        <f>Tableau1[[#This Row],[Fin AM]]-Tableau1[[#This Row],[Début AM]]-Tableau1[[#This Row],[Pause AM]]+Tableau1[[#This Row],[Fin PM]]-Tableau1[[#This Row],[Début PM]]-Tableau1[[#This Row],[Pause PM]]</f>
        <v>0.29861111111111116</v>
      </c>
      <c r="L26" s="49"/>
      <c r="M26" s="90"/>
      <c r="N26" s="102" t="str">
        <f ca="1">IF(COUNTIF('jours fériés'!C:C,Tableau1[[#This Row],[Date]]),"oui","")</f>
        <v/>
      </c>
      <c r="O26" s="95"/>
      <c r="P26" s="95"/>
      <c r="Q26" s="87">
        <f>IF(Tableau1[[#This Row],[ CP / ABS / ChP. AM]]="A.M.",Tableau1[[#This Row],[Temps de travail]],0)</f>
        <v>0</v>
      </c>
      <c r="R26" s="110">
        <f>IF(Tableau1[[#This Row],[ CP / ABS / ChP. AM]]="Ch.P. AM",Tableau1[[#This Row],[Fin AM]]-Tableau1[[#This Row],[Début AM]]-Tableau1[[#This Row],[Pause AM]],0)</f>
        <v>0</v>
      </c>
      <c r="S26" s="88">
        <f>IF(Tableau1[[#This Row],[Ch.P. PM]]="Ch.P. PM",Tableau1[[#This Row],[Fin PM]]-Tableau1[[#This Row],[Début PM]]-Tableau1[[#This Row],[Pause PM]],0)</f>
        <v>0</v>
      </c>
      <c r="T26" s="111">
        <f>+Tableau1[[#This Row],[Chômage Partiel AM]]+Tableau1[[#This Row],[Chômage Partiel PM]]</f>
        <v>0</v>
      </c>
      <c r="U26" s="107">
        <f ca="1">MAX(0,IF(WEEKDAY(Tableau1[[#This Row],[Date]],2)&lt;7,0,
SUM(OFFSET(Tableau1[[#This Row],[Temps de travail]],-6,,7))-
SUM(OFFSET(Tableau1[[#This Row],[Heures à récupérer]],-6,,7))+
SUM(OFFSET(Tableau1[[#This Row],[Récup avance]],-6,,7))
-paramètres!$B$9
)*24)</f>
        <v>0</v>
      </c>
      <c r="V26" s="14"/>
      <c r="W26" s="14"/>
      <c r="Y26" s="14"/>
    </row>
    <row r="27" spans="2:25" x14ac:dyDescent="0.3">
      <c r="B27" s="50" t="str">
        <f>IF(WEEKDAY(Tableau1[[#This Row],[Date]],2)=4,"semaine "&amp;_xlfn.ISOWEEKNUM(Tableau1[[#This Row],[Date]]),"")</f>
        <v/>
      </c>
      <c r="C27" s="45" t="str">
        <f>UPPER(TEXT(Tableau1[[#This Row],[Date]],"jjjj"))</f>
        <v>MARDI</v>
      </c>
      <c r="D27" s="61">
        <f>$C$3+ROW()-ROW(Tableau1[[#Headers],[Date]])-1</f>
        <v>43851</v>
      </c>
      <c r="E27" s="25">
        <v>0.35416666666666669</v>
      </c>
      <c r="F27" s="25">
        <v>0.52083333333333337</v>
      </c>
      <c r="G27" s="59">
        <v>6.9444444444444441E-3</v>
      </c>
      <c r="H27" s="25">
        <v>0.5625</v>
      </c>
      <c r="I27" s="25">
        <v>0.70833333333333337</v>
      </c>
      <c r="J27" s="59">
        <v>6.9444444444444441E-3</v>
      </c>
      <c r="K27" s="65">
        <f>Tableau1[[#This Row],[Fin AM]]-Tableau1[[#This Row],[Début AM]]-Tableau1[[#This Row],[Pause AM]]+Tableau1[[#This Row],[Fin PM]]-Tableau1[[#This Row],[Début PM]]-Tableau1[[#This Row],[Pause PM]]</f>
        <v>0.29861111111111116</v>
      </c>
      <c r="L27" s="46"/>
      <c r="M27" s="91"/>
      <c r="N27" s="102" t="str">
        <f ca="1">IF(COUNTIF('jours fériés'!C:C,Tableau1[[#This Row],[Date]]),"oui","")</f>
        <v/>
      </c>
      <c r="O27" s="95"/>
      <c r="P27" s="95"/>
      <c r="Q27" s="87">
        <f>IF(Tableau1[[#This Row],[ CP / ABS / ChP. AM]]="A.M.",Tableau1[[#This Row],[Temps de travail]],0)</f>
        <v>0</v>
      </c>
      <c r="R27" s="110">
        <f>IF(Tableau1[[#This Row],[ CP / ABS / ChP. AM]]="Ch.P. AM",Tableau1[[#This Row],[Fin AM]]-Tableau1[[#This Row],[Début AM]]-Tableau1[[#This Row],[Pause AM]],0)</f>
        <v>0</v>
      </c>
      <c r="S27" s="88">
        <f>IF(Tableau1[[#This Row],[Ch.P. PM]]="Ch.P. PM",Tableau1[[#This Row],[Fin PM]]-Tableau1[[#This Row],[Début PM]]-Tableau1[[#This Row],[Pause PM]],0)</f>
        <v>0</v>
      </c>
      <c r="T27" s="111">
        <f>+Tableau1[[#This Row],[Chômage Partiel AM]]+Tableau1[[#This Row],[Chômage Partiel PM]]</f>
        <v>0</v>
      </c>
      <c r="U27" s="107">
        <f ca="1">MAX(0,IF(WEEKDAY(Tableau1[[#This Row],[Date]],2)&lt;7,0,
SUM(OFFSET(Tableau1[[#This Row],[Temps de travail]],-6,,7))-
SUM(OFFSET(Tableau1[[#This Row],[Heures à récupérer]],-6,,7))+
SUM(OFFSET(Tableau1[[#This Row],[Récup avance]],-6,,7))
-paramètres!$B$9
)*24)</f>
        <v>0</v>
      </c>
      <c r="V27" s="14"/>
      <c r="W27" s="14"/>
      <c r="Y27" s="14"/>
    </row>
    <row r="28" spans="2:25" x14ac:dyDescent="0.3">
      <c r="B28" s="50" t="str">
        <f>IF(WEEKDAY(Tableau1[[#This Row],[Date]],2)=4,"semaine "&amp;_xlfn.ISOWEEKNUM(Tableau1[[#This Row],[Date]]),"")</f>
        <v/>
      </c>
      <c r="C28" s="45" t="str">
        <f>UPPER(TEXT(Tableau1[[#This Row],[Date]],"jjjj"))</f>
        <v>MERCREDI</v>
      </c>
      <c r="D28" s="61">
        <f>$C$3+ROW()-ROW(Tableau1[[#Headers],[Date]])-1</f>
        <v>43852</v>
      </c>
      <c r="E28" s="25">
        <v>0.35416666666666669</v>
      </c>
      <c r="F28" s="25">
        <v>0.52083333333333337</v>
      </c>
      <c r="G28" s="59">
        <v>6.9444444444444441E-3</v>
      </c>
      <c r="H28" s="25">
        <v>0.5625</v>
      </c>
      <c r="I28" s="25">
        <v>0.70833333333333337</v>
      </c>
      <c r="J28" s="59">
        <v>6.9444444444444441E-3</v>
      </c>
      <c r="K28" s="65">
        <f>Tableau1[[#This Row],[Fin AM]]-Tableau1[[#This Row],[Début AM]]-Tableau1[[#This Row],[Pause AM]]+Tableau1[[#This Row],[Fin PM]]-Tableau1[[#This Row],[Début PM]]-Tableau1[[#This Row],[Pause PM]]</f>
        <v>0.29861111111111116</v>
      </c>
      <c r="L28" s="46"/>
      <c r="M28" s="91"/>
      <c r="N28" s="102" t="str">
        <f ca="1">IF(COUNTIF('jours fériés'!C:C,Tableau1[[#This Row],[Date]]),"oui","")</f>
        <v/>
      </c>
      <c r="O28" s="95"/>
      <c r="P28" s="95"/>
      <c r="Q28" s="87">
        <f>IF(Tableau1[[#This Row],[ CP / ABS / ChP. AM]]="A.M.",Tableau1[[#This Row],[Temps de travail]],0)</f>
        <v>0</v>
      </c>
      <c r="R28" s="110">
        <f>IF(Tableau1[[#This Row],[ CP / ABS / ChP. AM]]="Ch.P. AM",Tableau1[[#This Row],[Fin AM]]-Tableau1[[#This Row],[Début AM]]-Tableau1[[#This Row],[Pause AM]],0)</f>
        <v>0</v>
      </c>
      <c r="S28" s="88">
        <f>IF(Tableau1[[#This Row],[Ch.P. PM]]="Ch.P. PM",Tableau1[[#This Row],[Fin PM]]-Tableau1[[#This Row],[Début PM]]-Tableau1[[#This Row],[Pause PM]],0)</f>
        <v>0</v>
      </c>
      <c r="T28" s="111">
        <f>+Tableau1[[#This Row],[Chômage Partiel AM]]+Tableau1[[#This Row],[Chômage Partiel PM]]</f>
        <v>0</v>
      </c>
      <c r="U28" s="107">
        <f ca="1">MAX(0,IF(WEEKDAY(Tableau1[[#This Row],[Date]],2)&lt;7,0,
SUM(OFFSET(Tableau1[[#This Row],[Temps de travail]],-6,,7))-
SUM(OFFSET(Tableau1[[#This Row],[Heures à récupérer]],-6,,7))+
SUM(OFFSET(Tableau1[[#This Row],[Récup avance]],-6,,7))
-paramètres!$B$9
)*24)</f>
        <v>0</v>
      </c>
      <c r="V28" s="14"/>
      <c r="W28" s="14"/>
      <c r="Y28" s="14"/>
    </row>
    <row r="29" spans="2:25" x14ac:dyDescent="0.3">
      <c r="B29" s="50" t="str">
        <f>IF(WEEKDAY(Tableau1[[#This Row],[Date]],2)=4,"semaine "&amp;_xlfn.ISOWEEKNUM(Tableau1[[#This Row],[Date]]),"")</f>
        <v>semaine 4</v>
      </c>
      <c r="C29" s="45" t="str">
        <f>UPPER(TEXT(Tableau1[[#This Row],[Date]],"jjjj"))</f>
        <v>JEUDI</v>
      </c>
      <c r="D29" s="61">
        <f>$C$3+ROW()-ROW(Tableau1[[#Headers],[Date]])-1</f>
        <v>43853</v>
      </c>
      <c r="E29" s="25">
        <v>0.35416666666666669</v>
      </c>
      <c r="F29" s="25">
        <v>0.52083333333333337</v>
      </c>
      <c r="G29" s="59">
        <v>6.9444444444444441E-3</v>
      </c>
      <c r="H29" s="25">
        <v>0.5625</v>
      </c>
      <c r="I29" s="25">
        <v>0.70833333333333337</v>
      </c>
      <c r="J29" s="59">
        <v>6.9444444444444441E-3</v>
      </c>
      <c r="K29" s="65">
        <f>Tableau1[[#This Row],[Fin AM]]-Tableau1[[#This Row],[Début AM]]-Tableau1[[#This Row],[Pause AM]]+Tableau1[[#This Row],[Fin PM]]-Tableau1[[#This Row],[Début PM]]-Tableau1[[#This Row],[Pause PM]]</f>
        <v>0.29861111111111116</v>
      </c>
      <c r="L29" s="46"/>
      <c r="M29" s="91"/>
      <c r="N29" s="102" t="str">
        <f ca="1">IF(COUNTIF('jours fériés'!C:C,Tableau1[[#This Row],[Date]]),"oui","")</f>
        <v/>
      </c>
      <c r="O29" s="95"/>
      <c r="P29" s="95"/>
      <c r="Q29" s="87">
        <f>IF(Tableau1[[#This Row],[ CP / ABS / ChP. AM]]="A.M.",Tableau1[[#This Row],[Temps de travail]],0)</f>
        <v>0</v>
      </c>
      <c r="R29" s="110">
        <f>IF(Tableau1[[#This Row],[ CP / ABS / ChP. AM]]="Ch.P. AM",Tableau1[[#This Row],[Fin AM]]-Tableau1[[#This Row],[Début AM]]-Tableau1[[#This Row],[Pause AM]],0)</f>
        <v>0</v>
      </c>
      <c r="S29" s="88">
        <f>IF(Tableau1[[#This Row],[Ch.P. PM]]="Ch.P. PM",Tableau1[[#This Row],[Fin PM]]-Tableau1[[#This Row],[Début PM]]-Tableau1[[#This Row],[Pause PM]],0)</f>
        <v>0</v>
      </c>
      <c r="T29" s="111">
        <f>+Tableau1[[#This Row],[Chômage Partiel AM]]+Tableau1[[#This Row],[Chômage Partiel PM]]</f>
        <v>0</v>
      </c>
      <c r="U29" s="107">
        <f ca="1">MAX(0,IF(WEEKDAY(Tableau1[[#This Row],[Date]],2)&lt;7,0,
SUM(OFFSET(Tableau1[[#This Row],[Temps de travail]],-6,,7))-
SUM(OFFSET(Tableau1[[#This Row],[Heures à récupérer]],-6,,7))+
SUM(OFFSET(Tableau1[[#This Row],[Récup avance]],-6,,7))
-paramètres!$B$9
)*24)</f>
        <v>0</v>
      </c>
      <c r="V29" s="14"/>
      <c r="W29" s="14"/>
      <c r="Y29" s="14"/>
    </row>
    <row r="30" spans="2:25" x14ac:dyDescent="0.3">
      <c r="B30" s="50" t="str">
        <f>IF(WEEKDAY(Tableau1[[#This Row],[Date]],2)=4,"semaine "&amp;_xlfn.ISOWEEKNUM(Tableau1[[#This Row],[Date]]),"")</f>
        <v/>
      </c>
      <c r="C30" s="45" t="str">
        <f>UPPER(TEXT(Tableau1[[#This Row],[Date]],"jjjj"))</f>
        <v>VENDREDI</v>
      </c>
      <c r="D30" s="61">
        <f>$C$3+ROW()-ROW(Tableau1[[#Headers],[Date]])-1</f>
        <v>43854</v>
      </c>
      <c r="E30" s="25">
        <v>0.35416666666666669</v>
      </c>
      <c r="F30" s="25">
        <v>0.5</v>
      </c>
      <c r="G30" s="59">
        <v>6.9444444444444441E-3</v>
      </c>
      <c r="H30" s="25">
        <v>0.54166666666666663</v>
      </c>
      <c r="I30" s="25">
        <v>0.64583333333333337</v>
      </c>
      <c r="J30" s="59"/>
      <c r="K30" s="65">
        <f>Tableau1[[#This Row],[Fin AM]]-Tableau1[[#This Row],[Début AM]]-Tableau1[[#This Row],[Pause AM]]+Tableau1[[#This Row],[Fin PM]]-Tableau1[[#This Row],[Début PM]]-Tableau1[[#This Row],[Pause PM]]</f>
        <v>0.24305555555555558</v>
      </c>
      <c r="L30" s="46"/>
      <c r="M30" s="91"/>
      <c r="N30" s="102" t="str">
        <f ca="1">IF(COUNTIF('jours fériés'!C:C,Tableau1[[#This Row],[Date]]),"oui","")</f>
        <v/>
      </c>
      <c r="O30" s="95"/>
      <c r="P30" s="95"/>
      <c r="Q30" s="87">
        <f>IF(Tableau1[[#This Row],[ CP / ABS / ChP. AM]]="A.M.",Tableau1[[#This Row],[Temps de travail]],0)</f>
        <v>0</v>
      </c>
      <c r="R30" s="110">
        <f>IF(Tableau1[[#This Row],[ CP / ABS / ChP. AM]]="Ch.P. AM",Tableau1[[#This Row],[Fin AM]]-Tableau1[[#This Row],[Début AM]]-Tableau1[[#This Row],[Pause AM]],0)</f>
        <v>0</v>
      </c>
      <c r="S30" s="88">
        <f>IF(Tableau1[[#This Row],[Ch.P. PM]]="Ch.P. PM",Tableau1[[#This Row],[Fin PM]]-Tableau1[[#This Row],[Début PM]]-Tableau1[[#This Row],[Pause PM]],0)</f>
        <v>0</v>
      </c>
      <c r="T30" s="111">
        <f>+Tableau1[[#This Row],[Chômage Partiel AM]]+Tableau1[[#This Row],[Chômage Partiel PM]]</f>
        <v>0</v>
      </c>
      <c r="U30" s="107">
        <f ca="1">MAX(0,IF(WEEKDAY(Tableau1[[#This Row],[Date]],2)&lt;7,0,
SUM(OFFSET(Tableau1[[#This Row],[Temps de travail]],-6,,7))-
SUM(OFFSET(Tableau1[[#This Row],[Heures à récupérer]],-6,,7))+
SUM(OFFSET(Tableau1[[#This Row],[Récup avance]],-6,,7))
-paramètres!$B$9
)*24)</f>
        <v>0</v>
      </c>
      <c r="V30" s="14"/>
      <c r="W30" s="14"/>
      <c r="Y30" s="14"/>
    </row>
    <row r="31" spans="2:25" x14ac:dyDescent="0.3">
      <c r="B31" s="50" t="str">
        <f>IF(WEEKDAY(Tableau1[[#This Row],[Date]],2)=4,"semaine "&amp;_xlfn.ISOWEEKNUM(Tableau1[[#This Row],[Date]]),"")</f>
        <v/>
      </c>
      <c r="C31" s="45" t="str">
        <f>UPPER(TEXT(Tableau1[[#This Row],[Date]],"jjjj"))</f>
        <v>SAMEDI</v>
      </c>
      <c r="D31" s="61">
        <f>$C$3+ROW()-ROW(Tableau1[[#Headers],[Date]])-1</f>
        <v>43855</v>
      </c>
      <c r="E31" s="25"/>
      <c r="F31" s="25"/>
      <c r="G31" s="59"/>
      <c r="H31" s="25"/>
      <c r="I31" s="25"/>
      <c r="J31" s="59"/>
      <c r="K31" s="65">
        <f>Tableau1[[#This Row],[Fin AM]]-Tableau1[[#This Row],[Début AM]]-Tableau1[[#This Row],[Pause AM]]+Tableau1[[#This Row],[Fin PM]]-Tableau1[[#This Row],[Début PM]]-Tableau1[[#This Row],[Pause PM]]</f>
        <v>0</v>
      </c>
      <c r="L31" s="46"/>
      <c r="M31" s="91"/>
      <c r="N31" s="102" t="str">
        <f ca="1">IF(COUNTIF('jours fériés'!C:C,Tableau1[[#This Row],[Date]]),"oui","")</f>
        <v/>
      </c>
      <c r="O31" s="95"/>
      <c r="P31" s="95"/>
      <c r="Q31" s="87">
        <f>IF(Tableau1[[#This Row],[ CP / ABS / ChP. AM]]="A.M.",Tableau1[[#This Row],[Temps de travail]],0)</f>
        <v>0</v>
      </c>
      <c r="R31" s="110">
        <f>IF(Tableau1[[#This Row],[ CP / ABS / ChP. AM]]="Ch.P. AM",Tableau1[[#This Row],[Fin AM]]-Tableau1[[#This Row],[Début AM]]-Tableau1[[#This Row],[Pause AM]],0)</f>
        <v>0</v>
      </c>
      <c r="S31" s="88">
        <f>IF(Tableau1[[#This Row],[Ch.P. PM]]="Ch.P. PM",Tableau1[[#This Row],[Fin PM]]-Tableau1[[#This Row],[Début PM]]-Tableau1[[#This Row],[Pause PM]],0)</f>
        <v>0</v>
      </c>
      <c r="T31" s="111">
        <f>+Tableau1[[#This Row],[Chômage Partiel AM]]+Tableau1[[#This Row],[Chômage Partiel PM]]</f>
        <v>0</v>
      </c>
      <c r="U31" s="107">
        <f ca="1">MAX(0,IF(WEEKDAY(Tableau1[[#This Row],[Date]],2)&lt;7,0,
SUM(OFFSET(Tableau1[[#This Row],[Temps de travail]],-6,,7))-
SUM(OFFSET(Tableau1[[#This Row],[Heures à récupérer]],-6,,7))+
SUM(OFFSET(Tableau1[[#This Row],[Récup avance]],-6,,7))
-paramètres!$B$9
)*24)</f>
        <v>0</v>
      </c>
      <c r="V31" s="14"/>
      <c r="W31" s="14"/>
      <c r="Y31" s="14"/>
    </row>
    <row r="32" spans="2:25" ht="15" thickBot="1" x14ac:dyDescent="0.35">
      <c r="B32" s="51" t="str">
        <f>IF(WEEKDAY(Tableau1[[#This Row],[Date]],2)=4,"semaine "&amp;_xlfn.ISOWEEKNUM(Tableau1[[#This Row],[Date]]),"")</f>
        <v/>
      </c>
      <c r="C32" s="52" t="str">
        <f>UPPER(TEXT(Tableau1[[#This Row],[Date]],"jjjj"))</f>
        <v>DIMANCHE</v>
      </c>
      <c r="D32" s="62">
        <f>$C$3+ROW()-ROW(Tableau1[[#Headers],[Date]])-1</f>
        <v>43856</v>
      </c>
      <c r="E32" s="25"/>
      <c r="F32" s="25"/>
      <c r="G32" s="59"/>
      <c r="H32" s="25"/>
      <c r="I32" s="25"/>
      <c r="J32" s="59"/>
      <c r="K32" s="66">
        <f>Tableau1[[#This Row],[Fin AM]]-Tableau1[[#This Row],[Début AM]]-Tableau1[[#This Row],[Pause AM]]+Tableau1[[#This Row],[Fin PM]]-Tableau1[[#This Row],[Début PM]]-Tableau1[[#This Row],[Pause PM]]</f>
        <v>0</v>
      </c>
      <c r="L32" s="53"/>
      <c r="M32" s="92"/>
      <c r="N32" s="97" t="str">
        <f ca="1">IF(COUNTIF('jours fériés'!C:C,Tableau1[[#This Row],[Date]]),"oui","")</f>
        <v/>
      </c>
      <c r="O32" s="96"/>
      <c r="P32" s="96"/>
      <c r="Q32" s="91">
        <f>IF(Tableau1[[#This Row],[ CP / ABS / ChP. AM]]="A.M.",Tableau1[[#This Row],[Temps de travail]],0)</f>
        <v>0</v>
      </c>
      <c r="R32" s="112">
        <f>IF(Tableau1[[#This Row],[ CP / ABS / ChP. AM]]="Ch.P. AM",Tableau1[[#This Row],[Fin AM]]-Tableau1[[#This Row],[Début AM]]-Tableau1[[#This Row],[Pause AM]],0)</f>
        <v>0</v>
      </c>
      <c r="S32" s="105">
        <f>IF(Tableau1[[#This Row],[Ch.P. PM]]="Ch.P. PM",Tableau1[[#This Row],[Fin PM]]-Tableau1[[#This Row],[Début PM]]-Tableau1[[#This Row],[Pause PM]],0)</f>
        <v>0</v>
      </c>
      <c r="T32" s="113">
        <f>+Tableau1[[#This Row],[Chômage Partiel AM]]+Tableau1[[#This Row],[Chômage Partiel PM]]</f>
        <v>0</v>
      </c>
      <c r="U32" s="108">
        <f ca="1">MAX(0,IF(WEEKDAY(Tableau1[[#This Row],[Date]],2)&lt;7,0,
SUM(OFFSET(Tableau1[[#This Row],[Temps de travail]],-6,,7))-
SUM(OFFSET(Tableau1[[#This Row],[Heures à récupérer]],-6,,7))+
SUM(OFFSET(Tableau1[[#This Row],[Récup avance]],-6,,7))
-paramètres!$B$9
)*24)</f>
        <v>5.3290705182007514E-15</v>
      </c>
      <c r="V32" s="14"/>
      <c r="W32" s="14"/>
      <c r="Y32" s="14"/>
    </row>
    <row r="33" spans="2:25" x14ac:dyDescent="0.3">
      <c r="B33" s="57" t="str">
        <f>IF(WEEKDAY(Tableau1[[#This Row],[Date]],2)=4,"semaine "&amp;_xlfn.ISOWEEKNUM(Tableau1[[#This Row],[Date]]),"")</f>
        <v/>
      </c>
      <c r="C33" s="58" t="str">
        <f>UPPER(TEXT(Tableau1[[#This Row],[Date]],"jjjj"))</f>
        <v>LUNDI</v>
      </c>
      <c r="D33" s="63">
        <f>$C$3+ROW()-ROW(Tableau1[[#Headers],[Date]])-1</f>
        <v>43857</v>
      </c>
      <c r="E33" s="25">
        <v>0.35416666666666669</v>
      </c>
      <c r="F33" s="25">
        <v>0.52083333333333337</v>
      </c>
      <c r="G33" s="59">
        <v>6.9444444444444441E-3</v>
      </c>
      <c r="H33" s="25">
        <v>0.5625</v>
      </c>
      <c r="I33" s="25">
        <v>0.70833333333333337</v>
      </c>
      <c r="J33" s="59">
        <v>6.9444444444444441E-3</v>
      </c>
      <c r="K33" s="67">
        <f>Tableau1[[#This Row],[Fin AM]]-Tableau1[[#This Row],[Début AM]]-Tableau1[[#This Row],[Pause AM]]+Tableau1[[#This Row],[Fin PM]]-Tableau1[[#This Row],[Début PM]]-Tableau1[[#This Row],[Pause PM]]</f>
        <v>0.29861111111111116</v>
      </c>
      <c r="L33" s="49"/>
      <c r="M33" s="90"/>
      <c r="N33" s="102" t="str">
        <f ca="1">IF(COUNTIF('jours fériés'!C:C,Tableau1[[#This Row],[Date]]),"oui","")</f>
        <v/>
      </c>
      <c r="O33" s="95"/>
      <c r="P33" s="95"/>
      <c r="Q33" s="87">
        <f>IF(Tableau1[[#This Row],[ CP / ABS / ChP. AM]]="A.M.",Tableau1[[#This Row],[Temps de travail]],0)</f>
        <v>0</v>
      </c>
      <c r="R33" s="110">
        <f>IF(Tableau1[[#This Row],[ CP / ABS / ChP. AM]]="Ch.P. AM",Tableau1[[#This Row],[Fin AM]]-Tableau1[[#This Row],[Début AM]]-Tableau1[[#This Row],[Pause AM]],0)</f>
        <v>0</v>
      </c>
      <c r="S33" s="88">
        <f>IF(Tableau1[[#This Row],[Ch.P. PM]]="Ch.P. PM",Tableau1[[#This Row],[Fin PM]]-Tableau1[[#This Row],[Début PM]]-Tableau1[[#This Row],[Pause PM]],0)</f>
        <v>0</v>
      </c>
      <c r="T33" s="111">
        <f>+Tableau1[[#This Row],[Chômage Partiel AM]]+Tableau1[[#This Row],[Chômage Partiel PM]]</f>
        <v>0</v>
      </c>
      <c r="U33" s="107">
        <f ca="1">MAX(0,IF(WEEKDAY(Tableau1[[#This Row],[Date]],2)&lt;7,0,
SUM(OFFSET(Tableau1[[#This Row],[Temps de travail]],-6,,7))-
SUM(OFFSET(Tableau1[[#This Row],[Heures à récupérer]],-6,,7))+
SUM(OFFSET(Tableau1[[#This Row],[Récup avance]],-6,,7))
-paramètres!$B$9
)*24)</f>
        <v>0</v>
      </c>
      <c r="V33" s="14"/>
      <c r="W33" s="14"/>
      <c r="Y33" s="14"/>
    </row>
    <row r="34" spans="2:25" x14ac:dyDescent="0.3">
      <c r="B34" s="50" t="str">
        <f>IF(WEEKDAY(Tableau1[[#This Row],[Date]],2)=4,"semaine "&amp;_xlfn.ISOWEEKNUM(Tableau1[[#This Row],[Date]]),"")</f>
        <v/>
      </c>
      <c r="C34" s="45" t="str">
        <f>UPPER(TEXT(Tableau1[[#This Row],[Date]],"jjjj"))</f>
        <v>MARDI</v>
      </c>
      <c r="D34" s="61">
        <f>$C$3+ROW()-ROW(Tableau1[[#Headers],[Date]])-1</f>
        <v>43858</v>
      </c>
      <c r="E34" s="25">
        <v>0.35416666666666669</v>
      </c>
      <c r="F34" s="25">
        <v>0.52083333333333337</v>
      </c>
      <c r="G34" s="59">
        <v>6.9444444444444441E-3</v>
      </c>
      <c r="H34" s="25">
        <v>0.5625</v>
      </c>
      <c r="I34" s="25">
        <v>0.70833333333333337</v>
      </c>
      <c r="J34" s="59">
        <v>6.9444444444444441E-3</v>
      </c>
      <c r="K34" s="65">
        <f>Tableau1[[#This Row],[Fin AM]]-Tableau1[[#This Row],[Début AM]]-Tableau1[[#This Row],[Pause AM]]+Tableau1[[#This Row],[Fin PM]]-Tableau1[[#This Row],[Début PM]]-Tableau1[[#This Row],[Pause PM]]</f>
        <v>0.29861111111111116</v>
      </c>
      <c r="L34" s="46"/>
      <c r="M34" s="91"/>
      <c r="N34" s="102" t="str">
        <f ca="1">IF(COUNTIF('jours fériés'!C:C,Tableau1[[#This Row],[Date]]),"oui","")</f>
        <v/>
      </c>
      <c r="O34" s="95"/>
      <c r="P34" s="95"/>
      <c r="Q34" s="87">
        <f>IF(Tableau1[[#This Row],[ CP / ABS / ChP. AM]]="A.M.",Tableau1[[#This Row],[Temps de travail]],0)</f>
        <v>0</v>
      </c>
      <c r="R34" s="110">
        <f>IF(Tableau1[[#This Row],[ CP / ABS / ChP. AM]]="Ch.P. AM",Tableau1[[#This Row],[Fin AM]]-Tableau1[[#This Row],[Début AM]]-Tableau1[[#This Row],[Pause AM]],0)</f>
        <v>0</v>
      </c>
      <c r="S34" s="88">
        <f>IF(Tableau1[[#This Row],[Ch.P. PM]]="Ch.P. PM",Tableau1[[#This Row],[Fin PM]]-Tableau1[[#This Row],[Début PM]]-Tableau1[[#This Row],[Pause PM]],0)</f>
        <v>0</v>
      </c>
      <c r="T34" s="111">
        <f>+Tableau1[[#This Row],[Chômage Partiel AM]]+Tableau1[[#This Row],[Chômage Partiel PM]]</f>
        <v>0</v>
      </c>
      <c r="U34" s="107">
        <f ca="1">MAX(0,IF(WEEKDAY(Tableau1[[#This Row],[Date]],2)&lt;7,0,
SUM(OFFSET(Tableau1[[#This Row],[Temps de travail]],-6,,7))-
SUM(OFFSET(Tableau1[[#This Row],[Heures à récupérer]],-6,,7))+
SUM(OFFSET(Tableau1[[#This Row],[Récup avance]],-6,,7))
-paramètres!$B$9
)*24)</f>
        <v>0</v>
      </c>
      <c r="V34" s="14"/>
      <c r="W34" s="14"/>
      <c r="Y34" s="14"/>
    </row>
    <row r="35" spans="2:25" x14ac:dyDescent="0.3">
      <c r="B35" s="50" t="str">
        <f>IF(WEEKDAY(Tableau1[[#This Row],[Date]],2)=4,"semaine "&amp;_xlfn.ISOWEEKNUM(Tableau1[[#This Row],[Date]]),"")</f>
        <v/>
      </c>
      <c r="C35" s="45" t="str">
        <f>UPPER(TEXT(Tableau1[[#This Row],[Date]],"jjjj"))</f>
        <v>MERCREDI</v>
      </c>
      <c r="D35" s="61">
        <f>$C$3+ROW()-ROW(Tableau1[[#Headers],[Date]])-1</f>
        <v>43859</v>
      </c>
      <c r="E35" s="25">
        <v>0.35416666666666669</v>
      </c>
      <c r="F35" s="25">
        <v>0.52083333333333337</v>
      </c>
      <c r="G35" s="59">
        <v>6.9444444444444441E-3</v>
      </c>
      <c r="H35" s="25">
        <v>0.5625</v>
      </c>
      <c r="I35" s="25">
        <v>0.70833333333333337</v>
      </c>
      <c r="J35" s="59">
        <v>6.9444444444444441E-3</v>
      </c>
      <c r="K35" s="65">
        <f>Tableau1[[#This Row],[Fin AM]]-Tableau1[[#This Row],[Début AM]]-Tableau1[[#This Row],[Pause AM]]+Tableau1[[#This Row],[Fin PM]]-Tableau1[[#This Row],[Début PM]]-Tableau1[[#This Row],[Pause PM]]</f>
        <v>0.29861111111111116</v>
      </c>
      <c r="L35" s="46"/>
      <c r="M35" s="91"/>
      <c r="N35" s="102" t="str">
        <f ca="1">IF(COUNTIF('jours fériés'!C:C,Tableau1[[#This Row],[Date]]),"oui","")</f>
        <v/>
      </c>
      <c r="O35" s="95"/>
      <c r="P35" s="95"/>
      <c r="Q35" s="87">
        <f>IF(Tableau1[[#This Row],[ CP / ABS / ChP. AM]]="A.M.",Tableau1[[#This Row],[Temps de travail]],0)</f>
        <v>0</v>
      </c>
      <c r="R35" s="110">
        <f>IF(Tableau1[[#This Row],[ CP / ABS / ChP. AM]]="Ch.P. AM",Tableau1[[#This Row],[Fin AM]]-Tableau1[[#This Row],[Début AM]]-Tableau1[[#This Row],[Pause AM]],0)</f>
        <v>0</v>
      </c>
      <c r="S35" s="88">
        <f>IF(Tableau1[[#This Row],[Ch.P. PM]]="Ch.P. PM",Tableau1[[#This Row],[Fin PM]]-Tableau1[[#This Row],[Début PM]]-Tableau1[[#This Row],[Pause PM]],0)</f>
        <v>0</v>
      </c>
      <c r="T35" s="111">
        <f>+Tableau1[[#This Row],[Chômage Partiel AM]]+Tableau1[[#This Row],[Chômage Partiel PM]]</f>
        <v>0</v>
      </c>
      <c r="U35" s="107">
        <f ca="1">MAX(0,IF(WEEKDAY(Tableau1[[#This Row],[Date]],2)&lt;7,0,
SUM(OFFSET(Tableau1[[#This Row],[Temps de travail]],-6,,7))-
SUM(OFFSET(Tableau1[[#This Row],[Heures à récupérer]],-6,,7))+
SUM(OFFSET(Tableau1[[#This Row],[Récup avance]],-6,,7))
-paramètres!$B$9
)*24)</f>
        <v>0</v>
      </c>
      <c r="V35" s="14"/>
      <c r="W35" s="14"/>
      <c r="Y35" s="14"/>
    </row>
    <row r="36" spans="2:25" x14ac:dyDescent="0.3">
      <c r="B36" s="50" t="str">
        <f>IF(WEEKDAY(Tableau1[[#This Row],[Date]],2)=4,"semaine "&amp;_xlfn.ISOWEEKNUM(Tableau1[[#This Row],[Date]]),"")</f>
        <v>semaine 5</v>
      </c>
      <c r="C36" s="45" t="str">
        <f>UPPER(TEXT(Tableau1[[#This Row],[Date]],"jjjj"))</f>
        <v>JEUDI</v>
      </c>
      <c r="D36" s="61">
        <f>$C$3+ROW()-ROW(Tableau1[[#Headers],[Date]])-1</f>
        <v>43860</v>
      </c>
      <c r="E36" s="25">
        <v>0.35416666666666669</v>
      </c>
      <c r="F36" s="25">
        <v>0.52083333333333337</v>
      </c>
      <c r="G36" s="59">
        <v>6.9444444444444441E-3</v>
      </c>
      <c r="H36" s="25">
        <v>0.5625</v>
      </c>
      <c r="I36" s="25">
        <v>0.70833333333333337</v>
      </c>
      <c r="J36" s="59">
        <v>6.9444444444444441E-3</v>
      </c>
      <c r="K36" s="65">
        <f>Tableau1[[#This Row],[Fin AM]]-Tableau1[[#This Row],[Début AM]]-Tableau1[[#This Row],[Pause AM]]+Tableau1[[#This Row],[Fin PM]]-Tableau1[[#This Row],[Début PM]]-Tableau1[[#This Row],[Pause PM]]</f>
        <v>0.29861111111111116</v>
      </c>
      <c r="L36" s="46"/>
      <c r="M36" s="91"/>
      <c r="N36" s="102" t="str">
        <f ca="1">IF(COUNTIF('jours fériés'!C:C,Tableau1[[#This Row],[Date]]),"oui","")</f>
        <v/>
      </c>
      <c r="O36" s="95"/>
      <c r="P36" s="95"/>
      <c r="Q36" s="87">
        <f>IF(Tableau1[[#This Row],[ CP / ABS / ChP. AM]]="A.M.",Tableau1[[#This Row],[Temps de travail]],0)</f>
        <v>0</v>
      </c>
      <c r="R36" s="110">
        <f>IF(Tableau1[[#This Row],[ CP / ABS / ChP. AM]]="Ch.P. AM",Tableau1[[#This Row],[Fin AM]]-Tableau1[[#This Row],[Début AM]]-Tableau1[[#This Row],[Pause AM]],0)</f>
        <v>0</v>
      </c>
      <c r="S36" s="88">
        <f>IF(Tableau1[[#This Row],[Ch.P. PM]]="Ch.P. PM",Tableau1[[#This Row],[Fin PM]]-Tableau1[[#This Row],[Début PM]]-Tableau1[[#This Row],[Pause PM]],0)</f>
        <v>0</v>
      </c>
      <c r="T36" s="111">
        <f>+Tableau1[[#This Row],[Chômage Partiel AM]]+Tableau1[[#This Row],[Chômage Partiel PM]]</f>
        <v>0</v>
      </c>
      <c r="U36" s="107">
        <f ca="1">MAX(0,IF(WEEKDAY(Tableau1[[#This Row],[Date]],2)&lt;7,0,
SUM(OFFSET(Tableau1[[#This Row],[Temps de travail]],-6,,7))-
SUM(OFFSET(Tableau1[[#This Row],[Heures à récupérer]],-6,,7))+
SUM(OFFSET(Tableau1[[#This Row],[Récup avance]],-6,,7))
-paramètres!$B$9
)*24)</f>
        <v>0</v>
      </c>
      <c r="V36" s="14"/>
      <c r="W36" s="14"/>
      <c r="Y36" s="14"/>
    </row>
    <row r="37" spans="2:25" x14ac:dyDescent="0.3">
      <c r="B37" s="50" t="str">
        <f>IF(WEEKDAY(Tableau1[[#This Row],[Date]],2)=4,"semaine "&amp;_xlfn.ISOWEEKNUM(Tableau1[[#This Row],[Date]]),"")</f>
        <v/>
      </c>
      <c r="C37" s="45" t="str">
        <f>UPPER(TEXT(Tableau1[[#This Row],[Date]],"jjjj"))</f>
        <v>VENDREDI</v>
      </c>
      <c r="D37" s="61">
        <f>$C$3+ROW()-ROW(Tableau1[[#Headers],[Date]])-1</f>
        <v>43861</v>
      </c>
      <c r="E37" s="25">
        <v>0.35416666666666669</v>
      </c>
      <c r="F37" s="25">
        <v>0.5</v>
      </c>
      <c r="G37" s="59">
        <v>6.9444444444444441E-3</v>
      </c>
      <c r="H37" s="25">
        <v>0.54166666666666663</v>
      </c>
      <c r="I37" s="25">
        <v>0.64583333333333337</v>
      </c>
      <c r="J37" s="59"/>
      <c r="K37" s="65">
        <f>Tableau1[[#This Row],[Fin AM]]-Tableau1[[#This Row],[Début AM]]-Tableau1[[#This Row],[Pause AM]]+Tableau1[[#This Row],[Fin PM]]-Tableau1[[#This Row],[Début PM]]-Tableau1[[#This Row],[Pause PM]]</f>
        <v>0.24305555555555558</v>
      </c>
      <c r="L37" s="46"/>
      <c r="M37" s="91"/>
      <c r="N37" s="102" t="str">
        <f ca="1">IF(COUNTIF('jours fériés'!C:C,Tableau1[[#This Row],[Date]]),"oui","")</f>
        <v/>
      </c>
      <c r="O37" s="95"/>
      <c r="P37" s="95"/>
      <c r="Q37" s="87">
        <f>IF(Tableau1[[#This Row],[ CP / ABS / ChP. AM]]="A.M.",Tableau1[[#This Row],[Temps de travail]],0)</f>
        <v>0</v>
      </c>
      <c r="R37" s="110">
        <f>IF(Tableau1[[#This Row],[ CP / ABS / ChP. AM]]="Ch.P. AM",Tableau1[[#This Row],[Fin AM]]-Tableau1[[#This Row],[Début AM]]-Tableau1[[#This Row],[Pause AM]],0)</f>
        <v>0</v>
      </c>
      <c r="S37" s="88">
        <f>IF(Tableau1[[#This Row],[Ch.P. PM]]="Ch.P. PM",Tableau1[[#This Row],[Fin PM]]-Tableau1[[#This Row],[Début PM]]-Tableau1[[#This Row],[Pause PM]],0)</f>
        <v>0</v>
      </c>
      <c r="T37" s="111">
        <f>+Tableau1[[#This Row],[Chômage Partiel AM]]+Tableau1[[#This Row],[Chômage Partiel PM]]</f>
        <v>0</v>
      </c>
      <c r="U37" s="107">
        <f ca="1">MAX(0,IF(WEEKDAY(Tableau1[[#This Row],[Date]],2)&lt;7,0,
SUM(OFFSET(Tableau1[[#This Row],[Temps de travail]],-6,,7))-
SUM(OFFSET(Tableau1[[#This Row],[Heures à récupérer]],-6,,7))+
SUM(OFFSET(Tableau1[[#This Row],[Récup avance]],-6,,7))
-paramètres!$B$9
)*24)</f>
        <v>0</v>
      </c>
      <c r="V37" s="14"/>
      <c r="W37" s="14"/>
      <c r="Y37" s="14"/>
    </row>
    <row r="38" spans="2:25" x14ac:dyDescent="0.3">
      <c r="B38" s="50" t="str">
        <f>IF(WEEKDAY(Tableau1[[#This Row],[Date]],2)=4,"semaine "&amp;_xlfn.ISOWEEKNUM(Tableau1[[#This Row],[Date]]),"")</f>
        <v/>
      </c>
      <c r="C38" s="45" t="str">
        <f>UPPER(TEXT(Tableau1[[#This Row],[Date]],"jjjj"))</f>
        <v>SAMEDI</v>
      </c>
      <c r="D38" s="61">
        <f>$C$3+ROW()-ROW(Tableau1[[#Headers],[Date]])-1</f>
        <v>43862</v>
      </c>
      <c r="E38" s="25"/>
      <c r="F38" s="25"/>
      <c r="G38" s="59"/>
      <c r="H38" s="25"/>
      <c r="I38" s="25"/>
      <c r="J38" s="59"/>
      <c r="K38" s="65">
        <f>Tableau1[[#This Row],[Fin AM]]-Tableau1[[#This Row],[Début AM]]-Tableau1[[#This Row],[Pause AM]]+Tableau1[[#This Row],[Fin PM]]-Tableau1[[#This Row],[Début PM]]-Tableau1[[#This Row],[Pause PM]]</f>
        <v>0</v>
      </c>
      <c r="L38" s="46"/>
      <c r="M38" s="91"/>
      <c r="N38" s="102" t="str">
        <f ca="1">IF(COUNTIF('jours fériés'!C:C,Tableau1[[#This Row],[Date]]),"oui","")</f>
        <v/>
      </c>
      <c r="O38" s="95"/>
      <c r="P38" s="95"/>
      <c r="Q38" s="87">
        <f>IF(Tableau1[[#This Row],[ CP / ABS / ChP. AM]]="A.M.",Tableau1[[#This Row],[Temps de travail]],0)</f>
        <v>0</v>
      </c>
      <c r="R38" s="110">
        <f>IF(Tableau1[[#This Row],[ CP / ABS / ChP. AM]]="Ch.P. AM",Tableau1[[#This Row],[Fin AM]]-Tableau1[[#This Row],[Début AM]]-Tableau1[[#This Row],[Pause AM]],0)</f>
        <v>0</v>
      </c>
      <c r="S38" s="88">
        <f>IF(Tableau1[[#This Row],[Ch.P. PM]]="Ch.P. PM",Tableau1[[#This Row],[Fin PM]]-Tableau1[[#This Row],[Début PM]]-Tableau1[[#This Row],[Pause PM]],0)</f>
        <v>0</v>
      </c>
      <c r="T38" s="111">
        <f>+Tableau1[[#This Row],[Chômage Partiel AM]]+Tableau1[[#This Row],[Chômage Partiel PM]]</f>
        <v>0</v>
      </c>
      <c r="U38" s="107">
        <f ca="1">MAX(0,IF(WEEKDAY(Tableau1[[#This Row],[Date]],2)&lt;7,0,
SUM(OFFSET(Tableau1[[#This Row],[Temps de travail]],-6,,7))-
SUM(OFFSET(Tableau1[[#This Row],[Heures à récupérer]],-6,,7))+
SUM(OFFSET(Tableau1[[#This Row],[Récup avance]],-6,,7))
-paramètres!$B$9
)*24)</f>
        <v>0</v>
      </c>
      <c r="V38" s="14"/>
      <c r="W38" s="14"/>
      <c r="Y38" s="14"/>
    </row>
    <row r="39" spans="2:25" ht="15" thickBot="1" x14ac:dyDescent="0.35">
      <c r="B39" s="50" t="str">
        <f>IF(WEEKDAY(Tableau1[[#This Row],[Date]],2)=4,"semaine "&amp;_xlfn.ISOWEEKNUM(Tableau1[[#This Row],[Date]]),"")</f>
        <v/>
      </c>
      <c r="C39" s="45" t="str">
        <f>UPPER(TEXT(Tableau1[[#This Row],[Date]],"jjjj"))</f>
        <v>DIMANCHE</v>
      </c>
      <c r="D39" s="61">
        <f>$C$3+ROW()-ROW(Tableau1[[#Headers],[Date]])-1</f>
        <v>43863</v>
      </c>
      <c r="E39" s="25"/>
      <c r="F39" s="25"/>
      <c r="G39" s="59"/>
      <c r="H39" s="25"/>
      <c r="I39" s="25"/>
      <c r="J39" s="59"/>
      <c r="K39" s="65">
        <f>Tableau1[[#This Row],[Fin AM]]-Tableau1[[#This Row],[Début AM]]-Tableau1[[#This Row],[Pause AM]]+Tableau1[[#This Row],[Fin PM]]-Tableau1[[#This Row],[Début PM]]-Tableau1[[#This Row],[Pause PM]]</f>
        <v>0</v>
      </c>
      <c r="L39" s="53"/>
      <c r="M39" s="92"/>
      <c r="N39" s="97" t="str">
        <f ca="1">IF(COUNTIF('jours fériés'!C:C,Tableau1[[#This Row],[Date]]),"oui","")</f>
        <v/>
      </c>
      <c r="O39" s="96"/>
      <c r="P39" s="96"/>
      <c r="Q39" s="91">
        <f>IF(Tableau1[[#This Row],[ CP / ABS / ChP. AM]]="A.M.",Tableau1[[#This Row],[Temps de travail]],0)</f>
        <v>0</v>
      </c>
      <c r="R39" s="112">
        <f>IF(Tableau1[[#This Row],[ CP / ABS / ChP. AM]]="Ch.P. AM",Tableau1[[#This Row],[Fin AM]]-Tableau1[[#This Row],[Début AM]]-Tableau1[[#This Row],[Pause AM]],0)</f>
        <v>0</v>
      </c>
      <c r="S39" s="105">
        <f>IF(Tableau1[[#This Row],[Ch.P. PM]]="Ch.P. PM",Tableau1[[#This Row],[Fin PM]]-Tableau1[[#This Row],[Début PM]]-Tableau1[[#This Row],[Pause PM]],0)</f>
        <v>0</v>
      </c>
      <c r="T39" s="113">
        <f>+Tableau1[[#This Row],[Chômage Partiel AM]]+Tableau1[[#This Row],[Chômage Partiel PM]]</f>
        <v>0</v>
      </c>
      <c r="U39" s="108">
        <f ca="1">MAX(0,IF(WEEKDAY(Tableau1[[#This Row],[Date]],2)&lt;7,0,
SUM(OFFSET(Tableau1[[#This Row],[Temps de travail]],-6,,7))-
SUM(OFFSET(Tableau1[[#This Row],[Heures à récupérer]],-6,,7))+
SUM(OFFSET(Tableau1[[#This Row],[Récup avance]],-6,,7))
-paramètres!$B$9
)*24)</f>
        <v>5.3290705182007514E-15</v>
      </c>
      <c r="V39" s="14"/>
      <c r="W39" s="14"/>
      <c r="Y39" s="14"/>
    </row>
    <row r="40" spans="2:25" x14ac:dyDescent="0.3">
      <c r="B40" s="50" t="str">
        <f>IF(WEEKDAY(Tableau1[[#This Row],[Date]],2)=4,"semaine "&amp;_xlfn.ISOWEEKNUM(Tableau1[[#This Row],[Date]]),"")</f>
        <v/>
      </c>
      <c r="C40" s="45" t="str">
        <f>UPPER(TEXT(Tableau1[[#This Row],[Date]],"jjjj"))</f>
        <v>LUNDI</v>
      </c>
      <c r="D40" s="61">
        <f>$C$3+ROW()-ROW(Tableau1[[#Headers],[Date]])-1</f>
        <v>43864</v>
      </c>
      <c r="E40" s="25">
        <v>0.35416666666666669</v>
      </c>
      <c r="F40" s="25">
        <v>0.52083333333333337</v>
      </c>
      <c r="G40" s="59">
        <v>6.9444444444444441E-3</v>
      </c>
      <c r="H40" s="25">
        <v>0.5625</v>
      </c>
      <c r="I40" s="25">
        <v>0.70833333333333337</v>
      </c>
      <c r="J40" s="59">
        <v>6.9444444444444441E-3</v>
      </c>
      <c r="K40" s="65">
        <f>Tableau1[[#This Row],[Fin AM]]-Tableau1[[#This Row],[Début AM]]-Tableau1[[#This Row],[Pause AM]]+Tableau1[[#This Row],[Fin PM]]-Tableau1[[#This Row],[Début PM]]-Tableau1[[#This Row],[Pause PM]]</f>
        <v>0.29861111111111116</v>
      </c>
      <c r="L40" s="49"/>
      <c r="M40" s="90"/>
      <c r="N40" s="102" t="str">
        <f ca="1">IF(COUNTIF('jours fériés'!C:C,Tableau1[[#This Row],[Date]]),"oui","")</f>
        <v/>
      </c>
      <c r="O40" s="95"/>
      <c r="P40" s="95"/>
      <c r="Q40" s="87">
        <f>IF(Tableau1[[#This Row],[ CP / ABS / ChP. AM]]="A.M.",Tableau1[[#This Row],[Temps de travail]],0)</f>
        <v>0</v>
      </c>
      <c r="R40" s="110">
        <f>IF(Tableau1[[#This Row],[ CP / ABS / ChP. AM]]="Ch.P. AM",Tableau1[[#This Row],[Fin AM]]-Tableau1[[#This Row],[Début AM]]-Tableau1[[#This Row],[Pause AM]],0)</f>
        <v>0</v>
      </c>
      <c r="S40" s="88">
        <f>IF(Tableau1[[#This Row],[Ch.P. PM]]="Ch.P. PM",Tableau1[[#This Row],[Fin PM]]-Tableau1[[#This Row],[Début PM]]-Tableau1[[#This Row],[Pause PM]],0)</f>
        <v>0</v>
      </c>
      <c r="T40" s="111">
        <f>+Tableau1[[#This Row],[Chômage Partiel AM]]+Tableau1[[#This Row],[Chômage Partiel PM]]</f>
        <v>0</v>
      </c>
      <c r="U40" s="107">
        <f ca="1">MAX(0,IF(WEEKDAY(Tableau1[[#This Row],[Date]],2)&lt;7,0,
SUM(OFFSET(Tableau1[[#This Row],[Temps de travail]],-6,,7))-
SUM(OFFSET(Tableau1[[#This Row],[Heures à récupérer]],-6,,7))+
SUM(OFFSET(Tableau1[[#This Row],[Récup avance]],-6,,7))
-paramètres!$B$9
)*24)</f>
        <v>0</v>
      </c>
      <c r="V40" s="14"/>
      <c r="W40" s="14"/>
      <c r="Y40" s="14"/>
    </row>
    <row r="41" spans="2:25" x14ac:dyDescent="0.3">
      <c r="B41" s="50" t="str">
        <f>IF(WEEKDAY(Tableau1[[#This Row],[Date]],2)=4,"semaine "&amp;_xlfn.ISOWEEKNUM(Tableau1[[#This Row],[Date]]),"")</f>
        <v/>
      </c>
      <c r="C41" s="45" t="str">
        <f>UPPER(TEXT(Tableau1[[#This Row],[Date]],"jjjj"))</f>
        <v>MARDI</v>
      </c>
      <c r="D41" s="61">
        <f>$C$3+ROW()-ROW(Tableau1[[#Headers],[Date]])-1</f>
        <v>43865</v>
      </c>
      <c r="E41" s="25">
        <v>0.35416666666666669</v>
      </c>
      <c r="F41" s="25">
        <v>0.52083333333333337</v>
      </c>
      <c r="G41" s="59">
        <v>6.9444444444444441E-3</v>
      </c>
      <c r="H41" s="25">
        <v>0.5625</v>
      </c>
      <c r="I41" s="25">
        <v>0.70833333333333337</v>
      </c>
      <c r="J41" s="59">
        <v>6.9444444444444441E-3</v>
      </c>
      <c r="K41" s="65">
        <f>Tableau1[[#This Row],[Fin AM]]-Tableau1[[#This Row],[Début AM]]-Tableau1[[#This Row],[Pause AM]]+Tableau1[[#This Row],[Fin PM]]-Tableau1[[#This Row],[Début PM]]-Tableau1[[#This Row],[Pause PM]]</f>
        <v>0.29861111111111116</v>
      </c>
      <c r="L41" s="46"/>
      <c r="M41" s="91"/>
      <c r="N41" s="102" t="str">
        <f ca="1">IF(COUNTIF('jours fériés'!C:C,Tableau1[[#This Row],[Date]]),"oui","")</f>
        <v/>
      </c>
      <c r="O41" s="95"/>
      <c r="P41" s="95"/>
      <c r="Q41" s="87">
        <f>IF(Tableau1[[#This Row],[ CP / ABS / ChP. AM]]="A.M.",Tableau1[[#This Row],[Temps de travail]],0)</f>
        <v>0</v>
      </c>
      <c r="R41" s="110">
        <f>IF(Tableau1[[#This Row],[ CP / ABS / ChP. AM]]="Ch.P. AM",Tableau1[[#This Row],[Fin AM]]-Tableau1[[#This Row],[Début AM]]-Tableau1[[#This Row],[Pause AM]],0)</f>
        <v>0</v>
      </c>
      <c r="S41" s="88">
        <f>IF(Tableau1[[#This Row],[Ch.P. PM]]="Ch.P. PM",Tableau1[[#This Row],[Fin PM]]-Tableau1[[#This Row],[Début PM]]-Tableau1[[#This Row],[Pause PM]],0)</f>
        <v>0</v>
      </c>
      <c r="T41" s="111">
        <f>+Tableau1[[#This Row],[Chômage Partiel AM]]+Tableau1[[#This Row],[Chômage Partiel PM]]</f>
        <v>0</v>
      </c>
      <c r="U41" s="107">
        <f ca="1">MAX(0,IF(WEEKDAY(Tableau1[[#This Row],[Date]],2)&lt;7,0,
SUM(OFFSET(Tableau1[[#This Row],[Temps de travail]],-6,,7))-
SUM(OFFSET(Tableau1[[#This Row],[Heures à récupérer]],-6,,7))+
SUM(OFFSET(Tableau1[[#This Row],[Récup avance]],-6,,7))
-paramètres!$B$9
)*24)</f>
        <v>0</v>
      </c>
      <c r="V41" s="14"/>
      <c r="W41" s="14"/>
      <c r="Y41" s="14"/>
    </row>
    <row r="42" spans="2:25" x14ac:dyDescent="0.3">
      <c r="B42" s="50" t="str">
        <f>IF(WEEKDAY(Tableau1[[#This Row],[Date]],2)=4,"semaine "&amp;_xlfn.ISOWEEKNUM(Tableau1[[#This Row],[Date]]),"")</f>
        <v/>
      </c>
      <c r="C42" s="45" t="str">
        <f>UPPER(TEXT(Tableau1[[#This Row],[Date]],"jjjj"))</f>
        <v>MERCREDI</v>
      </c>
      <c r="D42" s="61">
        <f>$C$3+ROW()-ROW(Tableau1[[#Headers],[Date]])-1</f>
        <v>43866</v>
      </c>
      <c r="E42" s="25">
        <v>0.35416666666666669</v>
      </c>
      <c r="F42" s="25">
        <v>0.52083333333333337</v>
      </c>
      <c r="G42" s="59">
        <v>6.9444444444444441E-3</v>
      </c>
      <c r="H42" s="25">
        <v>0.5625</v>
      </c>
      <c r="I42" s="25">
        <v>0.70833333333333337</v>
      </c>
      <c r="J42" s="59">
        <v>6.9444444444444441E-3</v>
      </c>
      <c r="K42" s="65">
        <f>Tableau1[[#This Row],[Fin AM]]-Tableau1[[#This Row],[Début AM]]-Tableau1[[#This Row],[Pause AM]]+Tableau1[[#This Row],[Fin PM]]-Tableau1[[#This Row],[Début PM]]-Tableau1[[#This Row],[Pause PM]]</f>
        <v>0.29861111111111116</v>
      </c>
      <c r="L42" s="46"/>
      <c r="M42" s="91"/>
      <c r="N42" s="102" t="str">
        <f ca="1">IF(COUNTIF('jours fériés'!C:C,Tableau1[[#This Row],[Date]]),"oui","")</f>
        <v/>
      </c>
      <c r="O42" s="95"/>
      <c r="P42" s="95"/>
      <c r="Q42" s="87">
        <f>IF(Tableau1[[#This Row],[ CP / ABS / ChP. AM]]="A.M.",Tableau1[[#This Row],[Temps de travail]],0)</f>
        <v>0</v>
      </c>
      <c r="R42" s="110">
        <f>IF(Tableau1[[#This Row],[ CP / ABS / ChP. AM]]="Ch.P. AM",Tableau1[[#This Row],[Fin AM]]-Tableau1[[#This Row],[Début AM]]-Tableau1[[#This Row],[Pause AM]],0)</f>
        <v>0</v>
      </c>
      <c r="S42" s="88">
        <f>IF(Tableau1[[#This Row],[Ch.P. PM]]="Ch.P. PM",Tableau1[[#This Row],[Fin PM]]-Tableau1[[#This Row],[Début PM]]-Tableau1[[#This Row],[Pause PM]],0)</f>
        <v>0</v>
      </c>
      <c r="T42" s="111">
        <f>+Tableau1[[#This Row],[Chômage Partiel AM]]+Tableau1[[#This Row],[Chômage Partiel PM]]</f>
        <v>0</v>
      </c>
      <c r="U42" s="107">
        <f ca="1">MAX(0,IF(WEEKDAY(Tableau1[[#This Row],[Date]],2)&lt;7,0,
SUM(OFFSET(Tableau1[[#This Row],[Temps de travail]],-6,,7))-
SUM(OFFSET(Tableau1[[#This Row],[Heures à récupérer]],-6,,7))+
SUM(OFFSET(Tableau1[[#This Row],[Récup avance]],-6,,7))
-paramètres!$B$9
)*24)</f>
        <v>0</v>
      </c>
      <c r="V42" s="14"/>
      <c r="W42" s="14"/>
      <c r="Y42" s="14"/>
    </row>
    <row r="43" spans="2:25" x14ac:dyDescent="0.3">
      <c r="B43" s="50" t="str">
        <f>IF(WEEKDAY(Tableau1[[#This Row],[Date]],2)=4,"semaine "&amp;_xlfn.ISOWEEKNUM(Tableau1[[#This Row],[Date]]),"")</f>
        <v>semaine 6</v>
      </c>
      <c r="C43" s="45" t="str">
        <f>UPPER(TEXT(Tableau1[[#This Row],[Date]],"jjjj"))</f>
        <v>JEUDI</v>
      </c>
      <c r="D43" s="61">
        <f>$C$3+ROW()-ROW(Tableau1[[#Headers],[Date]])-1</f>
        <v>43867</v>
      </c>
      <c r="E43" s="25">
        <v>0.35416666666666669</v>
      </c>
      <c r="F43" s="25">
        <v>0.52083333333333337</v>
      </c>
      <c r="G43" s="59">
        <v>6.9444444444444441E-3</v>
      </c>
      <c r="H43" s="25">
        <v>0.5625</v>
      </c>
      <c r="I43" s="25">
        <v>0.70833333333333337</v>
      </c>
      <c r="J43" s="59">
        <v>6.9444444444444441E-3</v>
      </c>
      <c r="K43" s="65">
        <f>Tableau1[[#This Row],[Fin AM]]-Tableau1[[#This Row],[Début AM]]-Tableau1[[#This Row],[Pause AM]]+Tableau1[[#This Row],[Fin PM]]-Tableau1[[#This Row],[Début PM]]-Tableau1[[#This Row],[Pause PM]]</f>
        <v>0.29861111111111116</v>
      </c>
      <c r="L43" s="46"/>
      <c r="M43" s="91"/>
      <c r="N43" s="102" t="str">
        <f ca="1">IF(COUNTIF('jours fériés'!C:C,Tableau1[[#This Row],[Date]]),"oui","")</f>
        <v/>
      </c>
      <c r="O43" s="95"/>
      <c r="P43" s="95"/>
      <c r="Q43" s="87">
        <f>IF(Tableau1[[#This Row],[ CP / ABS / ChP. AM]]="A.M.",Tableau1[[#This Row],[Temps de travail]],0)</f>
        <v>0</v>
      </c>
      <c r="R43" s="110">
        <f>IF(Tableau1[[#This Row],[ CP / ABS / ChP. AM]]="Ch.P. AM",Tableau1[[#This Row],[Fin AM]]-Tableau1[[#This Row],[Début AM]]-Tableau1[[#This Row],[Pause AM]],0)</f>
        <v>0</v>
      </c>
      <c r="S43" s="88">
        <f>IF(Tableau1[[#This Row],[Ch.P. PM]]="Ch.P. PM",Tableau1[[#This Row],[Fin PM]]-Tableau1[[#This Row],[Début PM]]-Tableau1[[#This Row],[Pause PM]],0)</f>
        <v>0</v>
      </c>
      <c r="T43" s="111">
        <f>+Tableau1[[#This Row],[Chômage Partiel AM]]+Tableau1[[#This Row],[Chômage Partiel PM]]</f>
        <v>0</v>
      </c>
      <c r="U43" s="107">
        <f ca="1">MAX(0,IF(WEEKDAY(Tableau1[[#This Row],[Date]],2)&lt;7,0,
SUM(OFFSET(Tableau1[[#This Row],[Temps de travail]],-6,,7))-
SUM(OFFSET(Tableau1[[#This Row],[Heures à récupérer]],-6,,7))+
SUM(OFFSET(Tableau1[[#This Row],[Récup avance]],-6,,7))
-paramètres!$B$9
)*24)</f>
        <v>0</v>
      </c>
      <c r="V43" s="14"/>
      <c r="W43" s="14"/>
      <c r="Y43" s="14"/>
    </row>
    <row r="44" spans="2:25" x14ac:dyDescent="0.3">
      <c r="B44" s="50" t="str">
        <f>IF(WEEKDAY(Tableau1[[#This Row],[Date]],2)=4,"semaine "&amp;_xlfn.ISOWEEKNUM(Tableau1[[#This Row],[Date]]),"")</f>
        <v/>
      </c>
      <c r="C44" s="45" t="str">
        <f>UPPER(TEXT(Tableau1[[#This Row],[Date]],"jjjj"))</f>
        <v>VENDREDI</v>
      </c>
      <c r="D44" s="61">
        <f>$C$3+ROW()-ROW(Tableau1[[#Headers],[Date]])-1</f>
        <v>43868</v>
      </c>
      <c r="E44" s="25">
        <v>0.35416666666666669</v>
      </c>
      <c r="F44" s="25">
        <v>0.5</v>
      </c>
      <c r="G44" s="59">
        <v>6.9444444444444441E-3</v>
      </c>
      <c r="H44" s="25">
        <v>0.54166666666666663</v>
      </c>
      <c r="I44" s="25">
        <v>0.64583333333333337</v>
      </c>
      <c r="J44" s="59"/>
      <c r="K44" s="65">
        <f>Tableau1[[#This Row],[Fin AM]]-Tableau1[[#This Row],[Début AM]]-Tableau1[[#This Row],[Pause AM]]+Tableau1[[#This Row],[Fin PM]]-Tableau1[[#This Row],[Début PM]]-Tableau1[[#This Row],[Pause PM]]</f>
        <v>0.24305555555555558</v>
      </c>
      <c r="L44" s="46"/>
      <c r="M44" s="91"/>
      <c r="N44" s="102" t="str">
        <f ca="1">IF(COUNTIF('jours fériés'!C:C,Tableau1[[#This Row],[Date]]),"oui","")</f>
        <v/>
      </c>
      <c r="O44" s="95"/>
      <c r="P44" s="95"/>
      <c r="Q44" s="87">
        <f>IF(Tableau1[[#This Row],[ CP / ABS / ChP. AM]]="A.M.",Tableau1[[#This Row],[Temps de travail]],0)</f>
        <v>0</v>
      </c>
      <c r="R44" s="110">
        <f>IF(Tableau1[[#This Row],[ CP / ABS / ChP. AM]]="Ch.P. AM",Tableau1[[#This Row],[Fin AM]]-Tableau1[[#This Row],[Début AM]]-Tableau1[[#This Row],[Pause AM]],0)</f>
        <v>0</v>
      </c>
      <c r="S44" s="88">
        <f>IF(Tableau1[[#This Row],[Ch.P. PM]]="Ch.P. PM",Tableau1[[#This Row],[Fin PM]]-Tableau1[[#This Row],[Début PM]]-Tableau1[[#This Row],[Pause PM]],0)</f>
        <v>0</v>
      </c>
      <c r="T44" s="111">
        <f>+Tableau1[[#This Row],[Chômage Partiel AM]]+Tableau1[[#This Row],[Chômage Partiel PM]]</f>
        <v>0</v>
      </c>
      <c r="U44" s="107">
        <f ca="1">MAX(0,IF(WEEKDAY(Tableau1[[#This Row],[Date]],2)&lt;7,0,
SUM(OFFSET(Tableau1[[#This Row],[Temps de travail]],-6,,7))-
SUM(OFFSET(Tableau1[[#This Row],[Heures à récupérer]],-6,,7))+
SUM(OFFSET(Tableau1[[#This Row],[Récup avance]],-6,,7))
-paramètres!$B$9
)*24)</f>
        <v>0</v>
      </c>
      <c r="V44" s="14"/>
      <c r="W44" s="14"/>
      <c r="Y44" s="14"/>
    </row>
    <row r="45" spans="2:25" x14ac:dyDescent="0.3">
      <c r="B45" s="50" t="str">
        <f>IF(WEEKDAY(Tableau1[[#This Row],[Date]],2)=4,"semaine "&amp;_xlfn.ISOWEEKNUM(Tableau1[[#This Row],[Date]]),"")</f>
        <v/>
      </c>
      <c r="C45" s="45" t="str">
        <f>UPPER(TEXT(Tableau1[[#This Row],[Date]],"jjjj"))</f>
        <v>SAMEDI</v>
      </c>
      <c r="D45" s="61">
        <f>$C$3+ROW()-ROW(Tableau1[[#Headers],[Date]])-1</f>
        <v>43869</v>
      </c>
      <c r="E45" s="25"/>
      <c r="F45" s="25"/>
      <c r="G45" s="59"/>
      <c r="H45" s="25"/>
      <c r="I45" s="25"/>
      <c r="J45" s="59"/>
      <c r="K45" s="65">
        <f>Tableau1[[#This Row],[Fin AM]]-Tableau1[[#This Row],[Début AM]]-Tableau1[[#This Row],[Pause AM]]+Tableau1[[#This Row],[Fin PM]]-Tableau1[[#This Row],[Début PM]]-Tableau1[[#This Row],[Pause PM]]</f>
        <v>0</v>
      </c>
      <c r="L45" s="46"/>
      <c r="M45" s="91"/>
      <c r="N45" s="102" t="str">
        <f ca="1">IF(COUNTIF('jours fériés'!C:C,Tableau1[[#This Row],[Date]]),"oui","")</f>
        <v/>
      </c>
      <c r="O45" s="95"/>
      <c r="P45" s="95"/>
      <c r="Q45" s="87">
        <f>IF(Tableau1[[#This Row],[ CP / ABS / ChP. AM]]="A.M.",Tableau1[[#This Row],[Temps de travail]],0)</f>
        <v>0</v>
      </c>
      <c r="R45" s="110">
        <f>IF(Tableau1[[#This Row],[ CP / ABS / ChP. AM]]="Ch.P. AM",Tableau1[[#This Row],[Fin AM]]-Tableau1[[#This Row],[Début AM]]-Tableau1[[#This Row],[Pause AM]],0)</f>
        <v>0</v>
      </c>
      <c r="S45" s="88">
        <f>IF(Tableau1[[#This Row],[Ch.P. PM]]="Ch.P. PM",Tableau1[[#This Row],[Fin PM]]-Tableau1[[#This Row],[Début PM]]-Tableau1[[#This Row],[Pause PM]],0)</f>
        <v>0</v>
      </c>
      <c r="T45" s="111">
        <f>+Tableau1[[#This Row],[Chômage Partiel AM]]+Tableau1[[#This Row],[Chômage Partiel PM]]</f>
        <v>0</v>
      </c>
      <c r="U45" s="107">
        <f ca="1">MAX(0,IF(WEEKDAY(Tableau1[[#This Row],[Date]],2)&lt;7,0,
SUM(OFFSET(Tableau1[[#This Row],[Temps de travail]],-6,,7))-
SUM(OFFSET(Tableau1[[#This Row],[Heures à récupérer]],-6,,7))+
SUM(OFFSET(Tableau1[[#This Row],[Récup avance]],-6,,7))
-paramètres!$B$9
)*24)</f>
        <v>0</v>
      </c>
      <c r="V45" s="14"/>
      <c r="W45" s="14"/>
      <c r="Y45" s="14"/>
    </row>
    <row r="46" spans="2:25" ht="15" thickBot="1" x14ac:dyDescent="0.35">
      <c r="B46" s="50" t="str">
        <f>IF(WEEKDAY(Tableau1[[#This Row],[Date]],2)=4,"semaine "&amp;_xlfn.ISOWEEKNUM(Tableau1[[#This Row],[Date]]),"")</f>
        <v/>
      </c>
      <c r="C46" s="45" t="str">
        <f>UPPER(TEXT(Tableau1[[#This Row],[Date]],"jjjj"))</f>
        <v>DIMANCHE</v>
      </c>
      <c r="D46" s="61">
        <f>$C$3+ROW()-ROW(Tableau1[[#Headers],[Date]])-1</f>
        <v>43870</v>
      </c>
      <c r="E46" s="25"/>
      <c r="F46" s="25"/>
      <c r="G46" s="59"/>
      <c r="H46" s="25"/>
      <c r="I46" s="25"/>
      <c r="J46" s="59"/>
      <c r="K46" s="65">
        <f>Tableau1[[#This Row],[Fin AM]]-Tableau1[[#This Row],[Début AM]]-Tableau1[[#This Row],[Pause AM]]+Tableau1[[#This Row],[Fin PM]]-Tableau1[[#This Row],[Début PM]]-Tableau1[[#This Row],[Pause PM]]</f>
        <v>0</v>
      </c>
      <c r="L46" s="53"/>
      <c r="M46" s="92"/>
      <c r="N46" s="97" t="str">
        <f ca="1">IF(COUNTIF('jours fériés'!C:C,Tableau1[[#This Row],[Date]]),"oui","")</f>
        <v/>
      </c>
      <c r="O46" s="96"/>
      <c r="P46" s="96"/>
      <c r="Q46" s="91">
        <f>IF(Tableau1[[#This Row],[ CP / ABS / ChP. AM]]="A.M.",Tableau1[[#This Row],[Temps de travail]],0)</f>
        <v>0</v>
      </c>
      <c r="R46" s="112">
        <f>IF(Tableau1[[#This Row],[ CP / ABS / ChP. AM]]="Ch.P. AM",Tableau1[[#This Row],[Fin AM]]-Tableau1[[#This Row],[Début AM]]-Tableau1[[#This Row],[Pause AM]],0)</f>
        <v>0</v>
      </c>
      <c r="S46" s="105">
        <f>IF(Tableau1[[#This Row],[Ch.P. PM]]="Ch.P. PM",Tableau1[[#This Row],[Fin PM]]-Tableau1[[#This Row],[Début PM]]-Tableau1[[#This Row],[Pause PM]],0)</f>
        <v>0</v>
      </c>
      <c r="T46" s="113">
        <f>+Tableau1[[#This Row],[Chômage Partiel AM]]+Tableau1[[#This Row],[Chômage Partiel PM]]</f>
        <v>0</v>
      </c>
      <c r="U46" s="108">
        <f ca="1">MAX(0,IF(WEEKDAY(Tableau1[[#This Row],[Date]],2)&lt;7,0,
SUM(OFFSET(Tableau1[[#This Row],[Temps de travail]],-6,,7))-
SUM(OFFSET(Tableau1[[#This Row],[Heures à récupérer]],-6,,7))+
SUM(OFFSET(Tableau1[[#This Row],[Récup avance]],-6,,7))
-paramètres!$B$9
)*24)</f>
        <v>5.3290705182007514E-15</v>
      </c>
      <c r="V46" s="14"/>
      <c r="W46" s="14"/>
      <c r="Y46" s="14"/>
    </row>
    <row r="47" spans="2:25" x14ac:dyDescent="0.3">
      <c r="B47" s="50" t="str">
        <f>IF(WEEKDAY(Tableau1[[#This Row],[Date]],2)=4,"semaine "&amp;_xlfn.ISOWEEKNUM(Tableau1[[#This Row],[Date]]),"")</f>
        <v/>
      </c>
      <c r="C47" s="45" t="str">
        <f>UPPER(TEXT(Tableau1[[#This Row],[Date]],"jjjj"))</f>
        <v>LUNDI</v>
      </c>
      <c r="D47" s="61">
        <f>$C$3+ROW()-ROW(Tableau1[[#Headers],[Date]])-1</f>
        <v>43871</v>
      </c>
      <c r="E47" s="25">
        <v>0.35416666666666669</v>
      </c>
      <c r="F47" s="25">
        <v>0.52083333333333337</v>
      </c>
      <c r="G47" s="59">
        <v>6.9444444444444441E-3</v>
      </c>
      <c r="H47" s="25">
        <v>0.5625</v>
      </c>
      <c r="I47" s="25">
        <v>0.70833333333333337</v>
      </c>
      <c r="J47" s="59">
        <v>6.9444444444444441E-3</v>
      </c>
      <c r="K47" s="65">
        <f>Tableau1[[#This Row],[Fin AM]]-Tableau1[[#This Row],[Début AM]]-Tableau1[[#This Row],[Pause AM]]+Tableau1[[#This Row],[Fin PM]]-Tableau1[[#This Row],[Début PM]]-Tableau1[[#This Row],[Pause PM]]</f>
        <v>0.29861111111111116</v>
      </c>
      <c r="L47" s="49"/>
      <c r="M47" s="90"/>
      <c r="N47" s="102" t="str">
        <f ca="1">IF(COUNTIF('jours fériés'!C:C,Tableau1[[#This Row],[Date]]),"oui","")</f>
        <v/>
      </c>
      <c r="O47" s="95"/>
      <c r="P47" s="95"/>
      <c r="Q47" s="87">
        <f>IF(Tableau1[[#This Row],[ CP / ABS / ChP. AM]]="A.M.",Tableau1[[#This Row],[Temps de travail]],0)</f>
        <v>0</v>
      </c>
      <c r="R47" s="110">
        <f>IF(Tableau1[[#This Row],[ CP / ABS / ChP. AM]]="Ch.P. AM",Tableau1[[#This Row],[Fin AM]]-Tableau1[[#This Row],[Début AM]]-Tableau1[[#This Row],[Pause AM]],0)</f>
        <v>0</v>
      </c>
      <c r="S47" s="88">
        <f>IF(Tableau1[[#This Row],[Ch.P. PM]]="Ch.P. PM",Tableau1[[#This Row],[Fin PM]]-Tableau1[[#This Row],[Début PM]]-Tableau1[[#This Row],[Pause PM]],0)</f>
        <v>0</v>
      </c>
      <c r="T47" s="111">
        <f>+Tableau1[[#This Row],[Chômage Partiel AM]]+Tableau1[[#This Row],[Chômage Partiel PM]]</f>
        <v>0</v>
      </c>
      <c r="U47" s="107">
        <f ca="1">MAX(0,IF(WEEKDAY(Tableau1[[#This Row],[Date]],2)&lt;7,0,
SUM(OFFSET(Tableau1[[#This Row],[Temps de travail]],-6,,7))-
SUM(OFFSET(Tableau1[[#This Row],[Heures à récupérer]],-6,,7))+
SUM(OFFSET(Tableau1[[#This Row],[Récup avance]],-6,,7))
-paramètres!$B$9
)*24)</f>
        <v>0</v>
      </c>
      <c r="V47" s="14"/>
      <c r="W47" s="14"/>
      <c r="Y47" s="14"/>
    </row>
    <row r="48" spans="2:25" x14ac:dyDescent="0.3">
      <c r="B48" s="50" t="str">
        <f>IF(WEEKDAY(Tableau1[[#This Row],[Date]],2)=4,"semaine "&amp;_xlfn.ISOWEEKNUM(Tableau1[[#This Row],[Date]]),"")</f>
        <v/>
      </c>
      <c r="C48" s="45" t="str">
        <f>UPPER(TEXT(Tableau1[[#This Row],[Date]],"jjjj"))</f>
        <v>MARDI</v>
      </c>
      <c r="D48" s="61">
        <f>$C$3+ROW()-ROW(Tableau1[[#Headers],[Date]])-1</f>
        <v>43872</v>
      </c>
      <c r="E48" s="25">
        <v>0.35416666666666669</v>
      </c>
      <c r="F48" s="25">
        <v>0.52083333333333337</v>
      </c>
      <c r="G48" s="59">
        <v>6.9444444444444441E-3</v>
      </c>
      <c r="H48" s="25">
        <v>0.5625</v>
      </c>
      <c r="I48" s="25">
        <v>0.70833333333333337</v>
      </c>
      <c r="J48" s="59">
        <v>6.9444444444444441E-3</v>
      </c>
      <c r="K48" s="65">
        <f>Tableau1[[#This Row],[Fin AM]]-Tableau1[[#This Row],[Début AM]]-Tableau1[[#This Row],[Pause AM]]+Tableau1[[#This Row],[Fin PM]]-Tableau1[[#This Row],[Début PM]]-Tableau1[[#This Row],[Pause PM]]</f>
        <v>0.29861111111111116</v>
      </c>
      <c r="L48" s="46"/>
      <c r="M48" s="91"/>
      <c r="N48" s="102" t="str">
        <f ca="1">IF(COUNTIF('jours fériés'!C:C,Tableau1[[#This Row],[Date]]),"oui","")</f>
        <v/>
      </c>
      <c r="O48" s="95"/>
      <c r="P48" s="95"/>
      <c r="Q48" s="87">
        <f>IF(Tableau1[[#This Row],[ CP / ABS / ChP. AM]]="A.M.",Tableau1[[#This Row],[Temps de travail]],0)</f>
        <v>0</v>
      </c>
      <c r="R48" s="110">
        <f>IF(Tableau1[[#This Row],[ CP / ABS / ChP. AM]]="Ch.P. AM",Tableau1[[#This Row],[Fin AM]]-Tableau1[[#This Row],[Début AM]]-Tableau1[[#This Row],[Pause AM]],0)</f>
        <v>0</v>
      </c>
      <c r="S48" s="88">
        <f>IF(Tableau1[[#This Row],[Ch.P. PM]]="Ch.P. PM",Tableau1[[#This Row],[Fin PM]]-Tableau1[[#This Row],[Début PM]]-Tableau1[[#This Row],[Pause PM]],0)</f>
        <v>0</v>
      </c>
      <c r="T48" s="111">
        <f>+Tableau1[[#This Row],[Chômage Partiel AM]]+Tableau1[[#This Row],[Chômage Partiel PM]]</f>
        <v>0</v>
      </c>
      <c r="U48" s="107">
        <f ca="1">MAX(0,IF(WEEKDAY(Tableau1[[#This Row],[Date]],2)&lt;7,0,
SUM(OFFSET(Tableau1[[#This Row],[Temps de travail]],-6,,7))-
SUM(OFFSET(Tableau1[[#This Row],[Heures à récupérer]],-6,,7))+
SUM(OFFSET(Tableau1[[#This Row],[Récup avance]],-6,,7))
-paramètres!$B$9
)*24)</f>
        <v>0</v>
      </c>
      <c r="V48" s="14"/>
      <c r="W48" s="14"/>
      <c r="Y48" s="14"/>
    </row>
    <row r="49" spans="2:25" x14ac:dyDescent="0.3">
      <c r="B49" s="50" t="str">
        <f>IF(WEEKDAY(Tableau1[[#This Row],[Date]],2)=4,"semaine "&amp;_xlfn.ISOWEEKNUM(Tableau1[[#This Row],[Date]]),"")</f>
        <v/>
      </c>
      <c r="C49" s="45" t="str">
        <f>UPPER(TEXT(Tableau1[[#This Row],[Date]],"jjjj"))</f>
        <v>MERCREDI</v>
      </c>
      <c r="D49" s="61">
        <f>$C$3+ROW()-ROW(Tableau1[[#Headers],[Date]])-1</f>
        <v>43873</v>
      </c>
      <c r="E49" s="25">
        <v>0.35416666666666669</v>
      </c>
      <c r="F49" s="25">
        <v>0.52083333333333337</v>
      </c>
      <c r="G49" s="59">
        <v>6.9444444444444441E-3</v>
      </c>
      <c r="H49" s="25">
        <v>0.5625</v>
      </c>
      <c r="I49" s="25">
        <v>0.70833333333333337</v>
      </c>
      <c r="J49" s="59">
        <v>6.9444444444444441E-3</v>
      </c>
      <c r="K49" s="65">
        <f>Tableau1[[#This Row],[Fin AM]]-Tableau1[[#This Row],[Début AM]]-Tableau1[[#This Row],[Pause AM]]+Tableau1[[#This Row],[Fin PM]]-Tableau1[[#This Row],[Début PM]]-Tableau1[[#This Row],[Pause PM]]</f>
        <v>0.29861111111111116</v>
      </c>
      <c r="L49" s="46"/>
      <c r="M49" s="91"/>
      <c r="N49" s="102" t="str">
        <f ca="1">IF(COUNTIF('jours fériés'!C:C,Tableau1[[#This Row],[Date]]),"oui","")</f>
        <v/>
      </c>
      <c r="O49" s="95"/>
      <c r="P49" s="95"/>
      <c r="Q49" s="87">
        <f>IF(Tableau1[[#This Row],[ CP / ABS / ChP. AM]]="A.M.",Tableau1[[#This Row],[Temps de travail]],0)</f>
        <v>0</v>
      </c>
      <c r="R49" s="110">
        <f>IF(Tableau1[[#This Row],[ CP / ABS / ChP. AM]]="Ch.P. AM",Tableau1[[#This Row],[Fin AM]]-Tableau1[[#This Row],[Début AM]]-Tableau1[[#This Row],[Pause AM]],0)</f>
        <v>0</v>
      </c>
      <c r="S49" s="88">
        <f>IF(Tableau1[[#This Row],[Ch.P. PM]]="Ch.P. PM",Tableau1[[#This Row],[Fin PM]]-Tableau1[[#This Row],[Début PM]]-Tableau1[[#This Row],[Pause PM]],0)</f>
        <v>0</v>
      </c>
      <c r="T49" s="111">
        <f>+Tableau1[[#This Row],[Chômage Partiel AM]]+Tableau1[[#This Row],[Chômage Partiel PM]]</f>
        <v>0</v>
      </c>
      <c r="U49" s="107">
        <f ca="1">MAX(0,IF(WEEKDAY(Tableau1[[#This Row],[Date]],2)&lt;7,0,
SUM(OFFSET(Tableau1[[#This Row],[Temps de travail]],-6,,7))-
SUM(OFFSET(Tableau1[[#This Row],[Heures à récupérer]],-6,,7))+
SUM(OFFSET(Tableau1[[#This Row],[Récup avance]],-6,,7))
-paramètres!$B$9
)*24)</f>
        <v>0</v>
      </c>
      <c r="V49" s="14"/>
      <c r="W49" s="14"/>
      <c r="Y49" s="14"/>
    </row>
    <row r="50" spans="2:25" x14ac:dyDescent="0.3">
      <c r="B50" s="50" t="str">
        <f>IF(WEEKDAY(Tableau1[[#This Row],[Date]],2)=4,"semaine "&amp;_xlfn.ISOWEEKNUM(Tableau1[[#This Row],[Date]]),"")</f>
        <v>semaine 7</v>
      </c>
      <c r="C50" s="45" t="str">
        <f>UPPER(TEXT(Tableau1[[#This Row],[Date]],"jjjj"))</f>
        <v>JEUDI</v>
      </c>
      <c r="D50" s="61">
        <f>$C$3+ROW()-ROW(Tableau1[[#Headers],[Date]])-1</f>
        <v>43874</v>
      </c>
      <c r="E50" s="25">
        <v>0.35416666666666669</v>
      </c>
      <c r="F50" s="25">
        <v>0.52083333333333337</v>
      </c>
      <c r="G50" s="59">
        <v>6.9444444444444441E-3</v>
      </c>
      <c r="H50" s="25">
        <v>0.5625</v>
      </c>
      <c r="I50" s="25">
        <v>0.70833333333333337</v>
      </c>
      <c r="J50" s="59">
        <v>6.9444444444444441E-3</v>
      </c>
      <c r="K50" s="65">
        <f>Tableau1[[#This Row],[Fin AM]]-Tableau1[[#This Row],[Début AM]]-Tableau1[[#This Row],[Pause AM]]+Tableau1[[#This Row],[Fin PM]]-Tableau1[[#This Row],[Début PM]]-Tableau1[[#This Row],[Pause PM]]</f>
        <v>0.29861111111111116</v>
      </c>
      <c r="L50" s="46"/>
      <c r="M50" s="91"/>
      <c r="N50" s="102" t="str">
        <f ca="1">IF(COUNTIF('jours fériés'!C:C,Tableau1[[#This Row],[Date]]),"oui","")</f>
        <v/>
      </c>
      <c r="O50" s="95"/>
      <c r="P50" s="95"/>
      <c r="Q50" s="87">
        <f>IF(Tableau1[[#This Row],[ CP / ABS / ChP. AM]]="A.M.",Tableau1[[#This Row],[Temps de travail]],0)</f>
        <v>0</v>
      </c>
      <c r="R50" s="110">
        <f>IF(Tableau1[[#This Row],[ CP / ABS / ChP. AM]]="Ch.P. AM",Tableau1[[#This Row],[Fin AM]]-Tableau1[[#This Row],[Début AM]]-Tableau1[[#This Row],[Pause AM]],0)</f>
        <v>0</v>
      </c>
      <c r="S50" s="88">
        <f>IF(Tableau1[[#This Row],[Ch.P. PM]]="Ch.P. PM",Tableau1[[#This Row],[Fin PM]]-Tableau1[[#This Row],[Début PM]]-Tableau1[[#This Row],[Pause PM]],0)</f>
        <v>0</v>
      </c>
      <c r="T50" s="111">
        <f>+Tableau1[[#This Row],[Chômage Partiel AM]]+Tableau1[[#This Row],[Chômage Partiel PM]]</f>
        <v>0</v>
      </c>
      <c r="U50" s="107">
        <f ca="1">MAX(0,IF(WEEKDAY(Tableau1[[#This Row],[Date]],2)&lt;7,0,
SUM(OFFSET(Tableau1[[#This Row],[Temps de travail]],-6,,7))-
SUM(OFFSET(Tableau1[[#This Row],[Heures à récupérer]],-6,,7))+
SUM(OFFSET(Tableau1[[#This Row],[Récup avance]],-6,,7))
-paramètres!$B$9
)*24)</f>
        <v>0</v>
      </c>
      <c r="V50" s="14"/>
      <c r="W50" s="14"/>
      <c r="Y50" s="14"/>
    </row>
    <row r="51" spans="2:25" x14ac:dyDescent="0.3">
      <c r="B51" s="50" t="str">
        <f>IF(WEEKDAY(Tableau1[[#This Row],[Date]],2)=4,"semaine "&amp;_xlfn.ISOWEEKNUM(Tableau1[[#This Row],[Date]]),"")</f>
        <v/>
      </c>
      <c r="C51" s="45" t="str">
        <f>UPPER(TEXT(Tableau1[[#This Row],[Date]],"jjjj"))</f>
        <v>VENDREDI</v>
      </c>
      <c r="D51" s="61">
        <f>$C$3+ROW()-ROW(Tableau1[[#Headers],[Date]])-1</f>
        <v>43875</v>
      </c>
      <c r="E51" s="25">
        <v>0.35416666666666669</v>
      </c>
      <c r="F51" s="25">
        <v>0.5</v>
      </c>
      <c r="G51" s="59">
        <v>6.9444444444444441E-3</v>
      </c>
      <c r="H51" s="25">
        <v>0.54166666666666663</v>
      </c>
      <c r="I51" s="25">
        <v>0.64583333333333337</v>
      </c>
      <c r="J51" s="59"/>
      <c r="K51" s="65">
        <f>Tableau1[[#This Row],[Fin AM]]-Tableau1[[#This Row],[Début AM]]-Tableau1[[#This Row],[Pause AM]]+Tableau1[[#This Row],[Fin PM]]-Tableau1[[#This Row],[Début PM]]-Tableau1[[#This Row],[Pause PM]]</f>
        <v>0.24305555555555558</v>
      </c>
      <c r="L51" s="46"/>
      <c r="M51" s="91"/>
      <c r="N51" s="102" t="str">
        <f ca="1">IF(COUNTIF('jours fériés'!C:C,Tableau1[[#This Row],[Date]]),"oui","")</f>
        <v/>
      </c>
      <c r="O51" s="95"/>
      <c r="P51" s="95"/>
      <c r="Q51" s="87">
        <f>IF(Tableau1[[#This Row],[ CP / ABS / ChP. AM]]="A.M.",Tableau1[[#This Row],[Temps de travail]],0)</f>
        <v>0</v>
      </c>
      <c r="R51" s="110">
        <f>IF(Tableau1[[#This Row],[ CP / ABS / ChP. AM]]="Ch.P. AM",Tableau1[[#This Row],[Fin AM]]-Tableau1[[#This Row],[Début AM]]-Tableau1[[#This Row],[Pause AM]],0)</f>
        <v>0</v>
      </c>
      <c r="S51" s="88">
        <f>IF(Tableau1[[#This Row],[Ch.P. PM]]="Ch.P. PM",Tableau1[[#This Row],[Fin PM]]-Tableau1[[#This Row],[Début PM]]-Tableau1[[#This Row],[Pause PM]],0)</f>
        <v>0</v>
      </c>
      <c r="T51" s="111">
        <f>+Tableau1[[#This Row],[Chômage Partiel AM]]+Tableau1[[#This Row],[Chômage Partiel PM]]</f>
        <v>0</v>
      </c>
      <c r="U51" s="107">
        <f ca="1">MAX(0,IF(WEEKDAY(Tableau1[[#This Row],[Date]],2)&lt;7,0,
SUM(OFFSET(Tableau1[[#This Row],[Temps de travail]],-6,,7))-
SUM(OFFSET(Tableau1[[#This Row],[Heures à récupérer]],-6,,7))+
SUM(OFFSET(Tableau1[[#This Row],[Récup avance]],-6,,7))
-paramètres!$B$9
)*24)</f>
        <v>0</v>
      </c>
      <c r="V51" s="14"/>
      <c r="W51" s="14"/>
      <c r="Y51" s="14"/>
    </row>
    <row r="52" spans="2:25" x14ac:dyDescent="0.3">
      <c r="B52" s="50" t="str">
        <f>IF(WEEKDAY(Tableau1[[#This Row],[Date]],2)=4,"semaine "&amp;_xlfn.ISOWEEKNUM(Tableau1[[#This Row],[Date]]),"")</f>
        <v/>
      </c>
      <c r="C52" s="45" t="str">
        <f>UPPER(TEXT(Tableau1[[#This Row],[Date]],"jjjj"))</f>
        <v>SAMEDI</v>
      </c>
      <c r="D52" s="61">
        <f>$C$3+ROW()-ROW(Tableau1[[#Headers],[Date]])-1</f>
        <v>43876</v>
      </c>
      <c r="E52" s="25"/>
      <c r="F52" s="25"/>
      <c r="G52" s="59"/>
      <c r="H52" s="25"/>
      <c r="I52" s="25"/>
      <c r="J52" s="59"/>
      <c r="K52" s="65">
        <f>Tableau1[[#This Row],[Fin AM]]-Tableau1[[#This Row],[Début AM]]-Tableau1[[#This Row],[Pause AM]]+Tableau1[[#This Row],[Fin PM]]-Tableau1[[#This Row],[Début PM]]-Tableau1[[#This Row],[Pause PM]]</f>
        <v>0</v>
      </c>
      <c r="L52" s="46"/>
      <c r="M52" s="91"/>
      <c r="N52" s="102" t="str">
        <f ca="1">IF(COUNTIF('jours fériés'!C:C,Tableau1[[#This Row],[Date]]),"oui","")</f>
        <v/>
      </c>
      <c r="O52" s="95"/>
      <c r="P52" s="95"/>
      <c r="Q52" s="87">
        <f>IF(Tableau1[[#This Row],[ CP / ABS / ChP. AM]]="A.M.",Tableau1[[#This Row],[Temps de travail]],0)</f>
        <v>0</v>
      </c>
      <c r="R52" s="110">
        <f>IF(Tableau1[[#This Row],[ CP / ABS / ChP. AM]]="Ch.P. AM",Tableau1[[#This Row],[Fin AM]]-Tableau1[[#This Row],[Début AM]]-Tableau1[[#This Row],[Pause AM]],0)</f>
        <v>0</v>
      </c>
      <c r="S52" s="88">
        <f>IF(Tableau1[[#This Row],[Ch.P. PM]]="Ch.P. PM",Tableau1[[#This Row],[Fin PM]]-Tableau1[[#This Row],[Début PM]]-Tableau1[[#This Row],[Pause PM]],0)</f>
        <v>0</v>
      </c>
      <c r="T52" s="111">
        <f>+Tableau1[[#This Row],[Chômage Partiel AM]]+Tableau1[[#This Row],[Chômage Partiel PM]]</f>
        <v>0</v>
      </c>
      <c r="U52" s="107">
        <f ca="1">MAX(0,IF(WEEKDAY(Tableau1[[#This Row],[Date]],2)&lt;7,0,
SUM(OFFSET(Tableau1[[#This Row],[Temps de travail]],-6,,7))-
SUM(OFFSET(Tableau1[[#This Row],[Heures à récupérer]],-6,,7))+
SUM(OFFSET(Tableau1[[#This Row],[Récup avance]],-6,,7))
-paramètres!$B$9
)*24)</f>
        <v>0</v>
      </c>
      <c r="V52" s="14"/>
      <c r="W52" s="14"/>
      <c r="Y52" s="14"/>
    </row>
    <row r="53" spans="2:25" ht="15" thickBot="1" x14ac:dyDescent="0.35">
      <c r="B53" s="50" t="str">
        <f>IF(WEEKDAY(Tableau1[[#This Row],[Date]],2)=4,"semaine "&amp;_xlfn.ISOWEEKNUM(Tableau1[[#This Row],[Date]]),"")</f>
        <v/>
      </c>
      <c r="C53" s="45" t="str">
        <f>UPPER(TEXT(Tableau1[[#This Row],[Date]],"jjjj"))</f>
        <v>DIMANCHE</v>
      </c>
      <c r="D53" s="61">
        <f>$C$3+ROW()-ROW(Tableau1[[#Headers],[Date]])-1</f>
        <v>43877</v>
      </c>
      <c r="E53" s="25"/>
      <c r="F53" s="25"/>
      <c r="G53" s="59"/>
      <c r="H53" s="25"/>
      <c r="I53" s="25"/>
      <c r="J53" s="59"/>
      <c r="K53" s="65">
        <f>Tableau1[[#This Row],[Fin AM]]-Tableau1[[#This Row],[Début AM]]-Tableau1[[#This Row],[Pause AM]]+Tableau1[[#This Row],[Fin PM]]-Tableau1[[#This Row],[Début PM]]-Tableau1[[#This Row],[Pause PM]]</f>
        <v>0</v>
      </c>
      <c r="L53" s="53"/>
      <c r="M53" s="92"/>
      <c r="N53" s="97" t="str">
        <f ca="1">IF(COUNTIF('jours fériés'!C:C,Tableau1[[#This Row],[Date]]),"oui","")</f>
        <v/>
      </c>
      <c r="O53" s="96"/>
      <c r="P53" s="96"/>
      <c r="Q53" s="91">
        <f>IF(Tableau1[[#This Row],[ CP / ABS / ChP. AM]]="A.M.",Tableau1[[#This Row],[Temps de travail]],0)</f>
        <v>0</v>
      </c>
      <c r="R53" s="112">
        <f>IF(Tableau1[[#This Row],[ CP / ABS / ChP. AM]]="Ch.P. AM",Tableau1[[#This Row],[Fin AM]]-Tableau1[[#This Row],[Début AM]]-Tableau1[[#This Row],[Pause AM]],0)</f>
        <v>0</v>
      </c>
      <c r="S53" s="105">
        <f>IF(Tableau1[[#This Row],[Ch.P. PM]]="Ch.P. PM",Tableau1[[#This Row],[Fin PM]]-Tableau1[[#This Row],[Début PM]]-Tableau1[[#This Row],[Pause PM]],0)</f>
        <v>0</v>
      </c>
      <c r="T53" s="113">
        <f>+Tableau1[[#This Row],[Chômage Partiel AM]]+Tableau1[[#This Row],[Chômage Partiel PM]]</f>
        <v>0</v>
      </c>
      <c r="U53" s="108">
        <f ca="1">MAX(0,IF(WEEKDAY(Tableau1[[#This Row],[Date]],2)&lt;7,0,
SUM(OFFSET(Tableau1[[#This Row],[Temps de travail]],-6,,7))-
SUM(OFFSET(Tableau1[[#This Row],[Heures à récupérer]],-6,,7))+
SUM(OFFSET(Tableau1[[#This Row],[Récup avance]],-6,,7))
-paramètres!$B$9
)*24)</f>
        <v>5.3290705182007514E-15</v>
      </c>
      <c r="V53" s="14"/>
      <c r="W53" s="14"/>
      <c r="Y53" s="14"/>
    </row>
    <row r="54" spans="2:25" x14ac:dyDescent="0.3">
      <c r="B54" s="50" t="str">
        <f>IF(WEEKDAY(Tableau1[[#This Row],[Date]],2)=4,"semaine "&amp;_xlfn.ISOWEEKNUM(Tableau1[[#This Row],[Date]]),"")</f>
        <v/>
      </c>
      <c r="C54" s="45" t="str">
        <f>UPPER(TEXT(Tableau1[[#This Row],[Date]],"jjjj"))</f>
        <v>LUNDI</v>
      </c>
      <c r="D54" s="61">
        <f>$C$3+ROW()-ROW(Tableau1[[#Headers],[Date]])-1</f>
        <v>43878</v>
      </c>
      <c r="E54" s="25">
        <v>0.35416666666666669</v>
      </c>
      <c r="F54" s="25">
        <v>0.52083333333333337</v>
      </c>
      <c r="G54" s="59">
        <v>6.9444444444444441E-3</v>
      </c>
      <c r="H54" s="25">
        <v>0.5625</v>
      </c>
      <c r="I54" s="25">
        <v>0.70833333333333337</v>
      </c>
      <c r="J54" s="59">
        <v>6.9444444444444441E-3</v>
      </c>
      <c r="K54" s="65">
        <f>Tableau1[[#This Row],[Fin AM]]-Tableau1[[#This Row],[Début AM]]-Tableau1[[#This Row],[Pause AM]]+Tableau1[[#This Row],[Fin PM]]-Tableau1[[#This Row],[Début PM]]-Tableau1[[#This Row],[Pause PM]]</f>
        <v>0.29861111111111116</v>
      </c>
      <c r="L54" s="49"/>
      <c r="M54" s="90"/>
      <c r="N54" s="102" t="str">
        <f ca="1">IF(COUNTIF('jours fériés'!C:C,Tableau1[[#This Row],[Date]]),"oui","")</f>
        <v/>
      </c>
      <c r="O54" s="95"/>
      <c r="P54" s="95"/>
      <c r="Q54" s="87">
        <f>IF(Tableau1[[#This Row],[ CP / ABS / ChP. AM]]="A.M.",Tableau1[[#This Row],[Temps de travail]],0)</f>
        <v>0</v>
      </c>
      <c r="R54" s="110">
        <f>IF(Tableau1[[#This Row],[ CP / ABS / ChP. AM]]="Ch.P. AM",Tableau1[[#This Row],[Fin AM]]-Tableau1[[#This Row],[Début AM]]-Tableau1[[#This Row],[Pause AM]],0)</f>
        <v>0</v>
      </c>
      <c r="S54" s="88">
        <f>IF(Tableau1[[#This Row],[Ch.P. PM]]="Ch.P. PM",Tableau1[[#This Row],[Fin PM]]-Tableau1[[#This Row],[Début PM]]-Tableau1[[#This Row],[Pause PM]],0)</f>
        <v>0</v>
      </c>
      <c r="T54" s="111">
        <f>+Tableau1[[#This Row],[Chômage Partiel AM]]+Tableau1[[#This Row],[Chômage Partiel PM]]</f>
        <v>0</v>
      </c>
      <c r="U54" s="107">
        <f ca="1">MAX(0,IF(WEEKDAY(Tableau1[[#This Row],[Date]],2)&lt;7,0,
SUM(OFFSET(Tableau1[[#This Row],[Temps de travail]],-6,,7))-
SUM(OFFSET(Tableau1[[#This Row],[Heures à récupérer]],-6,,7))+
SUM(OFFSET(Tableau1[[#This Row],[Récup avance]],-6,,7))
-paramètres!$B$9
)*24)</f>
        <v>0</v>
      </c>
      <c r="V54" s="14"/>
      <c r="W54" s="14"/>
      <c r="Y54" s="14"/>
    </row>
    <row r="55" spans="2:25" x14ac:dyDescent="0.3">
      <c r="B55" s="50" t="str">
        <f>IF(WEEKDAY(Tableau1[[#This Row],[Date]],2)=4,"semaine "&amp;_xlfn.ISOWEEKNUM(Tableau1[[#This Row],[Date]]),"")</f>
        <v/>
      </c>
      <c r="C55" s="45" t="str">
        <f>UPPER(TEXT(Tableau1[[#This Row],[Date]],"jjjj"))</f>
        <v>MARDI</v>
      </c>
      <c r="D55" s="61">
        <f>$C$3+ROW()-ROW(Tableau1[[#Headers],[Date]])-1</f>
        <v>43879</v>
      </c>
      <c r="E55" s="25">
        <v>0.35416666666666669</v>
      </c>
      <c r="F55" s="25">
        <v>0.52083333333333337</v>
      </c>
      <c r="G55" s="59">
        <v>6.9444444444444441E-3</v>
      </c>
      <c r="H55" s="25">
        <v>0.5625</v>
      </c>
      <c r="I55" s="25">
        <v>0.70833333333333337</v>
      </c>
      <c r="J55" s="59">
        <v>6.9444444444444441E-3</v>
      </c>
      <c r="K55" s="65">
        <f>Tableau1[[#This Row],[Fin AM]]-Tableau1[[#This Row],[Début AM]]-Tableau1[[#This Row],[Pause AM]]+Tableau1[[#This Row],[Fin PM]]-Tableau1[[#This Row],[Début PM]]-Tableau1[[#This Row],[Pause PM]]</f>
        <v>0.29861111111111116</v>
      </c>
      <c r="L55" s="46"/>
      <c r="M55" s="91"/>
      <c r="N55" s="102" t="str">
        <f ca="1">IF(COUNTIF('jours fériés'!C:C,Tableau1[[#This Row],[Date]]),"oui","")</f>
        <v/>
      </c>
      <c r="O55" s="95"/>
      <c r="P55" s="95"/>
      <c r="Q55" s="87">
        <f>IF(Tableau1[[#This Row],[ CP / ABS / ChP. AM]]="A.M.",Tableau1[[#This Row],[Temps de travail]],0)</f>
        <v>0</v>
      </c>
      <c r="R55" s="110">
        <f>IF(Tableau1[[#This Row],[ CP / ABS / ChP. AM]]="Ch.P. AM",Tableau1[[#This Row],[Fin AM]]-Tableau1[[#This Row],[Début AM]]-Tableau1[[#This Row],[Pause AM]],0)</f>
        <v>0</v>
      </c>
      <c r="S55" s="88">
        <f>IF(Tableau1[[#This Row],[Ch.P. PM]]="Ch.P. PM",Tableau1[[#This Row],[Fin PM]]-Tableau1[[#This Row],[Début PM]]-Tableau1[[#This Row],[Pause PM]],0)</f>
        <v>0</v>
      </c>
      <c r="T55" s="111">
        <f>+Tableau1[[#This Row],[Chômage Partiel AM]]+Tableau1[[#This Row],[Chômage Partiel PM]]</f>
        <v>0</v>
      </c>
      <c r="U55" s="107">
        <f ca="1">MAX(0,IF(WEEKDAY(Tableau1[[#This Row],[Date]],2)&lt;7,0,
SUM(OFFSET(Tableau1[[#This Row],[Temps de travail]],-6,,7))-
SUM(OFFSET(Tableau1[[#This Row],[Heures à récupérer]],-6,,7))+
SUM(OFFSET(Tableau1[[#This Row],[Récup avance]],-6,,7))
-paramètres!$B$9
)*24)</f>
        <v>0</v>
      </c>
      <c r="V55" s="14"/>
      <c r="W55" s="14"/>
      <c r="Y55" s="14"/>
    </row>
    <row r="56" spans="2:25" x14ac:dyDescent="0.3">
      <c r="B56" s="50" t="str">
        <f>IF(WEEKDAY(Tableau1[[#This Row],[Date]],2)=4,"semaine "&amp;_xlfn.ISOWEEKNUM(Tableau1[[#This Row],[Date]]),"")</f>
        <v/>
      </c>
      <c r="C56" s="45" t="str">
        <f>UPPER(TEXT(Tableau1[[#This Row],[Date]],"jjjj"))</f>
        <v>MERCREDI</v>
      </c>
      <c r="D56" s="61">
        <f>$C$3+ROW()-ROW(Tableau1[[#Headers],[Date]])-1</f>
        <v>43880</v>
      </c>
      <c r="E56" s="25">
        <v>0.35416666666666669</v>
      </c>
      <c r="F56" s="25">
        <v>0.52083333333333337</v>
      </c>
      <c r="G56" s="59">
        <v>6.9444444444444441E-3</v>
      </c>
      <c r="H56" s="25">
        <v>0.5625</v>
      </c>
      <c r="I56" s="25">
        <v>0.70833333333333337</v>
      </c>
      <c r="J56" s="59">
        <v>6.9444444444444441E-3</v>
      </c>
      <c r="K56" s="65">
        <f>Tableau1[[#This Row],[Fin AM]]-Tableau1[[#This Row],[Début AM]]-Tableau1[[#This Row],[Pause AM]]+Tableau1[[#This Row],[Fin PM]]-Tableau1[[#This Row],[Début PM]]-Tableau1[[#This Row],[Pause PM]]</f>
        <v>0.29861111111111116</v>
      </c>
      <c r="L56" s="46"/>
      <c r="M56" s="91"/>
      <c r="N56" s="102" t="str">
        <f ca="1">IF(COUNTIF('jours fériés'!C:C,Tableau1[[#This Row],[Date]]),"oui","")</f>
        <v/>
      </c>
      <c r="O56" s="95"/>
      <c r="P56" s="95"/>
      <c r="Q56" s="87">
        <f>IF(Tableau1[[#This Row],[ CP / ABS / ChP. AM]]="A.M.",Tableau1[[#This Row],[Temps de travail]],0)</f>
        <v>0</v>
      </c>
      <c r="R56" s="110">
        <f>IF(Tableau1[[#This Row],[ CP / ABS / ChP. AM]]="Ch.P. AM",Tableau1[[#This Row],[Fin AM]]-Tableau1[[#This Row],[Début AM]]-Tableau1[[#This Row],[Pause AM]],0)</f>
        <v>0</v>
      </c>
      <c r="S56" s="88">
        <f>IF(Tableau1[[#This Row],[Ch.P. PM]]="Ch.P. PM",Tableau1[[#This Row],[Fin PM]]-Tableau1[[#This Row],[Début PM]]-Tableau1[[#This Row],[Pause PM]],0)</f>
        <v>0</v>
      </c>
      <c r="T56" s="111">
        <f>+Tableau1[[#This Row],[Chômage Partiel AM]]+Tableau1[[#This Row],[Chômage Partiel PM]]</f>
        <v>0</v>
      </c>
      <c r="U56" s="107">
        <f ca="1">MAX(0,IF(WEEKDAY(Tableau1[[#This Row],[Date]],2)&lt;7,0,
SUM(OFFSET(Tableau1[[#This Row],[Temps de travail]],-6,,7))-
SUM(OFFSET(Tableau1[[#This Row],[Heures à récupérer]],-6,,7))+
SUM(OFFSET(Tableau1[[#This Row],[Récup avance]],-6,,7))
-paramètres!$B$9
)*24)</f>
        <v>0</v>
      </c>
      <c r="V56" s="14"/>
      <c r="W56" s="14"/>
      <c r="Y56" s="14"/>
    </row>
    <row r="57" spans="2:25" x14ac:dyDescent="0.3">
      <c r="B57" s="50" t="str">
        <f>IF(WEEKDAY(Tableau1[[#This Row],[Date]],2)=4,"semaine "&amp;_xlfn.ISOWEEKNUM(Tableau1[[#This Row],[Date]]),"")</f>
        <v>semaine 8</v>
      </c>
      <c r="C57" s="45" t="str">
        <f>UPPER(TEXT(Tableau1[[#This Row],[Date]],"jjjj"))</f>
        <v>JEUDI</v>
      </c>
      <c r="D57" s="61">
        <f>$C$3+ROW()-ROW(Tableau1[[#Headers],[Date]])-1</f>
        <v>43881</v>
      </c>
      <c r="E57" s="25">
        <v>0.35416666666666669</v>
      </c>
      <c r="F57" s="25">
        <v>0.52083333333333337</v>
      </c>
      <c r="G57" s="59">
        <v>6.9444444444444441E-3</v>
      </c>
      <c r="H57" s="25">
        <v>0.5625</v>
      </c>
      <c r="I57" s="25">
        <v>0.70833333333333337</v>
      </c>
      <c r="J57" s="59">
        <v>6.9444444444444441E-3</v>
      </c>
      <c r="K57" s="65">
        <f>Tableau1[[#This Row],[Fin AM]]-Tableau1[[#This Row],[Début AM]]-Tableau1[[#This Row],[Pause AM]]+Tableau1[[#This Row],[Fin PM]]-Tableau1[[#This Row],[Début PM]]-Tableau1[[#This Row],[Pause PM]]</f>
        <v>0.29861111111111116</v>
      </c>
      <c r="L57" s="46"/>
      <c r="M57" s="91"/>
      <c r="N57" s="102" t="str">
        <f ca="1">IF(COUNTIF('jours fériés'!C:C,Tableau1[[#This Row],[Date]]),"oui","")</f>
        <v/>
      </c>
      <c r="O57" s="95"/>
      <c r="P57" s="95"/>
      <c r="Q57" s="87">
        <f>IF(Tableau1[[#This Row],[ CP / ABS / ChP. AM]]="A.M.",Tableau1[[#This Row],[Temps de travail]],0)</f>
        <v>0</v>
      </c>
      <c r="R57" s="110">
        <f>IF(Tableau1[[#This Row],[ CP / ABS / ChP. AM]]="Ch.P. AM",Tableau1[[#This Row],[Fin AM]]-Tableau1[[#This Row],[Début AM]]-Tableau1[[#This Row],[Pause AM]],0)</f>
        <v>0</v>
      </c>
      <c r="S57" s="88">
        <f>IF(Tableau1[[#This Row],[Ch.P. PM]]="Ch.P. PM",Tableau1[[#This Row],[Fin PM]]-Tableau1[[#This Row],[Début PM]]-Tableau1[[#This Row],[Pause PM]],0)</f>
        <v>0</v>
      </c>
      <c r="T57" s="111">
        <f>+Tableau1[[#This Row],[Chômage Partiel AM]]+Tableau1[[#This Row],[Chômage Partiel PM]]</f>
        <v>0</v>
      </c>
      <c r="U57" s="107">
        <f ca="1">MAX(0,IF(WEEKDAY(Tableau1[[#This Row],[Date]],2)&lt;7,0,
SUM(OFFSET(Tableau1[[#This Row],[Temps de travail]],-6,,7))-
SUM(OFFSET(Tableau1[[#This Row],[Heures à récupérer]],-6,,7))+
SUM(OFFSET(Tableau1[[#This Row],[Récup avance]],-6,,7))
-paramètres!$B$9
)*24)</f>
        <v>0</v>
      </c>
      <c r="V57" s="14"/>
      <c r="W57" s="14"/>
      <c r="Y57" s="14"/>
    </row>
    <row r="58" spans="2:25" x14ac:dyDescent="0.3">
      <c r="B58" s="50" t="str">
        <f>IF(WEEKDAY(Tableau1[[#This Row],[Date]],2)=4,"semaine "&amp;_xlfn.ISOWEEKNUM(Tableau1[[#This Row],[Date]]),"")</f>
        <v/>
      </c>
      <c r="C58" s="45" t="str">
        <f>UPPER(TEXT(Tableau1[[#This Row],[Date]],"jjjj"))</f>
        <v>VENDREDI</v>
      </c>
      <c r="D58" s="61">
        <f>$C$3+ROW()-ROW(Tableau1[[#Headers],[Date]])-1</f>
        <v>43882</v>
      </c>
      <c r="E58" s="25">
        <v>0.35416666666666669</v>
      </c>
      <c r="F58" s="25">
        <v>0.5</v>
      </c>
      <c r="G58" s="59">
        <v>6.9444444444444441E-3</v>
      </c>
      <c r="H58" s="25">
        <v>0.54166666666666663</v>
      </c>
      <c r="I58" s="25">
        <v>0.64583333333333337</v>
      </c>
      <c r="J58" s="59"/>
      <c r="K58" s="65">
        <f>Tableau1[[#This Row],[Fin AM]]-Tableau1[[#This Row],[Début AM]]-Tableau1[[#This Row],[Pause AM]]+Tableau1[[#This Row],[Fin PM]]-Tableau1[[#This Row],[Début PM]]-Tableau1[[#This Row],[Pause PM]]</f>
        <v>0.24305555555555558</v>
      </c>
      <c r="L58" s="46"/>
      <c r="M58" s="91"/>
      <c r="N58" s="102" t="str">
        <f ca="1">IF(COUNTIF('jours fériés'!C:C,Tableau1[[#This Row],[Date]]),"oui","")</f>
        <v/>
      </c>
      <c r="O58" s="95"/>
      <c r="P58" s="95"/>
      <c r="Q58" s="87">
        <f>IF(Tableau1[[#This Row],[ CP / ABS / ChP. AM]]="A.M.",Tableau1[[#This Row],[Temps de travail]],0)</f>
        <v>0</v>
      </c>
      <c r="R58" s="110">
        <f>IF(Tableau1[[#This Row],[ CP / ABS / ChP. AM]]="Ch.P. AM",Tableau1[[#This Row],[Fin AM]]-Tableau1[[#This Row],[Début AM]]-Tableau1[[#This Row],[Pause AM]],0)</f>
        <v>0</v>
      </c>
      <c r="S58" s="88">
        <f>IF(Tableau1[[#This Row],[Ch.P. PM]]="Ch.P. PM",Tableau1[[#This Row],[Fin PM]]-Tableau1[[#This Row],[Début PM]]-Tableau1[[#This Row],[Pause PM]],0)</f>
        <v>0</v>
      </c>
      <c r="T58" s="111">
        <f>+Tableau1[[#This Row],[Chômage Partiel AM]]+Tableau1[[#This Row],[Chômage Partiel PM]]</f>
        <v>0</v>
      </c>
      <c r="U58" s="107">
        <f ca="1">MAX(0,IF(WEEKDAY(Tableau1[[#This Row],[Date]],2)&lt;7,0,
SUM(OFFSET(Tableau1[[#This Row],[Temps de travail]],-6,,7))-
SUM(OFFSET(Tableau1[[#This Row],[Heures à récupérer]],-6,,7))+
SUM(OFFSET(Tableau1[[#This Row],[Récup avance]],-6,,7))
-paramètres!$B$9
)*24)</f>
        <v>0</v>
      </c>
      <c r="V58" s="14"/>
      <c r="W58" s="14"/>
      <c r="Y58" s="14"/>
    </row>
    <row r="59" spans="2:25" x14ac:dyDescent="0.3">
      <c r="B59" s="50" t="str">
        <f>IF(WEEKDAY(Tableau1[[#This Row],[Date]],2)=4,"semaine "&amp;_xlfn.ISOWEEKNUM(Tableau1[[#This Row],[Date]]),"")</f>
        <v/>
      </c>
      <c r="C59" s="45" t="str">
        <f>UPPER(TEXT(Tableau1[[#This Row],[Date]],"jjjj"))</f>
        <v>SAMEDI</v>
      </c>
      <c r="D59" s="61">
        <f>$C$3+ROW()-ROW(Tableau1[[#Headers],[Date]])-1</f>
        <v>43883</v>
      </c>
      <c r="E59" s="25"/>
      <c r="F59" s="25"/>
      <c r="G59" s="59"/>
      <c r="H59" s="25"/>
      <c r="I59" s="25"/>
      <c r="J59" s="59"/>
      <c r="K59" s="65">
        <f>Tableau1[[#This Row],[Fin AM]]-Tableau1[[#This Row],[Début AM]]-Tableau1[[#This Row],[Pause AM]]+Tableau1[[#This Row],[Fin PM]]-Tableau1[[#This Row],[Début PM]]-Tableau1[[#This Row],[Pause PM]]</f>
        <v>0</v>
      </c>
      <c r="L59" s="46"/>
      <c r="M59" s="91"/>
      <c r="N59" s="102" t="str">
        <f ca="1">IF(COUNTIF('jours fériés'!C:C,Tableau1[[#This Row],[Date]]),"oui","")</f>
        <v/>
      </c>
      <c r="O59" s="95"/>
      <c r="P59" s="95"/>
      <c r="Q59" s="87">
        <f>IF(Tableau1[[#This Row],[ CP / ABS / ChP. AM]]="A.M.",Tableau1[[#This Row],[Temps de travail]],0)</f>
        <v>0</v>
      </c>
      <c r="R59" s="110">
        <f>IF(Tableau1[[#This Row],[ CP / ABS / ChP. AM]]="Ch.P. AM",Tableau1[[#This Row],[Fin AM]]-Tableau1[[#This Row],[Début AM]]-Tableau1[[#This Row],[Pause AM]],0)</f>
        <v>0</v>
      </c>
      <c r="S59" s="88">
        <f>IF(Tableau1[[#This Row],[Ch.P. PM]]="Ch.P. PM",Tableau1[[#This Row],[Fin PM]]-Tableau1[[#This Row],[Début PM]]-Tableau1[[#This Row],[Pause PM]],0)</f>
        <v>0</v>
      </c>
      <c r="T59" s="111">
        <f>+Tableau1[[#This Row],[Chômage Partiel AM]]+Tableau1[[#This Row],[Chômage Partiel PM]]</f>
        <v>0</v>
      </c>
      <c r="U59" s="107">
        <f ca="1">MAX(0,IF(WEEKDAY(Tableau1[[#This Row],[Date]],2)&lt;7,0,
SUM(OFFSET(Tableau1[[#This Row],[Temps de travail]],-6,,7))-
SUM(OFFSET(Tableau1[[#This Row],[Heures à récupérer]],-6,,7))+
SUM(OFFSET(Tableau1[[#This Row],[Récup avance]],-6,,7))
-paramètres!$B$9
)*24)</f>
        <v>0</v>
      </c>
      <c r="V59" s="14"/>
      <c r="W59" s="14"/>
      <c r="Y59" s="14"/>
    </row>
    <row r="60" spans="2:25" ht="15" thickBot="1" x14ac:dyDescent="0.35">
      <c r="B60" s="50" t="str">
        <f>IF(WEEKDAY(Tableau1[[#This Row],[Date]],2)=4,"semaine "&amp;_xlfn.ISOWEEKNUM(Tableau1[[#This Row],[Date]]),"")</f>
        <v/>
      </c>
      <c r="C60" s="45" t="str">
        <f>UPPER(TEXT(Tableau1[[#This Row],[Date]],"jjjj"))</f>
        <v>DIMANCHE</v>
      </c>
      <c r="D60" s="61">
        <f>$C$3+ROW()-ROW(Tableau1[[#Headers],[Date]])-1</f>
        <v>43884</v>
      </c>
      <c r="E60" s="25"/>
      <c r="F60" s="25"/>
      <c r="G60" s="59"/>
      <c r="H60" s="25"/>
      <c r="I60" s="25"/>
      <c r="J60" s="59"/>
      <c r="K60" s="65">
        <f>Tableau1[[#This Row],[Fin AM]]-Tableau1[[#This Row],[Début AM]]-Tableau1[[#This Row],[Pause AM]]+Tableau1[[#This Row],[Fin PM]]-Tableau1[[#This Row],[Début PM]]-Tableau1[[#This Row],[Pause PM]]</f>
        <v>0</v>
      </c>
      <c r="L60" s="53"/>
      <c r="M60" s="92"/>
      <c r="N60" s="97" t="str">
        <f ca="1">IF(COUNTIF('jours fériés'!C:C,Tableau1[[#This Row],[Date]]),"oui","")</f>
        <v/>
      </c>
      <c r="O60" s="96"/>
      <c r="P60" s="96"/>
      <c r="Q60" s="91">
        <f>IF(Tableau1[[#This Row],[ CP / ABS / ChP. AM]]="A.M.",Tableau1[[#This Row],[Temps de travail]],0)</f>
        <v>0</v>
      </c>
      <c r="R60" s="112">
        <f>IF(Tableau1[[#This Row],[ CP / ABS / ChP. AM]]="Ch.P. AM",Tableau1[[#This Row],[Fin AM]]-Tableau1[[#This Row],[Début AM]]-Tableau1[[#This Row],[Pause AM]],0)</f>
        <v>0</v>
      </c>
      <c r="S60" s="105">
        <f>IF(Tableau1[[#This Row],[Ch.P. PM]]="Ch.P. PM",Tableau1[[#This Row],[Fin PM]]-Tableau1[[#This Row],[Début PM]]-Tableau1[[#This Row],[Pause PM]],0)</f>
        <v>0</v>
      </c>
      <c r="T60" s="113">
        <f>+Tableau1[[#This Row],[Chômage Partiel AM]]+Tableau1[[#This Row],[Chômage Partiel PM]]</f>
        <v>0</v>
      </c>
      <c r="U60" s="108">
        <f ca="1">MAX(0,IF(WEEKDAY(Tableau1[[#This Row],[Date]],2)&lt;7,0,
SUM(OFFSET(Tableau1[[#This Row],[Temps de travail]],-6,,7))-
SUM(OFFSET(Tableau1[[#This Row],[Heures à récupérer]],-6,,7))+
SUM(OFFSET(Tableau1[[#This Row],[Récup avance]],-6,,7))
-paramètres!$B$9
)*24)</f>
        <v>5.3290705182007514E-15</v>
      </c>
      <c r="V60" s="14"/>
      <c r="W60" s="14"/>
      <c r="Y60" s="14"/>
    </row>
    <row r="61" spans="2:25" x14ac:dyDescent="0.3">
      <c r="B61" s="50" t="str">
        <f>IF(WEEKDAY(Tableau1[[#This Row],[Date]],2)=4,"semaine "&amp;_xlfn.ISOWEEKNUM(Tableau1[[#This Row],[Date]]),"")</f>
        <v/>
      </c>
      <c r="C61" s="45" t="str">
        <f>UPPER(TEXT(Tableau1[[#This Row],[Date]],"jjjj"))</f>
        <v>LUNDI</v>
      </c>
      <c r="D61" s="61">
        <f>$C$3+ROW()-ROW(Tableau1[[#Headers],[Date]])-1</f>
        <v>43885</v>
      </c>
      <c r="E61" s="25">
        <v>0.35416666666666669</v>
      </c>
      <c r="F61" s="25">
        <v>0.52083333333333337</v>
      </c>
      <c r="G61" s="59">
        <v>6.9444444444444441E-3</v>
      </c>
      <c r="H61" s="25">
        <v>0.5625</v>
      </c>
      <c r="I61" s="25">
        <v>0.70833333333333337</v>
      </c>
      <c r="J61" s="59">
        <v>6.9444444444444441E-3</v>
      </c>
      <c r="K61" s="65">
        <f>Tableau1[[#This Row],[Fin AM]]-Tableau1[[#This Row],[Début AM]]-Tableau1[[#This Row],[Pause AM]]+Tableau1[[#This Row],[Fin PM]]-Tableau1[[#This Row],[Début PM]]-Tableau1[[#This Row],[Pause PM]]</f>
        <v>0.29861111111111116</v>
      </c>
      <c r="L61" s="49"/>
      <c r="M61" s="90"/>
      <c r="N61" s="102" t="str">
        <f ca="1">IF(COUNTIF('jours fériés'!C:C,Tableau1[[#This Row],[Date]]),"oui","")</f>
        <v/>
      </c>
      <c r="O61" s="95"/>
      <c r="P61" s="95"/>
      <c r="Q61" s="87">
        <f>IF(Tableau1[[#This Row],[ CP / ABS / ChP. AM]]="A.M.",Tableau1[[#This Row],[Temps de travail]],0)</f>
        <v>0</v>
      </c>
      <c r="R61" s="110">
        <f>IF(Tableau1[[#This Row],[ CP / ABS / ChP. AM]]="Ch.P. AM",Tableau1[[#This Row],[Fin AM]]-Tableau1[[#This Row],[Début AM]]-Tableau1[[#This Row],[Pause AM]],0)</f>
        <v>0</v>
      </c>
      <c r="S61" s="88">
        <f>IF(Tableau1[[#This Row],[Ch.P. PM]]="Ch.P. PM",Tableau1[[#This Row],[Fin PM]]-Tableau1[[#This Row],[Début PM]]-Tableau1[[#This Row],[Pause PM]],0)</f>
        <v>0</v>
      </c>
      <c r="T61" s="111">
        <f>+Tableau1[[#This Row],[Chômage Partiel AM]]+Tableau1[[#This Row],[Chômage Partiel PM]]</f>
        <v>0</v>
      </c>
      <c r="U61" s="107">
        <f ca="1">MAX(0,IF(WEEKDAY(Tableau1[[#This Row],[Date]],2)&lt;7,0,
SUM(OFFSET(Tableau1[[#This Row],[Temps de travail]],-6,,7))-
SUM(OFFSET(Tableau1[[#This Row],[Heures à récupérer]],-6,,7))+
SUM(OFFSET(Tableau1[[#This Row],[Récup avance]],-6,,7))
-paramètres!$B$9
)*24)</f>
        <v>0</v>
      </c>
      <c r="V61" s="14"/>
      <c r="W61" s="14"/>
      <c r="Y61" s="14"/>
    </row>
    <row r="62" spans="2:25" x14ac:dyDescent="0.3">
      <c r="B62" s="50" t="str">
        <f>IF(WEEKDAY(Tableau1[[#This Row],[Date]],2)=4,"semaine "&amp;_xlfn.ISOWEEKNUM(Tableau1[[#This Row],[Date]]),"")</f>
        <v/>
      </c>
      <c r="C62" s="45" t="str">
        <f>UPPER(TEXT(Tableau1[[#This Row],[Date]],"jjjj"))</f>
        <v>MARDI</v>
      </c>
      <c r="D62" s="61">
        <f>$C$3+ROW()-ROW(Tableau1[[#Headers],[Date]])-1</f>
        <v>43886</v>
      </c>
      <c r="E62" s="25">
        <v>0.35416666666666669</v>
      </c>
      <c r="F62" s="25">
        <v>0.52083333333333337</v>
      </c>
      <c r="G62" s="59">
        <v>6.9444444444444441E-3</v>
      </c>
      <c r="H62" s="25">
        <v>0.5625</v>
      </c>
      <c r="I62" s="25">
        <v>0.70833333333333337</v>
      </c>
      <c r="J62" s="59">
        <v>6.9444444444444441E-3</v>
      </c>
      <c r="K62" s="65">
        <f>Tableau1[[#This Row],[Fin AM]]-Tableau1[[#This Row],[Début AM]]-Tableau1[[#This Row],[Pause AM]]+Tableau1[[#This Row],[Fin PM]]-Tableau1[[#This Row],[Début PM]]-Tableau1[[#This Row],[Pause PM]]</f>
        <v>0.29861111111111116</v>
      </c>
      <c r="L62" s="46"/>
      <c r="M62" s="91"/>
      <c r="N62" s="102" t="str">
        <f ca="1">IF(COUNTIF('jours fériés'!C:C,Tableau1[[#This Row],[Date]]),"oui","")</f>
        <v/>
      </c>
      <c r="O62" s="95"/>
      <c r="P62" s="95"/>
      <c r="Q62" s="87">
        <f>IF(Tableau1[[#This Row],[ CP / ABS / ChP. AM]]="A.M.",Tableau1[[#This Row],[Temps de travail]],0)</f>
        <v>0</v>
      </c>
      <c r="R62" s="110">
        <f>IF(Tableau1[[#This Row],[ CP / ABS / ChP. AM]]="Ch.P. AM",Tableau1[[#This Row],[Fin AM]]-Tableau1[[#This Row],[Début AM]]-Tableau1[[#This Row],[Pause AM]],0)</f>
        <v>0</v>
      </c>
      <c r="S62" s="88">
        <f>IF(Tableau1[[#This Row],[Ch.P. PM]]="Ch.P. PM",Tableau1[[#This Row],[Fin PM]]-Tableau1[[#This Row],[Début PM]]-Tableau1[[#This Row],[Pause PM]],0)</f>
        <v>0</v>
      </c>
      <c r="T62" s="111">
        <f>+Tableau1[[#This Row],[Chômage Partiel AM]]+Tableau1[[#This Row],[Chômage Partiel PM]]</f>
        <v>0</v>
      </c>
      <c r="U62" s="107">
        <f ca="1">MAX(0,IF(WEEKDAY(Tableau1[[#This Row],[Date]],2)&lt;7,0,
SUM(OFFSET(Tableau1[[#This Row],[Temps de travail]],-6,,7))-
SUM(OFFSET(Tableau1[[#This Row],[Heures à récupérer]],-6,,7))+
SUM(OFFSET(Tableau1[[#This Row],[Récup avance]],-6,,7))
-paramètres!$B$9
)*24)</f>
        <v>0</v>
      </c>
      <c r="V62" s="14"/>
      <c r="W62" s="14"/>
      <c r="Y62" s="14"/>
    </row>
    <row r="63" spans="2:25" x14ac:dyDescent="0.3">
      <c r="B63" s="50" t="str">
        <f>IF(WEEKDAY(Tableau1[[#This Row],[Date]],2)=4,"semaine "&amp;_xlfn.ISOWEEKNUM(Tableau1[[#This Row],[Date]]),"")</f>
        <v/>
      </c>
      <c r="C63" s="45" t="str">
        <f>UPPER(TEXT(Tableau1[[#This Row],[Date]],"jjjj"))</f>
        <v>MERCREDI</v>
      </c>
      <c r="D63" s="61">
        <f>$C$3+ROW()-ROW(Tableau1[[#Headers],[Date]])-1</f>
        <v>43887</v>
      </c>
      <c r="E63" s="25">
        <v>0.35416666666666669</v>
      </c>
      <c r="F63" s="25">
        <v>0.52083333333333337</v>
      </c>
      <c r="G63" s="59">
        <v>6.9444444444444441E-3</v>
      </c>
      <c r="H63" s="25">
        <v>0.5625</v>
      </c>
      <c r="I63" s="25">
        <v>0.70833333333333337</v>
      </c>
      <c r="J63" s="59">
        <v>6.9444444444444441E-3</v>
      </c>
      <c r="K63" s="65">
        <f>Tableau1[[#This Row],[Fin AM]]-Tableau1[[#This Row],[Début AM]]-Tableau1[[#This Row],[Pause AM]]+Tableau1[[#This Row],[Fin PM]]-Tableau1[[#This Row],[Début PM]]-Tableau1[[#This Row],[Pause PM]]</f>
        <v>0.29861111111111116</v>
      </c>
      <c r="L63" s="46"/>
      <c r="M63" s="91"/>
      <c r="N63" s="102" t="str">
        <f ca="1">IF(COUNTIF('jours fériés'!C:C,Tableau1[[#This Row],[Date]]),"oui","")</f>
        <v/>
      </c>
      <c r="O63" s="95"/>
      <c r="P63" s="95"/>
      <c r="Q63" s="87">
        <f>IF(Tableau1[[#This Row],[ CP / ABS / ChP. AM]]="A.M.",Tableau1[[#This Row],[Temps de travail]],0)</f>
        <v>0</v>
      </c>
      <c r="R63" s="110">
        <f>IF(Tableau1[[#This Row],[ CP / ABS / ChP. AM]]="Ch.P. AM",Tableau1[[#This Row],[Fin AM]]-Tableau1[[#This Row],[Début AM]]-Tableau1[[#This Row],[Pause AM]],0)</f>
        <v>0</v>
      </c>
      <c r="S63" s="88">
        <f>IF(Tableau1[[#This Row],[Ch.P. PM]]="Ch.P. PM",Tableau1[[#This Row],[Fin PM]]-Tableau1[[#This Row],[Début PM]]-Tableau1[[#This Row],[Pause PM]],0)</f>
        <v>0</v>
      </c>
      <c r="T63" s="111">
        <f>+Tableau1[[#This Row],[Chômage Partiel AM]]+Tableau1[[#This Row],[Chômage Partiel PM]]</f>
        <v>0</v>
      </c>
      <c r="U63" s="107">
        <f ca="1">MAX(0,IF(WEEKDAY(Tableau1[[#This Row],[Date]],2)&lt;7,0,
SUM(OFFSET(Tableau1[[#This Row],[Temps de travail]],-6,,7))-
SUM(OFFSET(Tableau1[[#This Row],[Heures à récupérer]],-6,,7))+
SUM(OFFSET(Tableau1[[#This Row],[Récup avance]],-6,,7))
-paramètres!$B$9
)*24)</f>
        <v>0</v>
      </c>
      <c r="V63" s="14"/>
      <c r="W63" s="14"/>
      <c r="Y63" s="14"/>
    </row>
    <row r="64" spans="2:25" x14ac:dyDescent="0.3">
      <c r="B64" s="50" t="str">
        <f>IF(WEEKDAY(Tableau1[[#This Row],[Date]],2)=4,"semaine "&amp;_xlfn.ISOWEEKNUM(Tableau1[[#This Row],[Date]]),"")</f>
        <v>semaine 9</v>
      </c>
      <c r="C64" s="45" t="str">
        <f>UPPER(TEXT(Tableau1[[#This Row],[Date]],"jjjj"))</f>
        <v>JEUDI</v>
      </c>
      <c r="D64" s="61">
        <f>$C$3+ROW()-ROW(Tableau1[[#Headers],[Date]])-1</f>
        <v>43888</v>
      </c>
      <c r="E64" s="25">
        <v>0.35416666666666669</v>
      </c>
      <c r="F64" s="25">
        <v>0.52083333333333337</v>
      </c>
      <c r="G64" s="59">
        <v>6.9444444444444441E-3</v>
      </c>
      <c r="H64" s="25">
        <v>0.5625</v>
      </c>
      <c r="I64" s="25">
        <v>0.70833333333333337</v>
      </c>
      <c r="J64" s="59">
        <v>6.9444444444444441E-3</v>
      </c>
      <c r="K64" s="65">
        <f>Tableau1[[#This Row],[Fin AM]]-Tableau1[[#This Row],[Début AM]]-Tableau1[[#This Row],[Pause AM]]+Tableau1[[#This Row],[Fin PM]]-Tableau1[[#This Row],[Début PM]]-Tableau1[[#This Row],[Pause PM]]</f>
        <v>0.29861111111111116</v>
      </c>
      <c r="L64" s="46"/>
      <c r="M64" s="91"/>
      <c r="N64" s="102" t="str">
        <f ca="1">IF(COUNTIF('jours fériés'!C:C,Tableau1[[#This Row],[Date]]),"oui","")</f>
        <v/>
      </c>
      <c r="O64" s="95"/>
      <c r="P64" s="95"/>
      <c r="Q64" s="87">
        <f>IF(Tableau1[[#This Row],[ CP / ABS / ChP. AM]]="A.M.",Tableau1[[#This Row],[Temps de travail]],0)</f>
        <v>0</v>
      </c>
      <c r="R64" s="110">
        <f>IF(Tableau1[[#This Row],[ CP / ABS / ChP. AM]]="Ch.P. AM",Tableau1[[#This Row],[Fin AM]]-Tableau1[[#This Row],[Début AM]]-Tableau1[[#This Row],[Pause AM]],0)</f>
        <v>0</v>
      </c>
      <c r="S64" s="88">
        <f>IF(Tableau1[[#This Row],[Ch.P. PM]]="Ch.P. PM",Tableau1[[#This Row],[Fin PM]]-Tableau1[[#This Row],[Début PM]]-Tableau1[[#This Row],[Pause PM]],0)</f>
        <v>0</v>
      </c>
      <c r="T64" s="111">
        <f>+Tableau1[[#This Row],[Chômage Partiel AM]]+Tableau1[[#This Row],[Chômage Partiel PM]]</f>
        <v>0</v>
      </c>
      <c r="U64" s="107">
        <f ca="1">MAX(0,IF(WEEKDAY(Tableau1[[#This Row],[Date]],2)&lt;7,0,
SUM(OFFSET(Tableau1[[#This Row],[Temps de travail]],-6,,7))-
SUM(OFFSET(Tableau1[[#This Row],[Heures à récupérer]],-6,,7))+
SUM(OFFSET(Tableau1[[#This Row],[Récup avance]],-6,,7))
-paramètres!$B$9
)*24)</f>
        <v>0</v>
      </c>
      <c r="V64" s="14"/>
      <c r="W64" s="14"/>
      <c r="Y64" s="14"/>
    </row>
    <row r="65" spans="2:25" x14ac:dyDescent="0.3">
      <c r="B65" s="50" t="str">
        <f>IF(WEEKDAY(Tableau1[[#This Row],[Date]],2)=4,"semaine "&amp;_xlfn.ISOWEEKNUM(Tableau1[[#This Row],[Date]]),"")</f>
        <v/>
      </c>
      <c r="C65" s="45" t="str">
        <f>UPPER(TEXT(Tableau1[[#This Row],[Date]],"jjjj"))</f>
        <v>VENDREDI</v>
      </c>
      <c r="D65" s="61">
        <f>$C$3+ROW()-ROW(Tableau1[[#Headers],[Date]])-1</f>
        <v>43889</v>
      </c>
      <c r="E65" s="25">
        <v>0.35416666666666669</v>
      </c>
      <c r="F65" s="25">
        <v>0.5</v>
      </c>
      <c r="G65" s="59">
        <v>6.9444444444444441E-3</v>
      </c>
      <c r="H65" s="25">
        <v>0.54166666666666663</v>
      </c>
      <c r="I65" s="25">
        <v>0.64583333333333337</v>
      </c>
      <c r="J65" s="59"/>
      <c r="K65" s="65">
        <f>Tableau1[[#This Row],[Fin AM]]-Tableau1[[#This Row],[Début AM]]-Tableau1[[#This Row],[Pause AM]]+Tableau1[[#This Row],[Fin PM]]-Tableau1[[#This Row],[Début PM]]-Tableau1[[#This Row],[Pause PM]]</f>
        <v>0.24305555555555558</v>
      </c>
      <c r="L65" s="46"/>
      <c r="M65" s="91"/>
      <c r="N65" s="102" t="str">
        <f ca="1">IF(COUNTIF('jours fériés'!C:C,Tableau1[[#This Row],[Date]]),"oui","")</f>
        <v/>
      </c>
      <c r="O65" s="95"/>
      <c r="P65" s="95"/>
      <c r="Q65" s="87">
        <f>IF(Tableau1[[#This Row],[ CP / ABS / ChP. AM]]="A.M.",Tableau1[[#This Row],[Temps de travail]],0)</f>
        <v>0</v>
      </c>
      <c r="R65" s="110">
        <f>IF(Tableau1[[#This Row],[ CP / ABS / ChP. AM]]="Ch.P. AM",Tableau1[[#This Row],[Fin AM]]-Tableau1[[#This Row],[Début AM]]-Tableau1[[#This Row],[Pause AM]],0)</f>
        <v>0</v>
      </c>
      <c r="S65" s="88">
        <f>IF(Tableau1[[#This Row],[Ch.P. PM]]="Ch.P. PM",Tableau1[[#This Row],[Fin PM]]-Tableau1[[#This Row],[Début PM]]-Tableau1[[#This Row],[Pause PM]],0)</f>
        <v>0</v>
      </c>
      <c r="T65" s="111">
        <f>+Tableau1[[#This Row],[Chômage Partiel AM]]+Tableau1[[#This Row],[Chômage Partiel PM]]</f>
        <v>0</v>
      </c>
      <c r="U65" s="107">
        <f ca="1">MAX(0,IF(WEEKDAY(Tableau1[[#This Row],[Date]],2)&lt;7,0,
SUM(OFFSET(Tableau1[[#This Row],[Temps de travail]],-6,,7))-
SUM(OFFSET(Tableau1[[#This Row],[Heures à récupérer]],-6,,7))+
SUM(OFFSET(Tableau1[[#This Row],[Récup avance]],-6,,7))
-paramètres!$B$9
)*24)</f>
        <v>0</v>
      </c>
      <c r="V65" s="14"/>
      <c r="W65" s="14"/>
      <c r="Y65" s="14"/>
    </row>
    <row r="66" spans="2:25" x14ac:dyDescent="0.3">
      <c r="B66" s="50" t="str">
        <f>IF(WEEKDAY(Tableau1[[#This Row],[Date]],2)=4,"semaine "&amp;_xlfn.ISOWEEKNUM(Tableau1[[#This Row],[Date]]),"")</f>
        <v/>
      </c>
      <c r="C66" s="45" t="str">
        <f>UPPER(TEXT(Tableau1[[#This Row],[Date]],"jjjj"))</f>
        <v>SAMEDI</v>
      </c>
      <c r="D66" s="61">
        <f>$C$3+ROW()-ROW(Tableau1[[#Headers],[Date]])-1</f>
        <v>43890</v>
      </c>
      <c r="E66" s="25"/>
      <c r="F66" s="25"/>
      <c r="G66" s="59"/>
      <c r="H66" s="25"/>
      <c r="I66" s="25"/>
      <c r="J66" s="59"/>
      <c r="K66" s="65">
        <f>Tableau1[[#This Row],[Fin AM]]-Tableau1[[#This Row],[Début AM]]-Tableau1[[#This Row],[Pause AM]]+Tableau1[[#This Row],[Fin PM]]-Tableau1[[#This Row],[Début PM]]-Tableau1[[#This Row],[Pause PM]]</f>
        <v>0</v>
      </c>
      <c r="L66" s="46"/>
      <c r="M66" s="91"/>
      <c r="N66" s="102" t="str">
        <f ca="1">IF(COUNTIF('jours fériés'!C:C,Tableau1[[#This Row],[Date]]),"oui","")</f>
        <v/>
      </c>
      <c r="O66" s="95"/>
      <c r="P66" s="95"/>
      <c r="Q66" s="87">
        <f>IF(Tableau1[[#This Row],[ CP / ABS / ChP. AM]]="A.M.",Tableau1[[#This Row],[Temps de travail]],0)</f>
        <v>0</v>
      </c>
      <c r="R66" s="110">
        <f>IF(Tableau1[[#This Row],[ CP / ABS / ChP. AM]]="Ch.P. AM",Tableau1[[#This Row],[Fin AM]]-Tableau1[[#This Row],[Début AM]]-Tableau1[[#This Row],[Pause AM]],0)</f>
        <v>0</v>
      </c>
      <c r="S66" s="88">
        <f>IF(Tableau1[[#This Row],[Ch.P. PM]]="Ch.P. PM",Tableau1[[#This Row],[Fin PM]]-Tableau1[[#This Row],[Début PM]]-Tableau1[[#This Row],[Pause PM]],0)</f>
        <v>0</v>
      </c>
      <c r="T66" s="111">
        <f>+Tableau1[[#This Row],[Chômage Partiel AM]]+Tableau1[[#This Row],[Chômage Partiel PM]]</f>
        <v>0</v>
      </c>
      <c r="U66" s="107">
        <f ca="1">MAX(0,IF(WEEKDAY(Tableau1[[#This Row],[Date]],2)&lt;7,0,
SUM(OFFSET(Tableau1[[#This Row],[Temps de travail]],-6,,7))-
SUM(OFFSET(Tableau1[[#This Row],[Heures à récupérer]],-6,,7))+
SUM(OFFSET(Tableau1[[#This Row],[Récup avance]],-6,,7))
-paramètres!$B$9
)*24)</f>
        <v>0</v>
      </c>
      <c r="V66" s="14"/>
      <c r="W66" s="14"/>
      <c r="Y66" s="14"/>
    </row>
    <row r="67" spans="2:25" ht="15" thickBot="1" x14ac:dyDescent="0.35">
      <c r="B67" s="50" t="str">
        <f>IF(WEEKDAY(Tableau1[[#This Row],[Date]],2)=4,"semaine "&amp;_xlfn.ISOWEEKNUM(Tableau1[[#This Row],[Date]]),"")</f>
        <v/>
      </c>
      <c r="C67" s="45" t="str">
        <f>UPPER(TEXT(Tableau1[[#This Row],[Date]],"jjjj"))</f>
        <v>DIMANCHE</v>
      </c>
      <c r="D67" s="61">
        <f>$C$3+ROW()-ROW(Tableau1[[#Headers],[Date]])-1</f>
        <v>43891</v>
      </c>
      <c r="E67" s="25"/>
      <c r="F67" s="25"/>
      <c r="G67" s="59"/>
      <c r="H67" s="25"/>
      <c r="I67" s="25"/>
      <c r="J67" s="59"/>
      <c r="K67" s="65">
        <f>Tableau1[[#This Row],[Fin AM]]-Tableau1[[#This Row],[Début AM]]-Tableau1[[#This Row],[Pause AM]]+Tableau1[[#This Row],[Fin PM]]-Tableau1[[#This Row],[Début PM]]-Tableau1[[#This Row],[Pause PM]]</f>
        <v>0</v>
      </c>
      <c r="L67" s="53"/>
      <c r="M67" s="92"/>
      <c r="N67" s="97" t="str">
        <f ca="1">IF(COUNTIF('jours fériés'!C:C,Tableau1[[#This Row],[Date]]),"oui","")</f>
        <v/>
      </c>
      <c r="O67" s="96"/>
      <c r="P67" s="96"/>
      <c r="Q67" s="91">
        <f>IF(Tableau1[[#This Row],[ CP / ABS / ChP. AM]]="A.M.",Tableau1[[#This Row],[Temps de travail]],0)</f>
        <v>0</v>
      </c>
      <c r="R67" s="112">
        <f>IF(Tableau1[[#This Row],[ CP / ABS / ChP. AM]]="Ch.P. AM",Tableau1[[#This Row],[Fin AM]]-Tableau1[[#This Row],[Début AM]]-Tableau1[[#This Row],[Pause AM]],0)</f>
        <v>0</v>
      </c>
      <c r="S67" s="105">
        <f>IF(Tableau1[[#This Row],[Ch.P. PM]]="Ch.P. PM",Tableau1[[#This Row],[Fin PM]]-Tableau1[[#This Row],[Début PM]]-Tableau1[[#This Row],[Pause PM]],0)</f>
        <v>0</v>
      </c>
      <c r="T67" s="113">
        <f>+Tableau1[[#This Row],[Chômage Partiel AM]]+Tableau1[[#This Row],[Chômage Partiel PM]]</f>
        <v>0</v>
      </c>
      <c r="U67" s="108">
        <f ca="1">MAX(0,IF(WEEKDAY(Tableau1[[#This Row],[Date]],2)&lt;7,0,
SUM(OFFSET(Tableau1[[#This Row],[Temps de travail]],-6,,7))-
SUM(OFFSET(Tableau1[[#This Row],[Heures à récupérer]],-6,,7))+
SUM(OFFSET(Tableau1[[#This Row],[Récup avance]],-6,,7))
-paramètres!$B$9
)*24)</f>
        <v>5.3290705182007514E-15</v>
      </c>
      <c r="V67" s="14"/>
      <c r="W67" s="14"/>
      <c r="Y67" s="14"/>
    </row>
    <row r="68" spans="2:25" x14ac:dyDescent="0.3">
      <c r="B68" s="50" t="str">
        <f>IF(WEEKDAY(Tableau1[[#This Row],[Date]],2)=4,"semaine "&amp;_xlfn.ISOWEEKNUM(Tableau1[[#This Row],[Date]]),"")</f>
        <v/>
      </c>
      <c r="C68" s="45" t="str">
        <f>UPPER(TEXT(Tableau1[[#This Row],[Date]],"jjjj"))</f>
        <v>LUNDI</v>
      </c>
      <c r="D68" s="61">
        <f>$C$3+ROW()-ROW(Tableau1[[#Headers],[Date]])-1</f>
        <v>43892</v>
      </c>
      <c r="E68" s="25">
        <v>0.35416666666666669</v>
      </c>
      <c r="F68" s="25">
        <v>0.52083333333333337</v>
      </c>
      <c r="G68" s="59">
        <v>6.9444444444444441E-3</v>
      </c>
      <c r="H68" s="25">
        <v>0.5625</v>
      </c>
      <c r="I68" s="25">
        <v>0.70833333333333337</v>
      </c>
      <c r="J68" s="59">
        <v>6.9444444444444441E-3</v>
      </c>
      <c r="K68" s="65">
        <f>Tableau1[[#This Row],[Fin AM]]-Tableau1[[#This Row],[Début AM]]-Tableau1[[#This Row],[Pause AM]]+Tableau1[[#This Row],[Fin PM]]-Tableau1[[#This Row],[Début PM]]-Tableau1[[#This Row],[Pause PM]]</f>
        <v>0.29861111111111116</v>
      </c>
      <c r="L68" s="49"/>
      <c r="M68" s="90"/>
      <c r="N68" s="102" t="str">
        <f ca="1">IF(COUNTIF('jours fériés'!C:C,Tableau1[[#This Row],[Date]]),"oui","")</f>
        <v/>
      </c>
      <c r="O68" s="95"/>
      <c r="P68" s="95"/>
      <c r="Q68" s="87">
        <f>IF(Tableau1[[#This Row],[ CP / ABS / ChP. AM]]="A.M.",Tableau1[[#This Row],[Temps de travail]],0)</f>
        <v>0</v>
      </c>
      <c r="R68" s="110">
        <f>IF(Tableau1[[#This Row],[ CP / ABS / ChP. AM]]="Ch.P. AM",Tableau1[[#This Row],[Fin AM]]-Tableau1[[#This Row],[Début AM]]-Tableau1[[#This Row],[Pause AM]],0)</f>
        <v>0</v>
      </c>
      <c r="S68" s="88">
        <f>IF(Tableau1[[#This Row],[Ch.P. PM]]="Ch.P. PM",Tableau1[[#This Row],[Fin PM]]-Tableau1[[#This Row],[Début PM]]-Tableau1[[#This Row],[Pause PM]],0)</f>
        <v>0</v>
      </c>
      <c r="T68" s="111">
        <f>+Tableau1[[#This Row],[Chômage Partiel AM]]+Tableau1[[#This Row],[Chômage Partiel PM]]</f>
        <v>0</v>
      </c>
      <c r="U68" s="107">
        <f ca="1">MAX(0,IF(WEEKDAY(Tableau1[[#This Row],[Date]],2)&lt;7,0,
SUM(OFFSET(Tableau1[[#This Row],[Temps de travail]],-6,,7))-
SUM(OFFSET(Tableau1[[#This Row],[Heures à récupérer]],-6,,7))+
SUM(OFFSET(Tableau1[[#This Row],[Récup avance]],-6,,7))
-paramètres!$B$9
)*24)</f>
        <v>0</v>
      </c>
      <c r="V68" s="14"/>
      <c r="W68" s="14"/>
      <c r="Y68" s="14"/>
    </row>
    <row r="69" spans="2:25" x14ac:dyDescent="0.3">
      <c r="B69" s="50" t="str">
        <f>IF(WEEKDAY(Tableau1[[#This Row],[Date]],2)=4,"semaine "&amp;_xlfn.ISOWEEKNUM(Tableau1[[#This Row],[Date]]),"")</f>
        <v/>
      </c>
      <c r="C69" s="45" t="str">
        <f>UPPER(TEXT(Tableau1[[#This Row],[Date]],"jjjj"))</f>
        <v>MARDI</v>
      </c>
      <c r="D69" s="61">
        <f>$C$3+ROW()-ROW(Tableau1[[#Headers],[Date]])-1</f>
        <v>43893</v>
      </c>
      <c r="E69" s="25">
        <v>0.35416666666666669</v>
      </c>
      <c r="F69" s="25">
        <v>0.52083333333333337</v>
      </c>
      <c r="G69" s="59">
        <v>6.9444444444444441E-3</v>
      </c>
      <c r="H69" s="25">
        <v>0.5625</v>
      </c>
      <c r="I69" s="25">
        <v>0.70833333333333337</v>
      </c>
      <c r="J69" s="59">
        <v>6.9444444444444441E-3</v>
      </c>
      <c r="K69" s="65">
        <f>Tableau1[[#This Row],[Fin AM]]-Tableau1[[#This Row],[Début AM]]-Tableau1[[#This Row],[Pause AM]]+Tableau1[[#This Row],[Fin PM]]-Tableau1[[#This Row],[Début PM]]-Tableau1[[#This Row],[Pause PM]]</f>
        <v>0.29861111111111116</v>
      </c>
      <c r="L69" s="46"/>
      <c r="M69" s="91"/>
      <c r="N69" s="102" t="str">
        <f ca="1">IF(COUNTIF('jours fériés'!C:C,Tableau1[[#This Row],[Date]]),"oui","")</f>
        <v/>
      </c>
      <c r="O69" s="95"/>
      <c r="P69" s="95"/>
      <c r="Q69" s="87">
        <f>IF(Tableau1[[#This Row],[ CP / ABS / ChP. AM]]="A.M.",Tableau1[[#This Row],[Temps de travail]],0)</f>
        <v>0</v>
      </c>
      <c r="R69" s="110">
        <f>IF(Tableau1[[#This Row],[ CP / ABS / ChP. AM]]="Ch.P. AM",Tableau1[[#This Row],[Fin AM]]-Tableau1[[#This Row],[Début AM]]-Tableau1[[#This Row],[Pause AM]],0)</f>
        <v>0</v>
      </c>
      <c r="S69" s="88">
        <f>IF(Tableau1[[#This Row],[Ch.P. PM]]="Ch.P. PM",Tableau1[[#This Row],[Fin PM]]-Tableau1[[#This Row],[Début PM]]-Tableau1[[#This Row],[Pause PM]],0)</f>
        <v>0</v>
      </c>
      <c r="T69" s="111">
        <f>+Tableau1[[#This Row],[Chômage Partiel AM]]+Tableau1[[#This Row],[Chômage Partiel PM]]</f>
        <v>0</v>
      </c>
      <c r="U69" s="107">
        <f ca="1">MAX(0,IF(WEEKDAY(Tableau1[[#This Row],[Date]],2)&lt;7,0,
SUM(OFFSET(Tableau1[[#This Row],[Temps de travail]],-6,,7))-
SUM(OFFSET(Tableau1[[#This Row],[Heures à récupérer]],-6,,7))+
SUM(OFFSET(Tableau1[[#This Row],[Récup avance]],-6,,7))
-paramètres!$B$9
)*24)</f>
        <v>0</v>
      </c>
      <c r="V69" s="14"/>
      <c r="W69" s="14"/>
      <c r="Y69" s="14"/>
    </row>
    <row r="70" spans="2:25" x14ac:dyDescent="0.3">
      <c r="B70" s="50" t="str">
        <f>IF(WEEKDAY(Tableau1[[#This Row],[Date]],2)=4,"semaine "&amp;_xlfn.ISOWEEKNUM(Tableau1[[#This Row],[Date]]),"")</f>
        <v/>
      </c>
      <c r="C70" s="45" t="str">
        <f>UPPER(TEXT(Tableau1[[#This Row],[Date]],"jjjj"))</f>
        <v>MERCREDI</v>
      </c>
      <c r="D70" s="61">
        <f>$C$3+ROW()-ROW(Tableau1[[#Headers],[Date]])-1</f>
        <v>43894</v>
      </c>
      <c r="E70" s="25">
        <v>0.35416666666666669</v>
      </c>
      <c r="F70" s="25">
        <v>0.52083333333333337</v>
      </c>
      <c r="G70" s="59">
        <v>6.9444444444444441E-3</v>
      </c>
      <c r="H70" s="25">
        <v>0.5625</v>
      </c>
      <c r="I70" s="25">
        <v>0.70833333333333337</v>
      </c>
      <c r="J70" s="59">
        <v>6.9444444444444441E-3</v>
      </c>
      <c r="K70" s="65">
        <f>Tableau1[[#This Row],[Fin AM]]-Tableau1[[#This Row],[Début AM]]-Tableau1[[#This Row],[Pause AM]]+Tableau1[[#This Row],[Fin PM]]-Tableau1[[#This Row],[Début PM]]-Tableau1[[#This Row],[Pause PM]]</f>
        <v>0.29861111111111116</v>
      </c>
      <c r="L70" s="46"/>
      <c r="M70" s="91"/>
      <c r="N70" s="102" t="str">
        <f ca="1">IF(COUNTIF('jours fériés'!C:C,Tableau1[[#This Row],[Date]]),"oui","")</f>
        <v/>
      </c>
      <c r="O70" s="95"/>
      <c r="P70" s="95"/>
      <c r="Q70" s="87">
        <f>IF(Tableau1[[#This Row],[ CP / ABS / ChP. AM]]="A.M.",Tableau1[[#This Row],[Temps de travail]],0)</f>
        <v>0</v>
      </c>
      <c r="R70" s="110">
        <f>IF(Tableau1[[#This Row],[ CP / ABS / ChP. AM]]="Ch.P. AM",Tableau1[[#This Row],[Fin AM]]-Tableau1[[#This Row],[Début AM]]-Tableau1[[#This Row],[Pause AM]],0)</f>
        <v>0</v>
      </c>
      <c r="S70" s="88">
        <f>IF(Tableau1[[#This Row],[Ch.P. PM]]="Ch.P. PM",Tableau1[[#This Row],[Fin PM]]-Tableau1[[#This Row],[Début PM]]-Tableau1[[#This Row],[Pause PM]],0)</f>
        <v>0</v>
      </c>
      <c r="T70" s="111">
        <f>+Tableau1[[#This Row],[Chômage Partiel AM]]+Tableau1[[#This Row],[Chômage Partiel PM]]</f>
        <v>0</v>
      </c>
      <c r="U70" s="107">
        <f ca="1">MAX(0,IF(WEEKDAY(Tableau1[[#This Row],[Date]],2)&lt;7,0,
SUM(OFFSET(Tableau1[[#This Row],[Temps de travail]],-6,,7))-
SUM(OFFSET(Tableau1[[#This Row],[Heures à récupérer]],-6,,7))+
SUM(OFFSET(Tableau1[[#This Row],[Récup avance]],-6,,7))
-paramètres!$B$9
)*24)</f>
        <v>0</v>
      </c>
      <c r="V70" s="14"/>
      <c r="W70" s="14"/>
      <c r="Y70" s="14"/>
    </row>
    <row r="71" spans="2:25" x14ac:dyDescent="0.3">
      <c r="B71" s="50" t="str">
        <f>IF(WEEKDAY(Tableau1[[#This Row],[Date]],2)=4,"semaine "&amp;_xlfn.ISOWEEKNUM(Tableau1[[#This Row],[Date]]),"")</f>
        <v>semaine 10</v>
      </c>
      <c r="C71" s="45" t="str">
        <f>UPPER(TEXT(Tableau1[[#This Row],[Date]],"jjjj"))</f>
        <v>JEUDI</v>
      </c>
      <c r="D71" s="61">
        <f>$C$3+ROW()-ROW(Tableau1[[#Headers],[Date]])-1</f>
        <v>43895</v>
      </c>
      <c r="E71" s="25">
        <v>0.35416666666666669</v>
      </c>
      <c r="F71" s="25">
        <v>0.52083333333333337</v>
      </c>
      <c r="G71" s="59">
        <v>6.9444444444444441E-3</v>
      </c>
      <c r="H71" s="25">
        <v>0.5625</v>
      </c>
      <c r="I71" s="25">
        <v>0.70833333333333337</v>
      </c>
      <c r="J71" s="59">
        <v>6.9444444444444441E-3</v>
      </c>
      <c r="K71" s="65">
        <f>Tableau1[[#This Row],[Fin AM]]-Tableau1[[#This Row],[Début AM]]-Tableau1[[#This Row],[Pause AM]]+Tableau1[[#This Row],[Fin PM]]-Tableau1[[#This Row],[Début PM]]-Tableau1[[#This Row],[Pause PM]]</f>
        <v>0.29861111111111116</v>
      </c>
      <c r="L71" s="46"/>
      <c r="M71" s="91"/>
      <c r="N71" s="102" t="str">
        <f ca="1">IF(COUNTIF('jours fériés'!C:C,Tableau1[[#This Row],[Date]]),"oui","")</f>
        <v/>
      </c>
      <c r="O71" s="95"/>
      <c r="P71" s="95"/>
      <c r="Q71" s="87">
        <f>IF(Tableau1[[#This Row],[ CP / ABS / ChP. AM]]="A.M.",Tableau1[[#This Row],[Temps de travail]],0)</f>
        <v>0</v>
      </c>
      <c r="R71" s="110">
        <f>IF(Tableau1[[#This Row],[ CP / ABS / ChP. AM]]="Ch.P. AM",Tableau1[[#This Row],[Fin AM]]-Tableau1[[#This Row],[Début AM]]-Tableau1[[#This Row],[Pause AM]],0)</f>
        <v>0</v>
      </c>
      <c r="S71" s="88">
        <f>IF(Tableau1[[#This Row],[Ch.P. PM]]="Ch.P. PM",Tableau1[[#This Row],[Fin PM]]-Tableau1[[#This Row],[Début PM]]-Tableau1[[#This Row],[Pause PM]],0)</f>
        <v>0</v>
      </c>
      <c r="T71" s="111">
        <f>+Tableau1[[#This Row],[Chômage Partiel AM]]+Tableau1[[#This Row],[Chômage Partiel PM]]</f>
        <v>0</v>
      </c>
      <c r="U71" s="107">
        <f ca="1">MAX(0,IF(WEEKDAY(Tableau1[[#This Row],[Date]],2)&lt;7,0,
SUM(OFFSET(Tableau1[[#This Row],[Temps de travail]],-6,,7))-
SUM(OFFSET(Tableau1[[#This Row],[Heures à récupérer]],-6,,7))+
SUM(OFFSET(Tableau1[[#This Row],[Récup avance]],-6,,7))
-paramètres!$B$9
)*24)</f>
        <v>0</v>
      </c>
      <c r="V71" s="14"/>
      <c r="W71" s="14"/>
      <c r="Y71" s="14"/>
    </row>
    <row r="72" spans="2:25" x14ac:dyDescent="0.3">
      <c r="B72" s="50" t="str">
        <f>IF(WEEKDAY(Tableau1[[#This Row],[Date]],2)=4,"semaine "&amp;_xlfn.ISOWEEKNUM(Tableau1[[#This Row],[Date]]),"")</f>
        <v/>
      </c>
      <c r="C72" s="45" t="str">
        <f>UPPER(TEXT(Tableau1[[#This Row],[Date]],"jjjj"))</f>
        <v>VENDREDI</v>
      </c>
      <c r="D72" s="61">
        <f>$C$3+ROW()-ROW(Tableau1[[#Headers],[Date]])-1</f>
        <v>43896</v>
      </c>
      <c r="E72" s="25">
        <v>0.35416666666666669</v>
      </c>
      <c r="F72" s="25">
        <v>0.5</v>
      </c>
      <c r="G72" s="59">
        <v>6.9444444444444441E-3</v>
      </c>
      <c r="H72" s="25">
        <v>0.54166666666666663</v>
      </c>
      <c r="I72" s="25">
        <v>0.64583333333333337</v>
      </c>
      <c r="J72" s="59"/>
      <c r="K72" s="65">
        <f>Tableau1[[#This Row],[Fin AM]]-Tableau1[[#This Row],[Début AM]]-Tableau1[[#This Row],[Pause AM]]+Tableau1[[#This Row],[Fin PM]]-Tableau1[[#This Row],[Début PM]]-Tableau1[[#This Row],[Pause PM]]</f>
        <v>0.24305555555555558</v>
      </c>
      <c r="L72" s="46"/>
      <c r="M72" s="91"/>
      <c r="N72" s="102" t="str">
        <f ca="1">IF(COUNTIF('jours fériés'!C:C,Tableau1[[#This Row],[Date]]),"oui","")</f>
        <v/>
      </c>
      <c r="O72" s="95"/>
      <c r="P72" s="95"/>
      <c r="Q72" s="87">
        <f>IF(Tableau1[[#This Row],[ CP / ABS / ChP. AM]]="A.M.",Tableau1[[#This Row],[Temps de travail]],0)</f>
        <v>0</v>
      </c>
      <c r="R72" s="110">
        <f>IF(Tableau1[[#This Row],[ CP / ABS / ChP. AM]]="Ch.P. AM",Tableau1[[#This Row],[Fin AM]]-Tableau1[[#This Row],[Début AM]]-Tableau1[[#This Row],[Pause AM]],0)</f>
        <v>0</v>
      </c>
      <c r="S72" s="88">
        <f>IF(Tableau1[[#This Row],[Ch.P. PM]]="Ch.P. PM",Tableau1[[#This Row],[Fin PM]]-Tableau1[[#This Row],[Début PM]]-Tableau1[[#This Row],[Pause PM]],0)</f>
        <v>0</v>
      </c>
      <c r="T72" s="111">
        <f>+Tableau1[[#This Row],[Chômage Partiel AM]]+Tableau1[[#This Row],[Chômage Partiel PM]]</f>
        <v>0</v>
      </c>
      <c r="U72" s="107">
        <f ca="1">MAX(0,IF(WEEKDAY(Tableau1[[#This Row],[Date]],2)&lt;7,0,
SUM(OFFSET(Tableau1[[#This Row],[Temps de travail]],-6,,7))-
SUM(OFFSET(Tableau1[[#This Row],[Heures à récupérer]],-6,,7))+
SUM(OFFSET(Tableau1[[#This Row],[Récup avance]],-6,,7))
-paramètres!$B$9
)*24)</f>
        <v>0</v>
      </c>
      <c r="V72" s="14"/>
      <c r="W72" s="14"/>
      <c r="Y72" s="14"/>
    </row>
    <row r="73" spans="2:25" x14ac:dyDescent="0.3">
      <c r="B73" s="50" t="str">
        <f>IF(WEEKDAY(Tableau1[[#This Row],[Date]],2)=4,"semaine "&amp;_xlfn.ISOWEEKNUM(Tableau1[[#This Row],[Date]]),"")</f>
        <v/>
      </c>
      <c r="C73" s="45" t="str">
        <f>UPPER(TEXT(Tableau1[[#This Row],[Date]],"jjjj"))</f>
        <v>SAMEDI</v>
      </c>
      <c r="D73" s="61">
        <f>$C$3+ROW()-ROW(Tableau1[[#Headers],[Date]])-1</f>
        <v>43897</v>
      </c>
      <c r="E73" s="25"/>
      <c r="F73" s="25"/>
      <c r="G73" s="59"/>
      <c r="H73" s="25"/>
      <c r="I73" s="25"/>
      <c r="J73" s="59"/>
      <c r="K73" s="65">
        <f>Tableau1[[#This Row],[Fin AM]]-Tableau1[[#This Row],[Début AM]]-Tableau1[[#This Row],[Pause AM]]+Tableau1[[#This Row],[Fin PM]]-Tableau1[[#This Row],[Début PM]]-Tableau1[[#This Row],[Pause PM]]</f>
        <v>0</v>
      </c>
      <c r="L73" s="46"/>
      <c r="M73" s="91"/>
      <c r="N73" s="102" t="str">
        <f ca="1">IF(COUNTIF('jours fériés'!C:C,Tableau1[[#This Row],[Date]]),"oui","")</f>
        <v/>
      </c>
      <c r="O73" s="95"/>
      <c r="P73" s="95"/>
      <c r="Q73" s="87">
        <f>IF(Tableau1[[#This Row],[ CP / ABS / ChP. AM]]="A.M.",Tableau1[[#This Row],[Temps de travail]],0)</f>
        <v>0</v>
      </c>
      <c r="R73" s="110">
        <f>IF(Tableau1[[#This Row],[ CP / ABS / ChP. AM]]="Ch.P. AM",Tableau1[[#This Row],[Fin AM]]-Tableau1[[#This Row],[Début AM]]-Tableau1[[#This Row],[Pause AM]],0)</f>
        <v>0</v>
      </c>
      <c r="S73" s="88">
        <f>IF(Tableau1[[#This Row],[Ch.P. PM]]="Ch.P. PM",Tableau1[[#This Row],[Fin PM]]-Tableau1[[#This Row],[Début PM]]-Tableau1[[#This Row],[Pause PM]],0)</f>
        <v>0</v>
      </c>
      <c r="T73" s="111">
        <f>+Tableau1[[#This Row],[Chômage Partiel AM]]+Tableau1[[#This Row],[Chômage Partiel PM]]</f>
        <v>0</v>
      </c>
      <c r="U73" s="107">
        <f ca="1">MAX(0,IF(WEEKDAY(Tableau1[[#This Row],[Date]],2)&lt;7,0,
SUM(OFFSET(Tableau1[[#This Row],[Temps de travail]],-6,,7))-
SUM(OFFSET(Tableau1[[#This Row],[Heures à récupérer]],-6,,7))+
SUM(OFFSET(Tableau1[[#This Row],[Récup avance]],-6,,7))
-paramètres!$B$9
)*24)</f>
        <v>0</v>
      </c>
      <c r="V73" s="14"/>
      <c r="W73" s="14"/>
      <c r="Y73" s="14"/>
    </row>
    <row r="74" spans="2:25" ht="15" thickBot="1" x14ac:dyDescent="0.35">
      <c r="B74" s="50" t="str">
        <f>IF(WEEKDAY(Tableau1[[#This Row],[Date]],2)=4,"semaine "&amp;_xlfn.ISOWEEKNUM(Tableau1[[#This Row],[Date]]),"")</f>
        <v/>
      </c>
      <c r="C74" s="45" t="str">
        <f>UPPER(TEXT(Tableau1[[#This Row],[Date]],"jjjj"))</f>
        <v>DIMANCHE</v>
      </c>
      <c r="D74" s="61">
        <f>$C$3+ROW()-ROW(Tableau1[[#Headers],[Date]])-1</f>
        <v>43898</v>
      </c>
      <c r="E74" s="25"/>
      <c r="F74" s="25"/>
      <c r="G74" s="59"/>
      <c r="H74" s="25"/>
      <c r="I74" s="25"/>
      <c r="J74" s="59"/>
      <c r="K74" s="65">
        <f>Tableau1[[#This Row],[Fin AM]]-Tableau1[[#This Row],[Début AM]]-Tableau1[[#This Row],[Pause AM]]+Tableau1[[#This Row],[Fin PM]]-Tableau1[[#This Row],[Début PM]]-Tableau1[[#This Row],[Pause PM]]</f>
        <v>0</v>
      </c>
      <c r="L74" s="53"/>
      <c r="M74" s="92"/>
      <c r="N74" s="97" t="str">
        <f ca="1">IF(COUNTIF('jours fériés'!C:C,Tableau1[[#This Row],[Date]]),"oui","")</f>
        <v/>
      </c>
      <c r="O74" s="96"/>
      <c r="P74" s="96"/>
      <c r="Q74" s="91">
        <f>IF(Tableau1[[#This Row],[ CP / ABS / ChP. AM]]="A.M.",Tableau1[[#This Row],[Temps de travail]],0)</f>
        <v>0</v>
      </c>
      <c r="R74" s="112">
        <f>IF(Tableau1[[#This Row],[ CP / ABS / ChP. AM]]="Ch.P. AM",Tableau1[[#This Row],[Fin AM]]-Tableau1[[#This Row],[Début AM]]-Tableau1[[#This Row],[Pause AM]],0)</f>
        <v>0</v>
      </c>
      <c r="S74" s="105">
        <f>IF(Tableau1[[#This Row],[Ch.P. PM]]="Ch.P. PM",Tableau1[[#This Row],[Fin PM]]-Tableau1[[#This Row],[Début PM]]-Tableau1[[#This Row],[Pause PM]],0)</f>
        <v>0</v>
      </c>
      <c r="T74" s="113">
        <f>+Tableau1[[#This Row],[Chômage Partiel AM]]+Tableau1[[#This Row],[Chômage Partiel PM]]</f>
        <v>0</v>
      </c>
      <c r="U74" s="108">
        <f ca="1">MAX(0,IF(WEEKDAY(Tableau1[[#This Row],[Date]],2)&lt;7,0,
SUM(OFFSET(Tableau1[[#This Row],[Temps de travail]],-6,,7))-
SUM(OFFSET(Tableau1[[#This Row],[Heures à récupérer]],-6,,7))+
SUM(OFFSET(Tableau1[[#This Row],[Récup avance]],-6,,7))
-paramètres!$B$9
)*24)</f>
        <v>5.3290705182007514E-15</v>
      </c>
      <c r="V74" s="14"/>
      <c r="W74" s="14"/>
      <c r="Y74" s="14"/>
    </row>
    <row r="75" spans="2:25" x14ac:dyDescent="0.3">
      <c r="B75" s="50" t="str">
        <f>IF(WEEKDAY(Tableau1[[#This Row],[Date]],2)=4,"semaine "&amp;_xlfn.ISOWEEKNUM(Tableau1[[#This Row],[Date]]),"")</f>
        <v/>
      </c>
      <c r="C75" s="45" t="str">
        <f>UPPER(TEXT(Tableau1[[#This Row],[Date]],"jjjj"))</f>
        <v>LUNDI</v>
      </c>
      <c r="D75" s="61">
        <f>$C$3+ROW()-ROW(Tableau1[[#Headers],[Date]])-1</f>
        <v>43899</v>
      </c>
      <c r="E75" s="25">
        <v>0.35416666666666669</v>
      </c>
      <c r="F75" s="25">
        <v>0.52083333333333337</v>
      </c>
      <c r="G75" s="59">
        <v>6.9444444444444441E-3</v>
      </c>
      <c r="H75" s="25">
        <v>0.5625</v>
      </c>
      <c r="I75" s="25">
        <v>0.70833333333333337</v>
      </c>
      <c r="J75" s="59">
        <v>6.9444444444444441E-3</v>
      </c>
      <c r="K75" s="65">
        <f>Tableau1[[#This Row],[Fin AM]]-Tableau1[[#This Row],[Début AM]]-Tableau1[[#This Row],[Pause AM]]+Tableau1[[#This Row],[Fin PM]]-Tableau1[[#This Row],[Début PM]]-Tableau1[[#This Row],[Pause PM]]</f>
        <v>0.29861111111111116</v>
      </c>
      <c r="L75" s="49"/>
      <c r="M75" s="90"/>
      <c r="N75" s="102" t="str">
        <f ca="1">IF(COUNTIF('jours fériés'!C:C,Tableau1[[#This Row],[Date]]),"oui","")</f>
        <v/>
      </c>
      <c r="O75" s="95"/>
      <c r="P75" s="95"/>
      <c r="Q75" s="87">
        <f>IF(Tableau1[[#This Row],[ CP / ABS / ChP. AM]]="A.M.",Tableau1[[#This Row],[Temps de travail]],0)</f>
        <v>0</v>
      </c>
      <c r="R75" s="110">
        <f>IF(Tableau1[[#This Row],[ CP / ABS / ChP. AM]]="Ch.P. AM",Tableau1[[#This Row],[Fin AM]]-Tableau1[[#This Row],[Début AM]]-Tableau1[[#This Row],[Pause AM]],0)</f>
        <v>0</v>
      </c>
      <c r="S75" s="88">
        <f>IF(Tableau1[[#This Row],[Ch.P. PM]]="Ch.P. PM",Tableau1[[#This Row],[Fin PM]]-Tableau1[[#This Row],[Début PM]]-Tableau1[[#This Row],[Pause PM]],0)</f>
        <v>0</v>
      </c>
      <c r="T75" s="111">
        <f>+Tableau1[[#This Row],[Chômage Partiel AM]]+Tableau1[[#This Row],[Chômage Partiel PM]]</f>
        <v>0</v>
      </c>
      <c r="U75" s="107">
        <f ca="1">MAX(0,IF(WEEKDAY(Tableau1[[#This Row],[Date]],2)&lt;7,0,
SUM(OFFSET(Tableau1[[#This Row],[Temps de travail]],-6,,7))-
SUM(OFFSET(Tableau1[[#This Row],[Heures à récupérer]],-6,,7))+
SUM(OFFSET(Tableau1[[#This Row],[Récup avance]],-6,,7))
-paramètres!$B$9
)*24)</f>
        <v>0</v>
      </c>
      <c r="V75" s="14"/>
      <c r="W75" s="14"/>
      <c r="Y75" s="14"/>
    </row>
    <row r="76" spans="2:25" x14ac:dyDescent="0.3">
      <c r="B76" s="50" t="str">
        <f>IF(WEEKDAY(Tableau1[[#This Row],[Date]],2)=4,"semaine "&amp;_xlfn.ISOWEEKNUM(Tableau1[[#This Row],[Date]]),"")</f>
        <v/>
      </c>
      <c r="C76" s="45" t="str">
        <f>UPPER(TEXT(Tableau1[[#This Row],[Date]],"jjjj"))</f>
        <v>MARDI</v>
      </c>
      <c r="D76" s="61">
        <f>$C$3+ROW()-ROW(Tableau1[[#Headers],[Date]])-1</f>
        <v>43900</v>
      </c>
      <c r="E76" s="25">
        <v>0.35416666666666669</v>
      </c>
      <c r="F76" s="25">
        <v>0.52083333333333337</v>
      </c>
      <c r="G76" s="59">
        <v>6.9444444444444441E-3</v>
      </c>
      <c r="H76" s="25">
        <v>0.5625</v>
      </c>
      <c r="I76" s="25">
        <v>0.70833333333333337</v>
      </c>
      <c r="J76" s="59">
        <v>6.9444444444444441E-3</v>
      </c>
      <c r="K76" s="65">
        <f>Tableau1[[#This Row],[Fin AM]]-Tableau1[[#This Row],[Début AM]]-Tableau1[[#This Row],[Pause AM]]+Tableau1[[#This Row],[Fin PM]]-Tableau1[[#This Row],[Début PM]]-Tableau1[[#This Row],[Pause PM]]</f>
        <v>0.29861111111111116</v>
      </c>
      <c r="L76" s="46"/>
      <c r="M76" s="91"/>
      <c r="N76" s="102" t="str">
        <f ca="1">IF(COUNTIF('jours fériés'!C:C,Tableau1[[#This Row],[Date]]),"oui","")</f>
        <v/>
      </c>
      <c r="O76" s="95"/>
      <c r="P76" s="95"/>
      <c r="Q76" s="87">
        <f>IF(Tableau1[[#This Row],[ CP / ABS / ChP. AM]]="A.M.",Tableau1[[#This Row],[Temps de travail]],0)</f>
        <v>0</v>
      </c>
      <c r="R76" s="110">
        <f>IF(Tableau1[[#This Row],[ CP / ABS / ChP. AM]]="Ch.P. AM",Tableau1[[#This Row],[Fin AM]]-Tableau1[[#This Row],[Début AM]]-Tableau1[[#This Row],[Pause AM]],0)</f>
        <v>0</v>
      </c>
      <c r="S76" s="88">
        <f>IF(Tableau1[[#This Row],[Ch.P. PM]]="Ch.P. PM",Tableau1[[#This Row],[Fin PM]]-Tableau1[[#This Row],[Début PM]]-Tableau1[[#This Row],[Pause PM]],0)</f>
        <v>0</v>
      </c>
      <c r="T76" s="111">
        <f>+Tableau1[[#This Row],[Chômage Partiel AM]]+Tableau1[[#This Row],[Chômage Partiel PM]]</f>
        <v>0</v>
      </c>
      <c r="U76" s="107">
        <f ca="1">MAX(0,IF(WEEKDAY(Tableau1[[#This Row],[Date]],2)&lt;7,0,
SUM(OFFSET(Tableau1[[#This Row],[Temps de travail]],-6,,7))-
SUM(OFFSET(Tableau1[[#This Row],[Heures à récupérer]],-6,,7))+
SUM(OFFSET(Tableau1[[#This Row],[Récup avance]],-6,,7))
-paramètres!$B$9
)*24)</f>
        <v>0</v>
      </c>
      <c r="V76" s="14"/>
      <c r="W76" s="14"/>
      <c r="Y76" s="14"/>
    </row>
    <row r="77" spans="2:25" x14ac:dyDescent="0.3">
      <c r="B77" s="50" t="str">
        <f>IF(WEEKDAY(Tableau1[[#This Row],[Date]],2)=4,"semaine "&amp;_xlfn.ISOWEEKNUM(Tableau1[[#This Row],[Date]]),"")</f>
        <v/>
      </c>
      <c r="C77" s="45" t="str">
        <f>UPPER(TEXT(Tableau1[[#This Row],[Date]],"jjjj"))</f>
        <v>MERCREDI</v>
      </c>
      <c r="D77" s="61">
        <f>$C$3+ROW()-ROW(Tableau1[[#Headers],[Date]])-1</f>
        <v>43901</v>
      </c>
      <c r="E77" s="25">
        <v>0.35416666666666669</v>
      </c>
      <c r="F77" s="25">
        <v>0.52083333333333337</v>
      </c>
      <c r="G77" s="59">
        <v>6.9444444444444441E-3</v>
      </c>
      <c r="H77" s="25">
        <v>0.5625</v>
      </c>
      <c r="I77" s="25">
        <v>0.70833333333333337</v>
      </c>
      <c r="J77" s="59">
        <v>6.9444444444444441E-3</v>
      </c>
      <c r="K77" s="65">
        <f>Tableau1[[#This Row],[Fin AM]]-Tableau1[[#This Row],[Début AM]]-Tableau1[[#This Row],[Pause AM]]+Tableau1[[#This Row],[Fin PM]]-Tableau1[[#This Row],[Début PM]]-Tableau1[[#This Row],[Pause PM]]</f>
        <v>0.29861111111111116</v>
      </c>
      <c r="L77" s="46"/>
      <c r="M77" s="91"/>
      <c r="N77" s="102" t="str">
        <f ca="1">IF(COUNTIF('jours fériés'!C:C,Tableau1[[#This Row],[Date]]),"oui","")</f>
        <v/>
      </c>
      <c r="O77" s="95"/>
      <c r="P77" s="95"/>
      <c r="Q77" s="87">
        <f>IF(Tableau1[[#This Row],[ CP / ABS / ChP. AM]]="A.M.",Tableau1[[#This Row],[Temps de travail]],0)</f>
        <v>0</v>
      </c>
      <c r="R77" s="110">
        <f>IF(Tableau1[[#This Row],[ CP / ABS / ChP. AM]]="Ch.P. AM",Tableau1[[#This Row],[Fin AM]]-Tableau1[[#This Row],[Début AM]]-Tableau1[[#This Row],[Pause AM]],0)</f>
        <v>0</v>
      </c>
      <c r="S77" s="88">
        <f>IF(Tableau1[[#This Row],[Ch.P. PM]]="Ch.P. PM",Tableau1[[#This Row],[Fin PM]]-Tableau1[[#This Row],[Début PM]]-Tableau1[[#This Row],[Pause PM]],0)</f>
        <v>0</v>
      </c>
      <c r="T77" s="111">
        <f>+Tableau1[[#This Row],[Chômage Partiel AM]]+Tableau1[[#This Row],[Chômage Partiel PM]]</f>
        <v>0</v>
      </c>
      <c r="U77" s="107">
        <f ca="1">MAX(0,IF(WEEKDAY(Tableau1[[#This Row],[Date]],2)&lt;7,0,
SUM(OFFSET(Tableau1[[#This Row],[Temps de travail]],-6,,7))-
SUM(OFFSET(Tableau1[[#This Row],[Heures à récupérer]],-6,,7))+
SUM(OFFSET(Tableau1[[#This Row],[Récup avance]],-6,,7))
-paramètres!$B$9
)*24)</f>
        <v>0</v>
      </c>
      <c r="V77" s="14"/>
      <c r="W77" s="14"/>
      <c r="Y77" s="14"/>
    </row>
    <row r="78" spans="2:25" x14ac:dyDescent="0.3">
      <c r="B78" s="50" t="str">
        <f>IF(WEEKDAY(Tableau1[[#This Row],[Date]],2)=4,"semaine "&amp;_xlfn.ISOWEEKNUM(Tableau1[[#This Row],[Date]]),"")</f>
        <v>semaine 11</v>
      </c>
      <c r="C78" s="45" t="str">
        <f>UPPER(TEXT(Tableau1[[#This Row],[Date]],"jjjj"))</f>
        <v>JEUDI</v>
      </c>
      <c r="D78" s="61">
        <f>$C$3+ROW()-ROW(Tableau1[[#Headers],[Date]])-1</f>
        <v>43902</v>
      </c>
      <c r="E78" s="25">
        <v>0.35416666666666669</v>
      </c>
      <c r="F78" s="25">
        <v>0.52083333333333337</v>
      </c>
      <c r="G78" s="59">
        <v>6.9444444444444441E-3</v>
      </c>
      <c r="H78" s="25">
        <v>0.5625</v>
      </c>
      <c r="I78" s="25">
        <v>0.70833333333333337</v>
      </c>
      <c r="J78" s="59">
        <v>6.9444444444444441E-3</v>
      </c>
      <c r="K78" s="65">
        <f>Tableau1[[#This Row],[Fin AM]]-Tableau1[[#This Row],[Début AM]]-Tableau1[[#This Row],[Pause AM]]+Tableau1[[#This Row],[Fin PM]]-Tableau1[[#This Row],[Début PM]]-Tableau1[[#This Row],[Pause PM]]</f>
        <v>0.29861111111111116</v>
      </c>
      <c r="L78" s="46"/>
      <c r="M78" s="91"/>
      <c r="N78" s="102" t="str">
        <f ca="1">IF(COUNTIF('jours fériés'!C:C,Tableau1[[#This Row],[Date]]),"oui","")</f>
        <v/>
      </c>
      <c r="O78" s="95"/>
      <c r="P78" s="95"/>
      <c r="Q78" s="87">
        <f>IF(Tableau1[[#This Row],[ CP / ABS / ChP. AM]]="A.M.",Tableau1[[#This Row],[Temps de travail]],0)</f>
        <v>0</v>
      </c>
      <c r="R78" s="110">
        <f>IF(Tableau1[[#This Row],[ CP / ABS / ChP. AM]]="Ch.P. AM",Tableau1[[#This Row],[Fin AM]]-Tableau1[[#This Row],[Début AM]]-Tableau1[[#This Row],[Pause AM]],0)</f>
        <v>0</v>
      </c>
      <c r="S78" s="88">
        <f>IF(Tableau1[[#This Row],[Ch.P. PM]]="Ch.P. PM",Tableau1[[#This Row],[Fin PM]]-Tableau1[[#This Row],[Début PM]]-Tableau1[[#This Row],[Pause PM]],0)</f>
        <v>0</v>
      </c>
      <c r="T78" s="111">
        <f>+Tableau1[[#This Row],[Chômage Partiel AM]]+Tableau1[[#This Row],[Chômage Partiel PM]]</f>
        <v>0</v>
      </c>
      <c r="U78" s="107">
        <f ca="1">MAX(0,IF(WEEKDAY(Tableau1[[#This Row],[Date]],2)&lt;7,0,
SUM(OFFSET(Tableau1[[#This Row],[Temps de travail]],-6,,7))-
SUM(OFFSET(Tableau1[[#This Row],[Heures à récupérer]],-6,,7))+
SUM(OFFSET(Tableau1[[#This Row],[Récup avance]],-6,,7))
-paramètres!$B$9
)*24)</f>
        <v>0</v>
      </c>
      <c r="V78" s="14"/>
      <c r="W78" s="14"/>
      <c r="Y78" s="14"/>
    </row>
    <row r="79" spans="2:25" x14ac:dyDescent="0.3">
      <c r="B79" s="50" t="str">
        <f>IF(WEEKDAY(Tableau1[[#This Row],[Date]],2)=4,"semaine "&amp;_xlfn.ISOWEEKNUM(Tableau1[[#This Row],[Date]]),"")</f>
        <v/>
      </c>
      <c r="C79" s="45" t="str">
        <f>UPPER(TEXT(Tableau1[[#This Row],[Date]],"jjjj"))</f>
        <v>VENDREDI</v>
      </c>
      <c r="D79" s="61">
        <f>$C$3+ROW()-ROW(Tableau1[[#Headers],[Date]])-1</f>
        <v>43903</v>
      </c>
      <c r="E79" s="25">
        <v>0.35416666666666669</v>
      </c>
      <c r="F79" s="25">
        <v>0.5</v>
      </c>
      <c r="G79" s="59">
        <v>6.9444444444444441E-3</v>
      </c>
      <c r="H79" s="25">
        <v>0.54166666666666663</v>
      </c>
      <c r="I79" s="25">
        <v>0.64583333333333337</v>
      </c>
      <c r="J79" s="59"/>
      <c r="K79" s="65">
        <f>Tableau1[[#This Row],[Fin AM]]-Tableau1[[#This Row],[Début AM]]-Tableau1[[#This Row],[Pause AM]]+Tableau1[[#This Row],[Fin PM]]-Tableau1[[#This Row],[Début PM]]-Tableau1[[#This Row],[Pause PM]]</f>
        <v>0.24305555555555558</v>
      </c>
      <c r="L79" s="46"/>
      <c r="M79" s="91"/>
      <c r="N79" s="102" t="str">
        <f ca="1">IF(COUNTIF('jours fériés'!C:C,Tableau1[[#This Row],[Date]]),"oui","")</f>
        <v/>
      </c>
      <c r="O79" s="95"/>
      <c r="P79" s="95"/>
      <c r="Q79" s="87">
        <f>IF(Tableau1[[#This Row],[ CP / ABS / ChP. AM]]="A.M.",Tableau1[[#This Row],[Temps de travail]],0)</f>
        <v>0</v>
      </c>
      <c r="R79" s="110">
        <f>IF(Tableau1[[#This Row],[ CP / ABS / ChP. AM]]="Ch.P. AM",Tableau1[[#This Row],[Fin AM]]-Tableau1[[#This Row],[Début AM]]-Tableau1[[#This Row],[Pause AM]],0)</f>
        <v>0</v>
      </c>
      <c r="S79" s="88">
        <f>IF(Tableau1[[#This Row],[Ch.P. PM]]="Ch.P. PM",Tableau1[[#This Row],[Fin PM]]-Tableau1[[#This Row],[Début PM]]-Tableau1[[#This Row],[Pause PM]],0)</f>
        <v>0</v>
      </c>
      <c r="T79" s="111">
        <f>+Tableau1[[#This Row],[Chômage Partiel AM]]+Tableau1[[#This Row],[Chômage Partiel PM]]</f>
        <v>0</v>
      </c>
      <c r="U79" s="107">
        <f ca="1">MAX(0,IF(WEEKDAY(Tableau1[[#This Row],[Date]],2)&lt;7,0,
SUM(OFFSET(Tableau1[[#This Row],[Temps de travail]],-6,,7))-
SUM(OFFSET(Tableau1[[#This Row],[Heures à récupérer]],-6,,7))+
SUM(OFFSET(Tableau1[[#This Row],[Récup avance]],-6,,7))
-paramètres!$B$9
)*24)</f>
        <v>0</v>
      </c>
      <c r="V79" s="14"/>
      <c r="W79" s="14"/>
      <c r="Y79" s="14"/>
    </row>
    <row r="80" spans="2:25" x14ac:dyDescent="0.3">
      <c r="B80" s="50" t="str">
        <f>IF(WEEKDAY(Tableau1[[#This Row],[Date]],2)=4,"semaine "&amp;_xlfn.ISOWEEKNUM(Tableau1[[#This Row],[Date]]),"")</f>
        <v/>
      </c>
      <c r="C80" s="45" t="str">
        <f>UPPER(TEXT(Tableau1[[#This Row],[Date]],"jjjj"))</f>
        <v>SAMEDI</v>
      </c>
      <c r="D80" s="61">
        <f>$C$3+ROW()-ROW(Tableau1[[#Headers],[Date]])-1</f>
        <v>43904</v>
      </c>
      <c r="E80" s="25"/>
      <c r="F80" s="25"/>
      <c r="G80" s="59"/>
      <c r="H80" s="25"/>
      <c r="I80" s="25"/>
      <c r="J80" s="59"/>
      <c r="K80" s="65">
        <f>Tableau1[[#This Row],[Fin AM]]-Tableau1[[#This Row],[Début AM]]-Tableau1[[#This Row],[Pause AM]]+Tableau1[[#This Row],[Fin PM]]-Tableau1[[#This Row],[Début PM]]-Tableau1[[#This Row],[Pause PM]]</f>
        <v>0</v>
      </c>
      <c r="L80" s="46"/>
      <c r="M80" s="91"/>
      <c r="N80" s="102" t="str">
        <f ca="1">IF(COUNTIF('jours fériés'!C:C,Tableau1[[#This Row],[Date]]),"oui","")</f>
        <v/>
      </c>
      <c r="O80" s="95"/>
      <c r="P80" s="95"/>
      <c r="Q80" s="87">
        <f>IF(Tableau1[[#This Row],[ CP / ABS / ChP. AM]]="A.M.",Tableau1[[#This Row],[Temps de travail]],0)</f>
        <v>0</v>
      </c>
      <c r="R80" s="110">
        <f>IF(Tableau1[[#This Row],[ CP / ABS / ChP. AM]]="Ch.P. AM",Tableau1[[#This Row],[Fin AM]]-Tableau1[[#This Row],[Début AM]]-Tableau1[[#This Row],[Pause AM]],0)</f>
        <v>0</v>
      </c>
      <c r="S80" s="88">
        <f>IF(Tableau1[[#This Row],[Ch.P. PM]]="Ch.P. PM",Tableau1[[#This Row],[Fin PM]]-Tableau1[[#This Row],[Début PM]]-Tableau1[[#This Row],[Pause PM]],0)</f>
        <v>0</v>
      </c>
      <c r="T80" s="111">
        <f>+Tableau1[[#This Row],[Chômage Partiel AM]]+Tableau1[[#This Row],[Chômage Partiel PM]]</f>
        <v>0</v>
      </c>
      <c r="U80" s="107">
        <f ca="1">MAX(0,IF(WEEKDAY(Tableau1[[#This Row],[Date]],2)&lt;7,0,
SUM(OFFSET(Tableau1[[#This Row],[Temps de travail]],-6,,7))-
SUM(OFFSET(Tableau1[[#This Row],[Heures à récupérer]],-6,,7))+
SUM(OFFSET(Tableau1[[#This Row],[Récup avance]],-6,,7))
-paramètres!$B$9
)*24)</f>
        <v>0</v>
      </c>
      <c r="V80" s="14"/>
      <c r="W80" s="14"/>
      <c r="Y80" s="14"/>
    </row>
    <row r="81" spans="2:25" ht="15" thickBot="1" x14ac:dyDescent="0.35">
      <c r="B81" s="50" t="str">
        <f>IF(WEEKDAY(Tableau1[[#This Row],[Date]],2)=4,"semaine "&amp;_xlfn.ISOWEEKNUM(Tableau1[[#This Row],[Date]]),"")</f>
        <v/>
      </c>
      <c r="C81" s="45" t="str">
        <f>UPPER(TEXT(Tableau1[[#This Row],[Date]],"jjjj"))</f>
        <v>DIMANCHE</v>
      </c>
      <c r="D81" s="61">
        <f>$C$3+ROW()-ROW(Tableau1[[#Headers],[Date]])-1</f>
        <v>43905</v>
      </c>
      <c r="E81" s="25"/>
      <c r="F81" s="25"/>
      <c r="G81" s="59"/>
      <c r="H81" s="25"/>
      <c r="I81" s="25"/>
      <c r="J81" s="59"/>
      <c r="K81" s="65">
        <f>Tableau1[[#This Row],[Fin AM]]-Tableau1[[#This Row],[Début AM]]-Tableau1[[#This Row],[Pause AM]]+Tableau1[[#This Row],[Fin PM]]-Tableau1[[#This Row],[Début PM]]-Tableau1[[#This Row],[Pause PM]]</f>
        <v>0</v>
      </c>
      <c r="L81" s="53"/>
      <c r="M81" s="92"/>
      <c r="N81" s="97" t="str">
        <f ca="1">IF(COUNTIF('jours fériés'!C:C,Tableau1[[#This Row],[Date]]),"oui","")</f>
        <v/>
      </c>
      <c r="O81" s="96"/>
      <c r="P81" s="96"/>
      <c r="Q81" s="91">
        <f>IF(Tableau1[[#This Row],[ CP / ABS / ChP. AM]]="A.M.",Tableau1[[#This Row],[Temps de travail]],0)</f>
        <v>0</v>
      </c>
      <c r="R81" s="112">
        <f>IF(Tableau1[[#This Row],[ CP / ABS / ChP. AM]]="Ch.P. AM",Tableau1[[#This Row],[Fin AM]]-Tableau1[[#This Row],[Début AM]]-Tableau1[[#This Row],[Pause AM]],0)</f>
        <v>0</v>
      </c>
      <c r="S81" s="105">
        <f>IF(Tableau1[[#This Row],[Ch.P. PM]]="Ch.P. PM",Tableau1[[#This Row],[Fin PM]]-Tableau1[[#This Row],[Début PM]]-Tableau1[[#This Row],[Pause PM]],0)</f>
        <v>0</v>
      </c>
      <c r="T81" s="113">
        <f>+Tableau1[[#This Row],[Chômage Partiel AM]]+Tableau1[[#This Row],[Chômage Partiel PM]]</f>
        <v>0</v>
      </c>
      <c r="U81" s="108">
        <f ca="1">MAX(0,IF(WEEKDAY(Tableau1[[#This Row],[Date]],2)&lt;7,0,
SUM(OFFSET(Tableau1[[#This Row],[Temps de travail]],-6,,7))-
SUM(OFFSET(Tableau1[[#This Row],[Heures à récupérer]],-6,,7))+
SUM(OFFSET(Tableau1[[#This Row],[Récup avance]],-6,,7))
-paramètres!$B$9
)*24)</f>
        <v>5.3290705182007514E-15</v>
      </c>
      <c r="V81" s="14"/>
      <c r="W81" s="14"/>
      <c r="Y81" s="14"/>
    </row>
    <row r="82" spans="2:25" x14ac:dyDescent="0.3">
      <c r="B82" s="50" t="str">
        <f>IF(WEEKDAY(Tableau1[[#This Row],[Date]],2)=4,"semaine "&amp;_xlfn.ISOWEEKNUM(Tableau1[[#This Row],[Date]]),"")</f>
        <v/>
      </c>
      <c r="C82" s="45" t="str">
        <f>UPPER(TEXT(Tableau1[[#This Row],[Date]],"jjjj"))</f>
        <v>LUNDI</v>
      </c>
      <c r="D82" s="61">
        <f>$C$3+ROW()-ROW(Tableau1[[#Headers],[Date]])-1</f>
        <v>43906</v>
      </c>
      <c r="E82" s="25">
        <v>0.35416666666666669</v>
      </c>
      <c r="F82" s="25">
        <v>0.52083333333333337</v>
      </c>
      <c r="G82" s="59">
        <v>6.9444444444444441E-3</v>
      </c>
      <c r="H82" s="25">
        <v>0.5625</v>
      </c>
      <c r="I82" s="25">
        <v>0.70833333333333337</v>
      </c>
      <c r="J82" s="59">
        <v>6.9444444444444441E-3</v>
      </c>
      <c r="K82" s="65">
        <f>Tableau1[[#This Row],[Fin AM]]-Tableau1[[#This Row],[Début AM]]-Tableau1[[#This Row],[Pause AM]]+Tableau1[[#This Row],[Fin PM]]-Tableau1[[#This Row],[Début PM]]-Tableau1[[#This Row],[Pause PM]]</f>
        <v>0.29861111111111116</v>
      </c>
      <c r="L82" s="49"/>
      <c r="M82" s="90"/>
      <c r="N82" s="102" t="str">
        <f ca="1">IF(COUNTIF('jours fériés'!C:C,Tableau1[[#This Row],[Date]]),"oui","")</f>
        <v/>
      </c>
      <c r="O82" s="95"/>
      <c r="P82" s="95"/>
      <c r="Q82" s="87">
        <f>IF(Tableau1[[#This Row],[ CP / ABS / ChP. AM]]="A.M.",Tableau1[[#This Row],[Temps de travail]],0)</f>
        <v>0</v>
      </c>
      <c r="R82" s="110">
        <f>IF(Tableau1[[#This Row],[ CP / ABS / ChP. AM]]="Ch.P. AM",Tableau1[[#This Row],[Fin AM]]-Tableau1[[#This Row],[Début AM]]-Tableau1[[#This Row],[Pause AM]],0)</f>
        <v>0</v>
      </c>
      <c r="S82" s="88">
        <f>IF(Tableau1[[#This Row],[Ch.P. PM]]="Ch.P. PM",Tableau1[[#This Row],[Fin PM]]-Tableau1[[#This Row],[Début PM]]-Tableau1[[#This Row],[Pause PM]],0)</f>
        <v>0</v>
      </c>
      <c r="T82" s="111">
        <f>+Tableau1[[#This Row],[Chômage Partiel AM]]+Tableau1[[#This Row],[Chômage Partiel PM]]</f>
        <v>0</v>
      </c>
      <c r="U82" s="107">
        <f ca="1">MAX(0,IF(WEEKDAY(Tableau1[[#This Row],[Date]],2)&lt;7,0,
SUM(OFFSET(Tableau1[[#This Row],[Temps de travail]],-6,,7))-
SUM(OFFSET(Tableau1[[#This Row],[Heures à récupérer]],-6,,7))+
SUM(OFFSET(Tableau1[[#This Row],[Récup avance]],-6,,7))
-paramètres!$B$9
)*24)</f>
        <v>0</v>
      </c>
      <c r="V82" s="14"/>
      <c r="W82" s="14"/>
      <c r="Y82" s="14"/>
    </row>
    <row r="83" spans="2:25" x14ac:dyDescent="0.3">
      <c r="B83" s="50" t="str">
        <f>IF(WEEKDAY(Tableau1[[#This Row],[Date]],2)=4,"semaine "&amp;_xlfn.ISOWEEKNUM(Tableau1[[#This Row],[Date]]),"")</f>
        <v/>
      </c>
      <c r="C83" s="45" t="str">
        <f>UPPER(TEXT(Tableau1[[#This Row],[Date]],"jjjj"))</f>
        <v>MARDI</v>
      </c>
      <c r="D83" s="61">
        <f>$C$3+ROW()-ROW(Tableau1[[#Headers],[Date]])-1</f>
        <v>43907</v>
      </c>
      <c r="E83" s="25">
        <v>0.35416666666666669</v>
      </c>
      <c r="F83" s="25">
        <v>0.52083333333333337</v>
      </c>
      <c r="G83" s="59">
        <v>6.9444444444444441E-3</v>
      </c>
      <c r="H83" s="25">
        <v>0.5625</v>
      </c>
      <c r="I83" s="25">
        <v>0.70833333333333337</v>
      </c>
      <c r="J83" s="59">
        <v>6.9444444444444441E-3</v>
      </c>
      <c r="K83" s="65">
        <f>Tableau1[[#This Row],[Fin AM]]-Tableau1[[#This Row],[Début AM]]-Tableau1[[#This Row],[Pause AM]]+Tableau1[[#This Row],[Fin PM]]-Tableau1[[#This Row],[Début PM]]-Tableau1[[#This Row],[Pause PM]]</f>
        <v>0.29861111111111116</v>
      </c>
      <c r="L83" s="46"/>
      <c r="M83" s="91"/>
      <c r="N83" s="102" t="str">
        <f ca="1">IF(COUNTIF('jours fériés'!C:C,Tableau1[[#This Row],[Date]]),"oui","")</f>
        <v/>
      </c>
      <c r="O83" s="95"/>
      <c r="P83" s="95"/>
      <c r="Q83" s="87">
        <f>IF(Tableau1[[#This Row],[ CP / ABS / ChP. AM]]="A.M.",Tableau1[[#This Row],[Temps de travail]],0)</f>
        <v>0</v>
      </c>
      <c r="R83" s="110">
        <f>IF(Tableau1[[#This Row],[ CP / ABS / ChP. AM]]="Ch.P. AM",Tableau1[[#This Row],[Fin AM]]-Tableau1[[#This Row],[Début AM]]-Tableau1[[#This Row],[Pause AM]],0)</f>
        <v>0</v>
      </c>
      <c r="S83" s="88">
        <f>IF(Tableau1[[#This Row],[Ch.P. PM]]="Ch.P. PM",Tableau1[[#This Row],[Fin PM]]-Tableau1[[#This Row],[Début PM]]-Tableau1[[#This Row],[Pause PM]],0)</f>
        <v>0</v>
      </c>
      <c r="T83" s="111">
        <f>+Tableau1[[#This Row],[Chômage Partiel AM]]+Tableau1[[#This Row],[Chômage Partiel PM]]</f>
        <v>0</v>
      </c>
      <c r="U83" s="107">
        <f ca="1">MAX(0,IF(WEEKDAY(Tableau1[[#This Row],[Date]],2)&lt;7,0,
SUM(OFFSET(Tableau1[[#This Row],[Temps de travail]],-6,,7))-
SUM(OFFSET(Tableau1[[#This Row],[Heures à récupérer]],-6,,7))+
SUM(OFFSET(Tableau1[[#This Row],[Récup avance]],-6,,7))
-paramètres!$B$9
)*24)</f>
        <v>0</v>
      </c>
      <c r="V83" s="14"/>
      <c r="W83" s="14"/>
      <c r="Y83" s="14"/>
    </row>
    <row r="84" spans="2:25" x14ac:dyDescent="0.3">
      <c r="B84" s="50" t="str">
        <f>IF(WEEKDAY(Tableau1[[#This Row],[Date]],2)=4,"semaine "&amp;_xlfn.ISOWEEKNUM(Tableau1[[#This Row],[Date]]),"")</f>
        <v/>
      </c>
      <c r="C84" s="45" t="str">
        <f>UPPER(TEXT(Tableau1[[#This Row],[Date]],"jjjj"))</f>
        <v>MERCREDI</v>
      </c>
      <c r="D84" s="61">
        <f>$C$3+ROW()-ROW(Tableau1[[#Headers],[Date]])-1</f>
        <v>43908</v>
      </c>
      <c r="E84" s="25">
        <v>0.35416666666666669</v>
      </c>
      <c r="F84" s="25">
        <v>0.52083333333333337</v>
      </c>
      <c r="G84" s="59">
        <v>6.9444444444444441E-3</v>
      </c>
      <c r="H84" s="25">
        <v>0.5625</v>
      </c>
      <c r="I84" s="25">
        <v>0.70833333333333337</v>
      </c>
      <c r="J84" s="59">
        <v>6.9444444444444441E-3</v>
      </c>
      <c r="K84" s="65">
        <f>Tableau1[[#This Row],[Fin AM]]-Tableau1[[#This Row],[Début AM]]-Tableau1[[#This Row],[Pause AM]]+Tableau1[[#This Row],[Fin PM]]-Tableau1[[#This Row],[Début PM]]-Tableau1[[#This Row],[Pause PM]]</f>
        <v>0.29861111111111116</v>
      </c>
      <c r="L84" s="46"/>
      <c r="M84" s="91"/>
      <c r="N84" s="102" t="str">
        <f ca="1">IF(COUNTIF('jours fériés'!C:C,Tableau1[[#This Row],[Date]]),"oui","")</f>
        <v/>
      </c>
      <c r="O84" s="95"/>
      <c r="P84" s="95"/>
      <c r="Q84" s="87">
        <f>IF(Tableau1[[#This Row],[ CP / ABS / ChP. AM]]="A.M.",Tableau1[[#This Row],[Temps de travail]],0)</f>
        <v>0</v>
      </c>
      <c r="R84" s="110">
        <f>IF(Tableau1[[#This Row],[ CP / ABS / ChP. AM]]="Ch.P. AM",Tableau1[[#This Row],[Fin AM]]-Tableau1[[#This Row],[Début AM]]-Tableau1[[#This Row],[Pause AM]],0)</f>
        <v>0</v>
      </c>
      <c r="S84" s="88">
        <f>IF(Tableau1[[#This Row],[Ch.P. PM]]="Ch.P. PM",Tableau1[[#This Row],[Fin PM]]-Tableau1[[#This Row],[Début PM]]-Tableau1[[#This Row],[Pause PM]],0)</f>
        <v>0</v>
      </c>
      <c r="T84" s="111">
        <f>+Tableau1[[#This Row],[Chômage Partiel AM]]+Tableau1[[#This Row],[Chômage Partiel PM]]</f>
        <v>0</v>
      </c>
      <c r="U84" s="107">
        <f ca="1">MAX(0,IF(WEEKDAY(Tableau1[[#This Row],[Date]],2)&lt;7,0,
SUM(OFFSET(Tableau1[[#This Row],[Temps de travail]],-6,,7))-
SUM(OFFSET(Tableau1[[#This Row],[Heures à récupérer]],-6,,7))+
SUM(OFFSET(Tableau1[[#This Row],[Récup avance]],-6,,7))
-paramètres!$B$9
)*24)</f>
        <v>0</v>
      </c>
      <c r="V84" s="14"/>
      <c r="W84" s="14"/>
      <c r="Y84" s="14"/>
    </row>
    <row r="85" spans="2:25" x14ac:dyDescent="0.3">
      <c r="B85" s="50" t="str">
        <f>IF(WEEKDAY(Tableau1[[#This Row],[Date]],2)=4,"semaine "&amp;_xlfn.ISOWEEKNUM(Tableau1[[#This Row],[Date]]),"")</f>
        <v>semaine 12</v>
      </c>
      <c r="C85" s="45" t="str">
        <f>UPPER(TEXT(Tableau1[[#This Row],[Date]],"jjjj"))</f>
        <v>JEUDI</v>
      </c>
      <c r="D85" s="61">
        <f>$C$3+ROW()-ROW(Tableau1[[#Headers],[Date]])-1</f>
        <v>43909</v>
      </c>
      <c r="E85" s="25">
        <v>0.35416666666666669</v>
      </c>
      <c r="F85" s="25">
        <v>0.52083333333333337</v>
      </c>
      <c r="G85" s="59">
        <v>6.9444444444444441E-3</v>
      </c>
      <c r="H85" s="25">
        <v>0.5625</v>
      </c>
      <c r="I85" s="25">
        <v>0.70833333333333337</v>
      </c>
      <c r="J85" s="59">
        <v>6.9444444444444441E-3</v>
      </c>
      <c r="K85" s="65">
        <f>Tableau1[[#This Row],[Fin AM]]-Tableau1[[#This Row],[Début AM]]-Tableau1[[#This Row],[Pause AM]]+Tableau1[[#This Row],[Fin PM]]-Tableau1[[#This Row],[Début PM]]-Tableau1[[#This Row],[Pause PM]]</f>
        <v>0.29861111111111116</v>
      </c>
      <c r="L85" s="46"/>
      <c r="M85" s="91"/>
      <c r="N85" s="102" t="str">
        <f ca="1">IF(COUNTIF('jours fériés'!C:C,Tableau1[[#This Row],[Date]]),"oui","")</f>
        <v/>
      </c>
      <c r="O85" s="95"/>
      <c r="P85" s="95"/>
      <c r="Q85" s="87">
        <f>IF(Tableau1[[#This Row],[ CP / ABS / ChP. AM]]="A.M.",Tableau1[[#This Row],[Temps de travail]],0)</f>
        <v>0</v>
      </c>
      <c r="R85" s="110">
        <f>IF(Tableau1[[#This Row],[ CP / ABS / ChP. AM]]="Ch.P. AM",Tableau1[[#This Row],[Fin AM]]-Tableau1[[#This Row],[Début AM]]-Tableau1[[#This Row],[Pause AM]],0)</f>
        <v>0</v>
      </c>
      <c r="S85" s="88">
        <f>IF(Tableau1[[#This Row],[Ch.P. PM]]="Ch.P. PM",Tableau1[[#This Row],[Fin PM]]-Tableau1[[#This Row],[Début PM]]-Tableau1[[#This Row],[Pause PM]],0)</f>
        <v>0</v>
      </c>
      <c r="T85" s="111">
        <f>+Tableau1[[#This Row],[Chômage Partiel AM]]+Tableau1[[#This Row],[Chômage Partiel PM]]</f>
        <v>0</v>
      </c>
      <c r="U85" s="107">
        <f ca="1">MAX(0,IF(WEEKDAY(Tableau1[[#This Row],[Date]],2)&lt;7,0,
SUM(OFFSET(Tableau1[[#This Row],[Temps de travail]],-6,,7))-
SUM(OFFSET(Tableau1[[#This Row],[Heures à récupérer]],-6,,7))+
SUM(OFFSET(Tableau1[[#This Row],[Récup avance]],-6,,7))
-paramètres!$B$9
)*24)</f>
        <v>0</v>
      </c>
      <c r="V85" s="14"/>
      <c r="W85" s="14"/>
      <c r="Y85" s="14"/>
    </row>
    <row r="86" spans="2:25" x14ac:dyDescent="0.3">
      <c r="B86" s="50" t="str">
        <f>IF(WEEKDAY(Tableau1[[#This Row],[Date]],2)=4,"semaine "&amp;_xlfn.ISOWEEKNUM(Tableau1[[#This Row],[Date]]),"")</f>
        <v/>
      </c>
      <c r="C86" s="45" t="str">
        <f>UPPER(TEXT(Tableau1[[#This Row],[Date]],"jjjj"))</f>
        <v>VENDREDI</v>
      </c>
      <c r="D86" s="61">
        <f>$C$3+ROW()-ROW(Tableau1[[#Headers],[Date]])-1</f>
        <v>43910</v>
      </c>
      <c r="E86" s="25">
        <v>0.35416666666666669</v>
      </c>
      <c r="F86" s="25">
        <v>0.5</v>
      </c>
      <c r="G86" s="59">
        <v>6.9444444444444441E-3</v>
      </c>
      <c r="H86" s="25">
        <v>0.54166666666666663</v>
      </c>
      <c r="I86" s="25">
        <v>0.64583333333333337</v>
      </c>
      <c r="J86" s="59"/>
      <c r="K86" s="65">
        <f>Tableau1[[#This Row],[Fin AM]]-Tableau1[[#This Row],[Début AM]]-Tableau1[[#This Row],[Pause AM]]+Tableau1[[#This Row],[Fin PM]]-Tableau1[[#This Row],[Début PM]]-Tableau1[[#This Row],[Pause PM]]</f>
        <v>0.24305555555555558</v>
      </c>
      <c r="L86" s="46"/>
      <c r="M86" s="91"/>
      <c r="N86" s="102" t="str">
        <f ca="1">IF(COUNTIF('jours fériés'!C:C,Tableau1[[#This Row],[Date]]),"oui","")</f>
        <v/>
      </c>
      <c r="O86" s="95"/>
      <c r="P86" s="95"/>
      <c r="Q86" s="87">
        <f>IF(Tableau1[[#This Row],[ CP / ABS / ChP. AM]]="A.M.",Tableau1[[#This Row],[Temps de travail]],0)</f>
        <v>0</v>
      </c>
      <c r="R86" s="110">
        <f>IF(Tableau1[[#This Row],[ CP / ABS / ChP. AM]]="Ch.P. AM",Tableau1[[#This Row],[Fin AM]]-Tableau1[[#This Row],[Début AM]]-Tableau1[[#This Row],[Pause AM]],0)</f>
        <v>0</v>
      </c>
      <c r="S86" s="88">
        <f>IF(Tableau1[[#This Row],[Ch.P. PM]]="Ch.P. PM",Tableau1[[#This Row],[Fin PM]]-Tableau1[[#This Row],[Début PM]]-Tableau1[[#This Row],[Pause PM]],0)</f>
        <v>0</v>
      </c>
      <c r="T86" s="111">
        <f>+Tableau1[[#This Row],[Chômage Partiel AM]]+Tableau1[[#This Row],[Chômage Partiel PM]]</f>
        <v>0</v>
      </c>
      <c r="U86" s="107">
        <f ca="1">MAX(0,IF(WEEKDAY(Tableau1[[#This Row],[Date]],2)&lt;7,0,
SUM(OFFSET(Tableau1[[#This Row],[Temps de travail]],-6,,7))-
SUM(OFFSET(Tableau1[[#This Row],[Heures à récupérer]],-6,,7))+
SUM(OFFSET(Tableau1[[#This Row],[Récup avance]],-6,,7))
-paramètres!$B$9
)*24)</f>
        <v>0</v>
      </c>
      <c r="V86" s="14"/>
      <c r="W86" s="14"/>
      <c r="Y86" s="14"/>
    </row>
    <row r="87" spans="2:25" x14ac:dyDescent="0.3">
      <c r="B87" s="50" t="str">
        <f>IF(WEEKDAY(Tableau1[[#This Row],[Date]],2)=4,"semaine "&amp;_xlfn.ISOWEEKNUM(Tableau1[[#This Row],[Date]]),"")</f>
        <v/>
      </c>
      <c r="C87" s="45" t="str">
        <f>UPPER(TEXT(Tableau1[[#This Row],[Date]],"jjjj"))</f>
        <v>SAMEDI</v>
      </c>
      <c r="D87" s="61">
        <f>$C$3+ROW()-ROW(Tableau1[[#Headers],[Date]])-1</f>
        <v>43911</v>
      </c>
      <c r="E87" s="25"/>
      <c r="F87" s="25"/>
      <c r="G87" s="59"/>
      <c r="H87" s="25"/>
      <c r="I87" s="25"/>
      <c r="J87" s="59"/>
      <c r="K87" s="65">
        <f>Tableau1[[#This Row],[Fin AM]]-Tableau1[[#This Row],[Début AM]]-Tableau1[[#This Row],[Pause AM]]+Tableau1[[#This Row],[Fin PM]]-Tableau1[[#This Row],[Début PM]]-Tableau1[[#This Row],[Pause PM]]</f>
        <v>0</v>
      </c>
      <c r="L87" s="46"/>
      <c r="M87" s="91"/>
      <c r="N87" s="102" t="str">
        <f ca="1">IF(COUNTIF('jours fériés'!C:C,Tableau1[[#This Row],[Date]]),"oui","")</f>
        <v/>
      </c>
      <c r="O87" s="95"/>
      <c r="P87" s="95"/>
      <c r="Q87" s="87">
        <f>IF(Tableau1[[#This Row],[ CP / ABS / ChP. AM]]="A.M.",Tableau1[[#This Row],[Temps de travail]],0)</f>
        <v>0</v>
      </c>
      <c r="R87" s="110">
        <f>IF(Tableau1[[#This Row],[ CP / ABS / ChP. AM]]="Ch.P. AM",Tableau1[[#This Row],[Fin AM]]-Tableau1[[#This Row],[Début AM]]-Tableau1[[#This Row],[Pause AM]],0)</f>
        <v>0</v>
      </c>
      <c r="S87" s="88">
        <f>IF(Tableau1[[#This Row],[Ch.P. PM]]="Ch.P. PM",Tableau1[[#This Row],[Fin PM]]-Tableau1[[#This Row],[Début PM]]-Tableau1[[#This Row],[Pause PM]],0)</f>
        <v>0</v>
      </c>
      <c r="T87" s="111">
        <f>+Tableau1[[#This Row],[Chômage Partiel AM]]+Tableau1[[#This Row],[Chômage Partiel PM]]</f>
        <v>0</v>
      </c>
      <c r="U87" s="107">
        <f ca="1">MAX(0,IF(WEEKDAY(Tableau1[[#This Row],[Date]],2)&lt;7,0,
SUM(OFFSET(Tableau1[[#This Row],[Temps de travail]],-6,,7))-
SUM(OFFSET(Tableau1[[#This Row],[Heures à récupérer]],-6,,7))+
SUM(OFFSET(Tableau1[[#This Row],[Récup avance]],-6,,7))
-paramètres!$B$9
)*24)</f>
        <v>0</v>
      </c>
      <c r="V87" s="14"/>
      <c r="W87" s="14"/>
      <c r="Y87" s="14"/>
    </row>
    <row r="88" spans="2:25" ht="15" thickBot="1" x14ac:dyDescent="0.35">
      <c r="B88" s="50" t="str">
        <f>IF(WEEKDAY(Tableau1[[#This Row],[Date]],2)=4,"semaine "&amp;_xlfn.ISOWEEKNUM(Tableau1[[#This Row],[Date]]),"")</f>
        <v/>
      </c>
      <c r="C88" s="45" t="str">
        <f>UPPER(TEXT(Tableau1[[#This Row],[Date]],"jjjj"))</f>
        <v>DIMANCHE</v>
      </c>
      <c r="D88" s="61">
        <f>$C$3+ROW()-ROW(Tableau1[[#Headers],[Date]])-1</f>
        <v>43912</v>
      </c>
      <c r="E88" s="25"/>
      <c r="F88" s="25"/>
      <c r="G88" s="59"/>
      <c r="H88" s="25"/>
      <c r="I88" s="25"/>
      <c r="J88" s="59"/>
      <c r="K88" s="65">
        <f>Tableau1[[#This Row],[Fin AM]]-Tableau1[[#This Row],[Début AM]]-Tableau1[[#This Row],[Pause AM]]+Tableau1[[#This Row],[Fin PM]]-Tableau1[[#This Row],[Début PM]]-Tableau1[[#This Row],[Pause PM]]</f>
        <v>0</v>
      </c>
      <c r="L88" s="53"/>
      <c r="M88" s="92"/>
      <c r="N88" s="97" t="str">
        <f ca="1">IF(COUNTIF('jours fériés'!C:C,Tableau1[[#This Row],[Date]]),"oui","")</f>
        <v/>
      </c>
      <c r="O88" s="96"/>
      <c r="P88" s="96"/>
      <c r="Q88" s="91">
        <f>IF(Tableau1[[#This Row],[ CP / ABS / ChP. AM]]="A.M.",Tableau1[[#This Row],[Temps de travail]],0)</f>
        <v>0</v>
      </c>
      <c r="R88" s="112">
        <f>IF(Tableau1[[#This Row],[ CP / ABS / ChP. AM]]="Ch.P. AM",Tableau1[[#This Row],[Fin AM]]-Tableau1[[#This Row],[Début AM]]-Tableau1[[#This Row],[Pause AM]],0)</f>
        <v>0</v>
      </c>
      <c r="S88" s="105">
        <f>IF(Tableau1[[#This Row],[Ch.P. PM]]="Ch.P. PM",Tableau1[[#This Row],[Fin PM]]-Tableau1[[#This Row],[Début PM]]-Tableau1[[#This Row],[Pause PM]],0)</f>
        <v>0</v>
      </c>
      <c r="T88" s="113">
        <f>+Tableau1[[#This Row],[Chômage Partiel AM]]+Tableau1[[#This Row],[Chômage Partiel PM]]</f>
        <v>0</v>
      </c>
      <c r="U88" s="108">
        <f ca="1">MAX(0,IF(WEEKDAY(Tableau1[[#This Row],[Date]],2)&lt;7,0,
SUM(OFFSET(Tableau1[[#This Row],[Temps de travail]],-6,,7))-
SUM(OFFSET(Tableau1[[#This Row],[Heures à récupérer]],-6,,7))+
SUM(OFFSET(Tableau1[[#This Row],[Récup avance]],-6,,7))
-paramètres!$B$9
)*24)</f>
        <v>5.3290705182007514E-15</v>
      </c>
      <c r="V88" s="14"/>
      <c r="W88" s="14"/>
      <c r="Y88" s="14"/>
    </row>
    <row r="89" spans="2:25" x14ac:dyDescent="0.3">
      <c r="B89" s="50" t="str">
        <f>IF(WEEKDAY(Tableau1[[#This Row],[Date]],2)=4,"semaine "&amp;_xlfn.ISOWEEKNUM(Tableau1[[#This Row],[Date]]),"")</f>
        <v/>
      </c>
      <c r="C89" s="45" t="str">
        <f>UPPER(TEXT(Tableau1[[#This Row],[Date]],"jjjj"))</f>
        <v>LUNDI</v>
      </c>
      <c r="D89" s="61">
        <f>$C$3+ROW()-ROW(Tableau1[[#Headers],[Date]])-1</f>
        <v>43913</v>
      </c>
      <c r="E89" s="25">
        <v>0.35416666666666669</v>
      </c>
      <c r="F89" s="25">
        <v>0.52083333333333337</v>
      </c>
      <c r="G89" s="59">
        <v>6.9444444444444441E-3</v>
      </c>
      <c r="H89" s="25">
        <v>0.5625</v>
      </c>
      <c r="I89" s="25">
        <v>0.70833333333333337</v>
      </c>
      <c r="J89" s="59">
        <v>6.9444444444444441E-3</v>
      </c>
      <c r="K89" s="65">
        <f>Tableau1[[#This Row],[Fin AM]]-Tableau1[[#This Row],[Début AM]]-Tableau1[[#This Row],[Pause AM]]+Tableau1[[#This Row],[Fin PM]]-Tableau1[[#This Row],[Début PM]]-Tableau1[[#This Row],[Pause PM]]</f>
        <v>0.29861111111111116</v>
      </c>
      <c r="L89" s="49"/>
      <c r="M89" s="90"/>
      <c r="N89" s="102" t="str">
        <f ca="1">IF(COUNTIF('jours fériés'!C:C,Tableau1[[#This Row],[Date]]),"oui","")</f>
        <v/>
      </c>
      <c r="O89" s="95"/>
      <c r="P89" s="95"/>
      <c r="Q89" s="87">
        <f>IF(Tableau1[[#This Row],[ CP / ABS / ChP. AM]]="A.M.",Tableau1[[#This Row],[Temps de travail]],0)</f>
        <v>0</v>
      </c>
      <c r="R89" s="110">
        <f>IF(Tableau1[[#This Row],[ CP / ABS / ChP. AM]]="Ch.P. AM",Tableau1[[#This Row],[Fin AM]]-Tableau1[[#This Row],[Début AM]]-Tableau1[[#This Row],[Pause AM]],0)</f>
        <v>0</v>
      </c>
      <c r="S89" s="88">
        <f>IF(Tableau1[[#This Row],[Ch.P. PM]]="Ch.P. PM",Tableau1[[#This Row],[Fin PM]]-Tableau1[[#This Row],[Début PM]]-Tableau1[[#This Row],[Pause PM]],0)</f>
        <v>0</v>
      </c>
      <c r="T89" s="111">
        <f>+Tableau1[[#This Row],[Chômage Partiel AM]]+Tableau1[[#This Row],[Chômage Partiel PM]]</f>
        <v>0</v>
      </c>
      <c r="U89" s="107">
        <f ca="1">MAX(0,IF(WEEKDAY(Tableau1[[#This Row],[Date]],2)&lt;7,0,
SUM(OFFSET(Tableau1[[#This Row],[Temps de travail]],-6,,7))-
SUM(OFFSET(Tableau1[[#This Row],[Heures à récupérer]],-6,,7))+
SUM(OFFSET(Tableau1[[#This Row],[Récup avance]],-6,,7))
-paramètres!$B$9
)*24)</f>
        <v>0</v>
      </c>
      <c r="V89" s="14"/>
      <c r="W89" s="14"/>
      <c r="Y89" s="14"/>
    </row>
    <row r="90" spans="2:25" x14ac:dyDescent="0.3">
      <c r="B90" s="50" t="str">
        <f>IF(WEEKDAY(Tableau1[[#This Row],[Date]],2)=4,"semaine "&amp;_xlfn.ISOWEEKNUM(Tableau1[[#This Row],[Date]]),"")</f>
        <v/>
      </c>
      <c r="C90" s="45" t="str">
        <f>UPPER(TEXT(Tableau1[[#This Row],[Date]],"jjjj"))</f>
        <v>MARDI</v>
      </c>
      <c r="D90" s="61">
        <f>$C$3+ROW()-ROW(Tableau1[[#Headers],[Date]])-1</f>
        <v>43914</v>
      </c>
      <c r="E90" s="25">
        <v>0.35416666666666669</v>
      </c>
      <c r="F90" s="25">
        <v>0.52083333333333337</v>
      </c>
      <c r="G90" s="59">
        <v>6.9444444444444441E-3</v>
      </c>
      <c r="H90" s="25">
        <v>0.5625</v>
      </c>
      <c r="I90" s="25">
        <v>0.70833333333333337</v>
      </c>
      <c r="J90" s="59">
        <v>6.9444444444444441E-3</v>
      </c>
      <c r="K90" s="65">
        <f>Tableau1[[#This Row],[Fin AM]]-Tableau1[[#This Row],[Début AM]]-Tableau1[[#This Row],[Pause AM]]+Tableau1[[#This Row],[Fin PM]]-Tableau1[[#This Row],[Début PM]]-Tableau1[[#This Row],[Pause PM]]</f>
        <v>0.29861111111111116</v>
      </c>
      <c r="L90" s="46"/>
      <c r="M90" s="91"/>
      <c r="N90" s="102" t="str">
        <f ca="1">IF(COUNTIF('jours fériés'!C:C,Tableau1[[#This Row],[Date]]),"oui","")</f>
        <v/>
      </c>
      <c r="O90" s="95"/>
      <c r="P90" s="95"/>
      <c r="Q90" s="87">
        <f>IF(Tableau1[[#This Row],[ CP / ABS / ChP. AM]]="A.M.",Tableau1[[#This Row],[Temps de travail]],0)</f>
        <v>0</v>
      </c>
      <c r="R90" s="110">
        <f>IF(Tableau1[[#This Row],[ CP / ABS / ChP. AM]]="Ch.P. AM",Tableau1[[#This Row],[Fin AM]]-Tableau1[[#This Row],[Début AM]]-Tableau1[[#This Row],[Pause AM]],0)</f>
        <v>0</v>
      </c>
      <c r="S90" s="88">
        <f>IF(Tableau1[[#This Row],[Ch.P. PM]]="Ch.P. PM",Tableau1[[#This Row],[Fin PM]]-Tableau1[[#This Row],[Début PM]]-Tableau1[[#This Row],[Pause PM]],0)</f>
        <v>0</v>
      </c>
      <c r="T90" s="111">
        <f>+Tableau1[[#This Row],[Chômage Partiel AM]]+Tableau1[[#This Row],[Chômage Partiel PM]]</f>
        <v>0</v>
      </c>
      <c r="U90" s="107">
        <f ca="1">MAX(0,IF(WEEKDAY(Tableau1[[#This Row],[Date]],2)&lt;7,0,
SUM(OFFSET(Tableau1[[#This Row],[Temps de travail]],-6,,7))-
SUM(OFFSET(Tableau1[[#This Row],[Heures à récupérer]],-6,,7))+
SUM(OFFSET(Tableau1[[#This Row],[Récup avance]],-6,,7))
-paramètres!$B$9
)*24)</f>
        <v>0</v>
      </c>
      <c r="V90" s="14"/>
      <c r="W90" s="14"/>
      <c r="Y90" s="14"/>
    </row>
    <row r="91" spans="2:25" x14ac:dyDescent="0.3">
      <c r="B91" s="50" t="str">
        <f>IF(WEEKDAY(Tableau1[[#This Row],[Date]],2)=4,"semaine "&amp;_xlfn.ISOWEEKNUM(Tableau1[[#This Row],[Date]]),"")</f>
        <v/>
      </c>
      <c r="C91" s="45" t="str">
        <f>UPPER(TEXT(Tableau1[[#This Row],[Date]],"jjjj"))</f>
        <v>MERCREDI</v>
      </c>
      <c r="D91" s="61">
        <f>$C$3+ROW()-ROW(Tableau1[[#Headers],[Date]])-1</f>
        <v>43915</v>
      </c>
      <c r="E91" s="25">
        <v>0.35416666666666669</v>
      </c>
      <c r="F91" s="25">
        <v>0.52083333333333337</v>
      </c>
      <c r="G91" s="59">
        <v>6.9444444444444441E-3</v>
      </c>
      <c r="H91" s="25">
        <v>0.5625</v>
      </c>
      <c r="I91" s="25">
        <v>0.70833333333333337</v>
      </c>
      <c r="J91" s="59">
        <v>6.9444444444444441E-3</v>
      </c>
      <c r="K91" s="65">
        <f>Tableau1[[#This Row],[Fin AM]]-Tableau1[[#This Row],[Début AM]]-Tableau1[[#This Row],[Pause AM]]+Tableau1[[#This Row],[Fin PM]]-Tableau1[[#This Row],[Début PM]]-Tableau1[[#This Row],[Pause PM]]</f>
        <v>0.29861111111111116</v>
      </c>
      <c r="L91" s="46"/>
      <c r="M91" s="91"/>
      <c r="N91" s="102" t="str">
        <f ca="1">IF(COUNTIF('jours fériés'!C:C,Tableau1[[#This Row],[Date]]),"oui","")</f>
        <v/>
      </c>
      <c r="O91" s="95"/>
      <c r="P91" s="95"/>
      <c r="Q91" s="87">
        <f>IF(Tableau1[[#This Row],[ CP / ABS / ChP. AM]]="A.M.",Tableau1[[#This Row],[Temps de travail]],0)</f>
        <v>0</v>
      </c>
      <c r="R91" s="110">
        <f>IF(Tableau1[[#This Row],[ CP / ABS / ChP. AM]]="Ch.P. AM",Tableau1[[#This Row],[Fin AM]]-Tableau1[[#This Row],[Début AM]]-Tableau1[[#This Row],[Pause AM]],0)</f>
        <v>0</v>
      </c>
      <c r="S91" s="88">
        <f>IF(Tableau1[[#This Row],[Ch.P. PM]]="Ch.P. PM",Tableau1[[#This Row],[Fin PM]]-Tableau1[[#This Row],[Début PM]]-Tableau1[[#This Row],[Pause PM]],0)</f>
        <v>0</v>
      </c>
      <c r="T91" s="111">
        <f>+Tableau1[[#This Row],[Chômage Partiel AM]]+Tableau1[[#This Row],[Chômage Partiel PM]]</f>
        <v>0</v>
      </c>
      <c r="U91" s="107">
        <f ca="1">MAX(0,IF(WEEKDAY(Tableau1[[#This Row],[Date]],2)&lt;7,0,
SUM(OFFSET(Tableau1[[#This Row],[Temps de travail]],-6,,7))-
SUM(OFFSET(Tableau1[[#This Row],[Heures à récupérer]],-6,,7))+
SUM(OFFSET(Tableau1[[#This Row],[Récup avance]],-6,,7))
-paramètres!$B$9
)*24)</f>
        <v>0</v>
      </c>
      <c r="V91" s="14"/>
      <c r="W91" s="14"/>
      <c r="Y91" s="14"/>
    </row>
    <row r="92" spans="2:25" x14ac:dyDescent="0.3">
      <c r="B92" s="50" t="str">
        <f>IF(WEEKDAY(Tableau1[[#This Row],[Date]],2)=4,"semaine "&amp;_xlfn.ISOWEEKNUM(Tableau1[[#This Row],[Date]]),"")</f>
        <v>semaine 13</v>
      </c>
      <c r="C92" s="45" t="str">
        <f>UPPER(TEXT(Tableau1[[#This Row],[Date]],"jjjj"))</f>
        <v>JEUDI</v>
      </c>
      <c r="D92" s="61">
        <f>$C$3+ROW()-ROW(Tableau1[[#Headers],[Date]])-1</f>
        <v>43916</v>
      </c>
      <c r="E92" s="25">
        <v>0.35416666666666669</v>
      </c>
      <c r="F92" s="25">
        <v>0.52083333333333337</v>
      </c>
      <c r="G92" s="59">
        <v>6.9444444444444441E-3</v>
      </c>
      <c r="H92" s="25">
        <v>0.5625</v>
      </c>
      <c r="I92" s="25">
        <v>0.70833333333333337</v>
      </c>
      <c r="J92" s="59">
        <v>6.9444444444444441E-3</v>
      </c>
      <c r="K92" s="65">
        <f>Tableau1[[#This Row],[Fin AM]]-Tableau1[[#This Row],[Début AM]]-Tableau1[[#This Row],[Pause AM]]+Tableau1[[#This Row],[Fin PM]]-Tableau1[[#This Row],[Début PM]]-Tableau1[[#This Row],[Pause PM]]</f>
        <v>0.29861111111111116</v>
      </c>
      <c r="L92" s="46"/>
      <c r="M92" s="91"/>
      <c r="N92" s="102" t="str">
        <f ca="1">IF(COUNTIF('jours fériés'!C:C,Tableau1[[#This Row],[Date]]),"oui","")</f>
        <v/>
      </c>
      <c r="O92" s="95"/>
      <c r="P92" s="95"/>
      <c r="Q92" s="87">
        <f>IF(Tableau1[[#This Row],[ CP / ABS / ChP. AM]]="A.M.",Tableau1[[#This Row],[Temps de travail]],0)</f>
        <v>0</v>
      </c>
      <c r="R92" s="110">
        <f>IF(Tableau1[[#This Row],[ CP / ABS / ChP. AM]]="Ch.P. AM",Tableau1[[#This Row],[Fin AM]]-Tableau1[[#This Row],[Début AM]]-Tableau1[[#This Row],[Pause AM]],0)</f>
        <v>0</v>
      </c>
      <c r="S92" s="88">
        <f>IF(Tableau1[[#This Row],[Ch.P. PM]]="Ch.P. PM",Tableau1[[#This Row],[Fin PM]]-Tableau1[[#This Row],[Début PM]]-Tableau1[[#This Row],[Pause PM]],0)</f>
        <v>0</v>
      </c>
      <c r="T92" s="111">
        <f>+Tableau1[[#This Row],[Chômage Partiel AM]]+Tableau1[[#This Row],[Chômage Partiel PM]]</f>
        <v>0</v>
      </c>
      <c r="U92" s="107">
        <f ca="1">MAX(0,IF(WEEKDAY(Tableau1[[#This Row],[Date]],2)&lt;7,0,
SUM(OFFSET(Tableau1[[#This Row],[Temps de travail]],-6,,7))-
SUM(OFFSET(Tableau1[[#This Row],[Heures à récupérer]],-6,,7))+
SUM(OFFSET(Tableau1[[#This Row],[Récup avance]],-6,,7))
-paramètres!$B$9
)*24)</f>
        <v>0</v>
      </c>
      <c r="V92" s="14"/>
      <c r="W92" s="14"/>
      <c r="Y92" s="14"/>
    </row>
    <row r="93" spans="2:25" x14ac:dyDescent="0.3">
      <c r="B93" s="50" t="str">
        <f>IF(WEEKDAY(Tableau1[[#This Row],[Date]],2)=4,"semaine "&amp;_xlfn.ISOWEEKNUM(Tableau1[[#This Row],[Date]]),"")</f>
        <v/>
      </c>
      <c r="C93" s="45" t="str">
        <f>UPPER(TEXT(Tableau1[[#This Row],[Date]],"jjjj"))</f>
        <v>VENDREDI</v>
      </c>
      <c r="D93" s="61">
        <f>$C$3+ROW()-ROW(Tableau1[[#Headers],[Date]])-1</f>
        <v>43917</v>
      </c>
      <c r="E93" s="25">
        <v>0.35416666666666669</v>
      </c>
      <c r="F93" s="25">
        <v>0.5</v>
      </c>
      <c r="G93" s="59">
        <v>6.9444444444444441E-3</v>
      </c>
      <c r="H93" s="25">
        <v>0.54166666666666663</v>
      </c>
      <c r="I93" s="25">
        <v>0.64583333333333337</v>
      </c>
      <c r="J93" s="59"/>
      <c r="K93" s="65">
        <f>Tableau1[[#This Row],[Fin AM]]-Tableau1[[#This Row],[Début AM]]-Tableau1[[#This Row],[Pause AM]]+Tableau1[[#This Row],[Fin PM]]-Tableau1[[#This Row],[Début PM]]-Tableau1[[#This Row],[Pause PM]]</f>
        <v>0.24305555555555558</v>
      </c>
      <c r="L93" s="46"/>
      <c r="M93" s="91"/>
      <c r="N93" s="102" t="str">
        <f ca="1">IF(COUNTIF('jours fériés'!C:C,Tableau1[[#This Row],[Date]]),"oui","")</f>
        <v/>
      </c>
      <c r="O93" s="95"/>
      <c r="P93" s="95"/>
      <c r="Q93" s="87">
        <f>IF(Tableau1[[#This Row],[ CP / ABS / ChP. AM]]="A.M.",Tableau1[[#This Row],[Temps de travail]],0)</f>
        <v>0</v>
      </c>
      <c r="R93" s="110">
        <f>IF(Tableau1[[#This Row],[ CP / ABS / ChP. AM]]="Ch.P. AM",Tableau1[[#This Row],[Fin AM]]-Tableau1[[#This Row],[Début AM]]-Tableau1[[#This Row],[Pause AM]],0)</f>
        <v>0</v>
      </c>
      <c r="S93" s="88">
        <f>IF(Tableau1[[#This Row],[Ch.P. PM]]="Ch.P. PM",Tableau1[[#This Row],[Fin PM]]-Tableau1[[#This Row],[Début PM]]-Tableau1[[#This Row],[Pause PM]],0)</f>
        <v>0</v>
      </c>
      <c r="T93" s="111">
        <f>+Tableau1[[#This Row],[Chômage Partiel AM]]+Tableau1[[#This Row],[Chômage Partiel PM]]</f>
        <v>0</v>
      </c>
      <c r="U93" s="107">
        <f ca="1">MAX(0,IF(WEEKDAY(Tableau1[[#This Row],[Date]],2)&lt;7,0,
SUM(OFFSET(Tableau1[[#This Row],[Temps de travail]],-6,,7))-
SUM(OFFSET(Tableau1[[#This Row],[Heures à récupérer]],-6,,7))+
SUM(OFFSET(Tableau1[[#This Row],[Récup avance]],-6,,7))
-paramètres!$B$9
)*24)</f>
        <v>0</v>
      </c>
      <c r="V93" s="14"/>
      <c r="W93" s="14"/>
      <c r="Y93" s="14"/>
    </row>
    <row r="94" spans="2:25" x14ac:dyDescent="0.3">
      <c r="B94" s="50" t="str">
        <f>IF(WEEKDAY(Tableau1[[#This Row],[Date]],2)=4,"semaine "&amp;_xlfn.ISOWEEKNUM(Tableau1[[#This Row],[Date]]),"")</f>
        <v/>
      </c>
      <c r="C94" s="45" t="str">
        <f>UPPER(TEXT(Tableau1[[#This Row],[Date]],"jjjj"))</f>
        <v>SAMEDI</v>
      </c>
      <c r="D94" s="61">
        <f>$C$3+ROW()-ROW(Tableau1[[#Headers],[Date]])-1</f>
        <v>43918</v>
      </c>
      <c r="E94" s="25"/>
      <c r="F94" s="25"/>
      <c r="G94" s="59"/>
      <c r="H94" s="25"/>
      <c r="I94" s="25"/>
      <c r="J94" s="59"/>
      <c r="K94" s="65">
        <f>Tableau1[[#This Row],[Fin AM]]-Tableau1[[#This Row],[Début AM]]-Tableau1[[#This Row],[Pause AM]]+Tableau1[[#This Row],[Fin PM]]-Tableau1[[#This Row],[Début PM]]-Tableau1[[#This Row],[Pause PM]]</f>
        <v>0</v>
      </c>
      <c r="L94" s="46"/>
      <c r="M94" s="91"/>
      <c r="N94" s="102" t="str">
        <f ca="1">IF(COUNTIF('jours fériés'!C:C,Tableau1[[#This Row],[Date]]),"oui","")</f>
        <v/>
      </c>
      <c r="O94" s="95"/>
      <c r="P94" s="95"/>
      <c r="Q94" s="87">
        <f>IF(Tableau1[[#This Row],[ CP / ABS / ChP. AM]]="A.M.",Tableau1[[#This Row],[Temps de travail]],0)</f>
        <v>0</v>
      </c>
      <c r="R94" s="110">
        <f>IF(Tableau1[[#This Row],[ CP / ABS / ChP. AM]]="Ch.P. AM",Tableau1[[#This Row],[Fin AM]]-Tableau1[[#This Row],[Début AM]]-Tableau1[[#This Row],[Pause AM]],0)</f>
        <v>0</v>
      </c>
      <c r="S94" s="88">
        <f>IF(Tableau1[[#This Row],[Ch.P. PM]]="Ch.P. PM",Tableau1[[#This Row],[Fin PM]]-Tableau1[[#This Row],[Début PM]]-Tableau1[[#This Row],[Pause PM]],0)</f>
        <v>0</v>
      </c>
      <c r="T94" s="111">
        <f>+Tableau1[[#This Row],[Chômage Partiel AM]]+Tableau1[[#This Row],[Chômage Partiel PM]]</f>
        <v>0</v>
      </c>
      <c r="U94" s="107">
        <f ca="1">MAX(0,IF(WEEKDAY(Tableau1[[#This Row],[Date]],2)&lt;7,0,
SUM(OFFSET(Tableau1[[#This Row],[Temps de travail]],-6,,7))-
SUM(OFFSET(Tableau1[[#This Row],[Heures à récupérer]],-6,,7))+
SUM(OFFSET(Tableau1[[#This Row],[Récup avance]],-6,,7))
-paramètres!$B$9
)*24)</f>
        <v>0</v>
      </c>
      <c r="V94" s="14"/>
      <c r="W94" s="14"/>
      <c r="Y94" s="14"/>
    </row>
    <row r="95" spans="2:25" ht="15" thickBot="1" x14ac:dyDescent="0.35">
      <c r="B95" s="50" t="str">
        <f>IF(WEEKDAY(Tableau1[[#This Row],[Date]],2)=4,"semaine "&amp;_xlfn.ISOWEEKNUM(Tableau1[[#This Row],[Date]]),"")</f>
        <v/>
      </c>
      <c r="C95" s="45" t="str">
        <f>UPPER(TEXT(Tableau1[[#This Row],[Date]],"jjjj"))</f>
        <v>DIMANCHE</v>
      </c>
      <c r="D95" s="61">
        <f>$C$3+ROW()-ROW(Tableau1[[#Headers],[Date]])-1</f>
        <v>43919</v>
      </c>
      <c r="E95" s="25"/>
      <c r="F95" s="25"/>
      <c r="G95" s="59"/>
      <c r="H95" s="25"/>
      <c r="I95" s="25"/>
      <c r="J95" s="59"/>
      <c r="K95" s="65">
        <f>Tableau1[[#This Row],[Fin AM]]-Tableau1[[#This Row],[Début AM]]-Tableau1[[#This Row],[Pause AM]]+Tableau1[[#This Row],[Fin PM]]-Tableau1[[#This Row],[Début PM]]-Tableau1[[#This Row],[Pause PM]]</f>
        <v>0</v>
      </c>
      <c r="L95" s="53"/>
      <c r="M95" s="92"/>
      <c r="N95" s="97" t="str">
        <f ca="1">IF(COUNTIF('jours fériés'!C:C,Tableau1[[#This Row],[Date]]),"oui","")</f>
        <v/>
      </c>
      <c r="O95" s="96"/>
      <c r="P95" s="96"/>
      <c r="Q95" s="91">
        <f>IF(Tableau1[[#This Row],[ CP / ABS / ChP. AM]]="A.M.",Tableau1[[#This Row],[Temps de travail]],0)</f>
        <v>0</v>
      </c>
      <c r="R95" s="112">
        <f>IF(Tableau1[[#This Row],[ CP / ABS / ChP. AM]]="Ch.P. AM",Tableau1[[#This Row],[Fin AM]]-Tableau1[[#This Row],[Début AM]]-Tableau1[[#This Row],[Pause AM]],0)</f>
        <v>0</v>
      </c>
      <c r="S95" s="105">
        <f>IF(Tableau1[[#This Row],[Ch.P. PM]]="Ch.P. PM",Tableau1[[#This Row],[Fin PM]]-Tableau1[[#This Row],[Début PM]]-Tableau1[[#This Row],[Pause PM]],0)</f>
        <v>0</v>
      </c>
      <c r="T95" s="113">
        <f>+Tableau1[[#This Row],[Chômage Partiel AM]]+Tableau1[[#This Row],[Chômage Partiel PM]]</f>
        <v>0</v>
      </c>
      <c r="U95" s="108">
        <f ca="1">MAX(0,IF(WEEKDAY(Tableau1[[#This Row],[Date]],2)&lt;7,0,
SUM(OFFSET(Tableau1[[#This Row],[Temps de travail]],-6,,7))-
SUM(OFFSET(Tableau1[[#This Row],[Heures à récupérer]],-6,,7))+
SUM(OFFSET(Tableau1[[#This Row],[Récup avance]],-6,,7))
-paramètres!$B$9
)*24)</f>
        <v>5.3290705182007514E-15</v>
      </c>
      <c r="V95" s="14"/>
      <c r="W95" s="14"/>
      <c r="Y95" s="14"/>
    </row>
    <row r="96" spans="2:25" x14ac:dyDescent="0.3">
      <c r="B96" s="50" t="str">
        <f>IF(WEEKDAY(Tableau1[[#This Row],[Date]],2)=4,"semaine "&amp;_xlfn.ISOWEEKNUM(Tableau1[[#This Row],[Date]]),"")</f>
        <v/>
      </c>
      <c r="C96" s="45" t="str">
        <f>UPPER(TEXT(Tableau1[[#This Row],[Date]],"jjjj"))</f>
        <v>LUNDI</v>
      </c>
      <c r="D96" s="61">
        <f>$C$3+ROW()-ROW(Tableau1[[#Headers],[Date]])-1</f>
        <v>43920</v>
      </c>
      <c r="E96" s="25">
        <v>0.35416666666666669</v>
      </c>
      <c r="F96" s="25">
        <v>0.52083333333333337</v>
      </c>
      <c r="G96" s="59">
        <v>6.9444444444444441E-3</v>
      </c>
      <c r="H96" s="25">
        <v>0.5625</v>
      </c>
      <c r="I96" s="25">
        <v>0.70833333333333337</v>
      </c>
      <c r="J96" s="59">
        <v>6.9444444444444441E-3</v>
      </c>
      <c r="K96" s="65">
        <f>Tableau1[[#This Row],[Fin AM]]-Tableau1[[#This Row],[Début AM]]-Tableau1[[#This Row],[Pause AM]]+Tableau1[[#This Row],[Fin PM]]-Tableau1[[#This Row],[Début PM]]-Tableau1[[#This Row],[Pause PM]]</f>
        <v>0.29861111111111116</v>
      </c>
      <c r="L96" s="49"/>
      <c r="M96" s="90"/>
      <c r="N96" s="102" t="str">
        <f ca="1">IF(COUNTIF('jours fériés'!C:C,Tableau1[[#This Row],[Date]]),"oui","")</f>
        <v/>
      </c>
      <c r="O96" s="95"/>
      <c r="P96" s="95"/>
      <c r="Q96" s="87">
        <f>IF(Tableau1[[#This Row],[ CP / ABS / ChP. AM]]="A.M.",Tableau1[[#This Row],[Temps de travail]],0)</f>
        <v>0</v>
      </c>
      <c r="R96" s="110">
        <f>IF(Tableau1[[#This Row],[ CP / ABS / ChP. AM]]="Ch.P. AM",Tableau1[[#This Row],[Fin AM]]-Tableau1[[#This Row],[Début AM]]-Tableau1[[#This Row],[Pause AM]],0)</f>
        <v>0</v>
      </c>
      <c r="S96" s="88">
        <f>IF(Tableau1[[#This Row],[Ch.P. PM]]="Ch.P. PM",Tableau1[[#This Row],[Fin PM]]-Tableau1[[#This Row],[Début PM]]-Tableau1[[#This Row],[Pause PM]],0)</f>
        <v>0</v>
      </c>
      <c r="T96" s="111">
        <f>+Tableau1[[#This Row],[Chômage Partiel AM]]+Tableau1[[#This Row],[Chômage Partiel PM]]</f>
        <v>0</v>
      </c>
      <c r="U96" s="107">
        <f ca="1">MAX(0,IF(WEEKDAY(Tableau1[[#This Row],[Date]],2)&lt;7,0,
SUM(OFFSET(Tableau1[[#This Row],[Temps de travail]],-6,,7))-
SUM(OFFSET(Tableau1[[#This Row],[Heures à récupérer]],-6,,7))+
SUM(OFFSET(Tableau1[[#This Row],[Récup avance]],-6,,7))
-paramètres!$B$9
)*24)</f>
        <v>0</v>
      </c>
      <c r="V96" s="14"/>
      <c r="W96" s="14"/>
      <c r="Y96" s="14"/>
    </row>
    <row r="97" spans="2:25" x14ac:dyDescent="0.3">
      <c r="B97" s="50" t="str">
        <f>IF(WEEKDAY(Tableau1[[#This Row],[Date]],2)=4,"semaine "&amp;_xlfn.ISOWEEKNUM(Tableau1[[#This Row],[Date]]),"")</f>
        <v/>
      </c>
      <c r="C97" s="45" t="str">
        <f>UPPER(TEXT(Tableau1[[#This Row],[Date]],"jjjj"))</f>
        <v>MARDI</v>
      </c>
      <c r="D97" s="61">
        <f>$C$3+ROW()-ROW(Tableau1[[#Headers],[Date]])-1</f>
        <v>43921</v>
      </c>
      <c r="E97" s="25">
        <v>0.35416666666666669</v>
      </c>
      <c r="F97" s="25">
        <v>0.52083333333333337</v>
      </c>
      <c r="G97" s="59">
        <v>6.9444444444444441E-3</v>
      </c>
      <c r="H97" s="25">
        <v>0.5625</v>
      </c>
      <c r="I97" s="25">
        <v>0.70833333333333337</v>
      </c>
      <c r="J97" s="59">
        <v>6.9444444444444441E-3</v>
      </c>
      <c r="K97" s="65">
        <f>Tableau1[[#This Row],[Fin AM]]-Tableau1[[#This Row],[Début AM]]-Tableau1[[#This Row],[Pause AM]]+Tableau1[[#This Row],[Fin PM]]-Tableau1[[#This Row],[Début PM]]-Tableau1[[#This Row],[Pause PM]]</f>
        <v>0.29861111111111116</v>
      </c>
      <c r="L97" s="46"/>
      <c r="M97" s="91"/>
      <c r="N97" s="102" t="str">
        <f ca="1">IF(COUNTIF('jours fériés'!C:C,Tableau1[[#This Row],[Date]]),"oui","")</f>
        <v/>
      </c>
      <c r="O97" s="95"/>
      <c r="P97" s="95"/>
      <c r="Q97" s="87">
        <f>IF(Tableau1[[#This Row],[ CP / ABS / ChP. AM]]="A.M.",Tableau1[[#This Row],[Temps de travail]],0)</f>
        <v>0</v>
      </c>
      <c r="R97" s="110">
        <f>IF(Tableau1[[#This Row],[ CP / ABS / ChP. AM]]="Ch.P. AM",Tableau1[[#This Row],[Fin AM]]-Tableau1[[#This Row],[Début AM]]-Tableau1[[#This Row],[Pause AM]],0)</f>
        <v>0</v>
      </c>
      <c r="S97" s="88">
        <f>IF(Tableau1[[#This Row],[Ch.P. PM]]="Ch.P. PM",Tableau1[[#This Row],[Fin PM]]-Tableau1[[#This Row],[Début PM]]-Tableau1[[#This Row],[Pause PM]],0)</f>
        <v>0</v>
      </c>
      <c r="T97" s="111">
        <f>+Tableau1[[#This Row],[Chômage Partiel AM]]+Tableau1[[#This Row],[Chômage Partiel PM]]</f>
        <v>0</v>
      </c>
      <c r="U97" s="107">
        <f ca="1">MAX(0,IF(WEEKDAY(Tableau1[[#This Row],[Date]],2)&lt;7,0,
SUM(OFFSET(Tableau1[[#This Row],[Temps de travail]],-6,,7))-
SUM(OFFSET(Tableau1[[#This Row],[Heures à récupérer]],-6,,7))+
SUM(OFFSET(Tableau1[[#This Row],[Récup avance]],-6,,7))
-paramètres!$B$9
)*24)</f>
        <v>0</v>
      </c>
      <c r="V97" s="14"/>
      <c r="W97" s="14"/>
      <c r="Y97" s="14"/>
    </row>
    <row r="98" spans="2:25" x14ac:dyDescent="0.3">
      <c r="B98" s="50" t="str">
        <f>IF(WEEKDAY(Tableau1[[#This Row],[Date]],2)=4,"semaine "&amp;_xlfn.ISOWEEKNUM(Tableau1[[#This Row],[Date]]),"")</f>
        <v/>
      </c>
      <c r="C98" s="45" t="str">
        <f>UPPER(TEXT(Tableau1[[#This Row],[Date]],"jjjj"))</f>
        <v>MERCREDI</v>
      </c>
      <c r="D98" s="61">
        <f>$C$3+ROW()-ROW(Tableau1[[#Headers],[Date]])-1</f>
        <v>43922</v>
      </c>
      <c r="E98" s="25">
        <v>0.35416666666666669</v>
      </c>
      <c r="F98" s="25">
        <v>0.52083333333333337</v>
      </c>
      <c r="G98" s="59">
        <v>6.9444444444444441E-3</v>
      </c>
      <c r="H98" s="25">
        <v>0.5625</v>
      </c>
      <c r="I98" s="25">
        <v>0.70833333333333337</v>
      </c>
      <c r="J98" s="59">
        <v>6.9444444444444441E-3</v>
      </c>
      <c r="K98" s="65">
        <f>Tableau1[[#This Row],[Fin AM]]-Tableau1[[#This Row],[Début AM]]-Tableau1[[#This Row],[Pause AM]]+Tableau1[[#This Row],[Fin PM]]-Tableau1[[#This Row],[Début PM]]-Tableau1[[#This Row],[Pause PM]]</f>
        <v>0.29861111111111116</v>
      </c>
      <c r="L98" s="46"/>
      <c r="M98" s="91"/>
      <c r="N98" s="102" t="str">
        <f ca="1">IF(COUNTIF('jours fériés'!C:C,Tableau1[[#This Row],[Date]]),"oui","")</f>
        <v/>
      </c>
      <c r="O98" s="95"/>
      <c r="P98" s="95"/>
      <c r="Q98" s="87">
        <f>IF(Tableau1[[#This Row],[ CP / ABS / ChP. AM]]="A.M.",Tableau1[[#This Row],[Temps de travail]],0)</f>
        <v>0</v>
      </c>
      <c r="R98" s="110">
        <f>IF(Tableau1[[#This Row],[ CP / ABS / ChP. AM]]="Ch.P. AM",Tableau1[[#This Row],[Fin AM]]-Tableau1[[#This Row],[Début AM]]-Tableau1[[#This Row],[Pause AM]],0)</f>
        <v>0</v>
      </c>
      <c r="S98" s="88">
        <f>IF(Tableau1[[#This Row],[Ch.P. PM]]="Ch.P. PM",Tableau1[[#This Row],[Fin PM]]-Tableau1[[#This Row],[Début PM]]-Tableau1[[#This Row],[Pause PM]],0)</f>
        <v>0</v>
      </c>
      <c r="T98" s="111">
        <f>+Tableau1[[#This Row],[Chômage Partiel AM]]+Tableau1[[#This Row],[Chômage Partiel PM]]</f>
        <v>0</v>
      </c>
      <c r="U98" s="107">
        <f ca="1">MAX(0,IF(WEEKDAY(Tableau1[[#This Row],[Date]],2)&lt;7,0,
SUM(OFFSET(Tableau1[[#This Row],[Temps de travail]],-6,,7))-
SUM(OFFSET(Tableau1[[#This Row],[Heures à récupérer]],-6,,7))+
SUM(OFFSET(Tableau1[[#This Row],[Récup avance]],-6,,7))
-paramètres!$B$9
)*24)</f>
        <v>0</v>
      </c>
      <c r="V98" s="14"/>
      <c r="W98" s="14"/>
      <c r="Y98" s="14"/>
    </row>
    <row r="99" spans="2:25" x14ac:dyDescent="0.3">
      <c r="B99" s="50" t="str">
        <f>IF(WEEKDAY(Tableau1[[#This Row],[Date]],2)=4,"semaine "&amp;_xlfn.ISOWEEKNUM(Tableau1[[#This Row],[Date]]),"")</f>
        <v>semaine 14</v>
      </c>
      <c r="C99" s="45" t="str">
        <f>UPPER(TEXT(Tableau1[[#This Row],[Date]],"jjjj"))</f>
        <v>JEUDI</v>
      </c>
      <c r="D99" s="61">
        <f>$C$3+ROW()-ROW(Tableau1[[#Headers],[Date]])-1</f>
        <v>43923</v>
      </c>
      <c r="E99" s="25">
        <v>0.35416666666666669</v>
      </c>
      <c r="F99" s="25">
        <v>0.52083333333333337</v>
      </c>
      <c r="G99" s="59">
        <v>6.9444444444444441E-3</v>
      </c>
      <c r="H99" s="25">
        <v>0.5625</v>
      </c>
      <c r="I99" s="25">
        <v>0.70833333333333337</v>
      </c>
      <c r="J99" s="59">
        <v>6.9444444444444441E-3</v>
      </c>
      <c r="K99" s="65">
        <f>Tableau1[[#This Row],[Fin AM]]-Tableau1[[#This Row],[Début AM]]-Tableau1[[#This Row],[Pause AM]]+Tableau1[[#This Row],[Fin PM]]-Tableau1[[#This Row],[Début PM]]-Tableau1[[#This Row],[Pause PM]]</f>
        <v>0.29861111111111116</v>
      </c>
      <c r="L99" s="46"/>
      <c r="M99" s="91"/>
      <c r="N99" s="102" t="str">
        <f ca="1">IF(COUNTIF('jours fériés'!C:C,Tableau1[[#This Row],[Date]]),"oui","")</f>
        <v/>
      </c>
      <c r="O99" s="95"/>
      <c r="P99" s="95"/>
      <c r="Q99" s="87">
        <f>IF(Tableau1[[#This Row],[ CP / ABS / ChP. AM]]="A.M.",Tableau1[[#This Row],[Temps de travail]],0)</f>
        <v>0</v>
      </c>
      <c r="R99" s="110">
        <f>IF(Tableau1[[#This Row],[ CP / ABS / ChP. AM]]="Ch.P. AM",Tableau1[[#This Row],[Fin AM]]-Tableau1[[#This Row],[Début AM]]-Tableau1[[#This Row],[Pause AM]],0)</f>
        <v>0</v>
      </c>
      <c r="S99" s="88">
        <f>IF(Tableau1[[#This Row],[Ch.P. PM]]="Ch.P. PM",Tableau1[[#This Row],[Fin PM]]-Tableau1[[#This Row],[Début PM]]-Tableau1[[#This Row],[Pause PM]],0)</f>
        <v>0</v>
      </c>
      <c r="T99" s="111">
        <f>+Tableau1[[#This Row],[Chômage Partiel AM]]+Tableau1[[#This Row],[Chômage Partiel PM]]</f>
        <v>0</v>
      </c>
      <c r="U99" s="107">
        <f ca="1">MAX(0,IF(WEEKDAY(Tableau1[[#This Row],[Date]],2)&lt;7,0,
SUM(OFFSET(Tableau1[[#This Row],[Temps de travail]],-6,,7))-
SUM(OFFSET(Tableau1[[#This Row],[Heures à récupérer]],-6,,7))+
SUM(OFFSET(Tableau1[[#This Row],[Récup avance]],-6,,7))
-paramètres!$B$9
)*24)</f>
        <v>0</v>
      </c>
      <c r="V99" s="14"/>
      <c r="W99" s="14"/>
      <c r="Y99" s="14"/>
    </row>
    <row r="100" spans="2:25" x14ac:dyDescent="0.3">
      <c r="B100" s="50" t="str">
        <f>IF(WEEKDAY(Tableau1[[#This Row],[Date]],2)=4,"semaine "&amp;_xlfn.ISOWEEKNUM(Tableau1[[#This Row],[Date]]),"")</f>
        <v/>
      </c>
      <c r="C100" s="45" t="str">
        <f>UPPER(TEXT(Tableau1[[#This Row],[Date]],"jjjj"))</f>
        <v>VENDREDI</v>
      </c>
      <c r="D100" s="61">
        <f>$C$3+ROW()-ROW(Tableau1[[#Headers],[Date]])-1</f>
        <v>43924</v>
      </c>
      <c r="E100" s="25">
        <v>0.35416666666666669</v>
      </c>
      <c r="F100" s="25">
        <v>0.5</v>
      </c>
      <c r="G100" s="59">
        <v>6.9444444444444441E-3</v>
      </c>
      <c r="H100" s="25">
        <v>0.54166666666666663</v>
      </c>
      <c r="I100" s="25">
        <v>0.64583333333333337</v>
      </c>
      <c r="J100" s="59"/>
      <c r="K100" s="65">
        <f>Tableau1[[#This Row],[Fin AM]]-Tableau1[[#This Row],[Début AM]]-Tableau1[[#This Row],[Pause AM]]+Tableau1[[#This Row],[Fin PM]]-Tableau1[[#This Row],[Début PM]]-Tableau1[[#This Row],[Pause PM]]</f>
        <v>0.24305555555555558</v>
      </c>
      <c r="L100" s="46"/>
      <c r="M100" s="91"/>
      <c r="N100" s="102" t="str">
        <f ca="1">IF(COUNTIF('jours fériés'!C:C,Tableau1[[#This Row],[Date]]),"oui","")</f>
        <v/>
      </c>
      <c r="O100" s="95"/>
      <c r="P100" s="95"/>
      <c r="Q100" s="87">
        <f>IF(Tableau1[[#This Row],[ CP / ABS / ChP. AM]]="A.M.",Tableau1[[#This Row],[Temps de travail]],0)</f>
        <v>0</v>
      </c>
      <c r="R100" s="110">
        <f>IF(Tableau1[[#This Row],[ CP / ABS / ChP. AM]]="Ch.P. AM",Tableau1[[#This Row],[Fin AM]]-Tableau1[[#This Row],[Début AM]]-Tableau1[[#This Row],[Pause AM]],0)</f>
        <v>0</v>
      </c>
      <c r="S100" s="88">
        <f>IF(Tableau1[[#This Row],[Ch.P. PM]]="Ch.P. PM",Tableau1[[#This Row],[Fin PM]]-Tableau1[[#This Row],[Début PM]]-Tableau1[[#This Row],[Pause PM]],0)</f>
        <v>0</v>
      </c>
      <c r="T100" s="111">
        <f>+Tableau1[[#This Row],[Chômage Partiel AM]]+Tableau1[[#This Row],[Chômage Partiel PM]]</f>
        <v>0</v>
      </c>
      <c r="U100" s="107">
        <f ca="1">MAX(0,IF(WEEKDAY(Tableau1[[#This Row],[Date]],2)&lt;7,0,
SUM(OFFSET(Tableau1[[#This Row],[Temps de travail]],-6,,7))-
SUM(OFFSET(Tableau1[[#This Row],[Heures à récupérer]],-6,,7))+
SUM(OFFSET(Tableau1[[#This Row],[Récup avance]],-6,,7))
-paramètres!$B$9
)*24)</f>
        <v>0</v>
      </c>
      <c r="V100" s="14"/>
      <c r="W100" s="14"/>
      <c r="Y100" s="14"/>
    </row>
    <row r="101" spans="2:25" x14ac:dyDescent="0.3">
      <c r="B101" s="50" t="str">
        <f>IF(WEEKDAY(Tableau1[[#This Row],[Date]],2)=4,"semaine "&amp;_xlfn.ISOWEEKNUM(Tableau1[[#This Row],[Date]]),"")</f>
        <v/>
      </c>
      <c r="C101" s="45" t="str">
        <f>UPPER(TEXT(Tableau1[[#This Row],[Date]],"jjjj"))</f>
        <v>SAMEDI</v>
      </c>
      <c r="D101" s="61">
        <f>$C$3+ROW()-ROW(Tableau1[[#Headers],[Date]])-1</f>
        <v>43925</v>
      </c>
      <c r="E101" s="25"/>
      <c r="F101" s="25"/>
      <c r="G101" s="59"/>
      <c r="H101" s="25"/>
      <c r="I101" s="25"/>
      <c r="J101" s="59"/>
      <c r="K101" s="65">
        <f>Tableau1[[#This Row],[Fin AM]]-Tableau1[[#This Row],[Début AM]]-Tableau1[[#This Row],[Pause AM]]+Tableau1[[#This Row],[Fin PM]]-Tableau1[[#This Row],[Début PM]]-Tableau1[[#This Row],[Pause PM]]</f>
        <v>0</v>
      </c>
      <c r="L101" s="46"/>
      <c r="M101" s="91"/>
      <c r="N101" s="102" t="str">
        <f ca="1">IF(COUNTIF('jours fériés'!C:C,Tableau1[[#This Row],[Date]]),"oui","")</f>
        <v/>
      </c>
      <c r="O101" s="95"/>
      <c r="P101" s="95"/>
      <c r="Q101" s="87">
        <f>IF(Tableau1[[#This Row],[ CP / ABS / ChP. AM]]="A.M.",Tableau1[[#This Row],[Temps de travail]],0)</f>
        <v>0</v>
      </c>
      <c r="R101" s="110">
        <f>IF(Tableau1[[#This Row],[ CP / ABS / ChP. AM]]="Ch.P. AM",Tableau1[[#This Row],[Fin AM]]-Tableau1[[#This Row],[Début AM]]-Tableau1[[#This Row],[Pause AM]],0)</f>
        <v>0</v>
      </c>
      <c r="S101" s="88">
        <f>IF(Tableau1[[#This Row],[Ch.P. PM]]="Ch.P. PM",Tableau1[[#This Row],[Fin PM]]-Tableau1[[#This Row],[Début PM]]-Tableau1[[#This Row],[Pause PM]],0)</f>
        <v>0</v>
      </c>
      <c r="T101" s="111">
        <f>+Tableau1[[#This Row],[Chômage Partiel AM]]+Tableau1[[#This Row],[Chômage Partiel PM]]</f>
        <v>0</v>
      </c>
      <c r="U101" s="107">
        <f ca="1">MAX(0,IF(WEEKDAY(Tableau1[[#This Row],[Date]],2)&lt;7,0,
SUM(OFFSET(Tableau1[[#This Row],[Temps de travail]],-6,,7))-
SUM(OFFSET(Tableau1[[#This Row],[Heures à récupérer]],-6,,7))+
SUM(OFFSET(Tableau1[[#This Row],[Récup avance]],-6,,7))
-paramètres!$B$9
)*24)</f>
        <v>0</v>
      </c>
      <c r="V101" s="14"/>
      <c r="W101" s="14"/>
      <c r="Y101" s="14"/>
    </row>
    <row r="102" spans="2:25" ht="15" thickBot="1" x14ac:dyDescent="0.35">
      <c r="B102" s="50" t="str">
        <f>IF(WEEKDAY(Tableau1[[#This Row],[Date]],2)=4,"semaine "&amp;_xlfn.ISOWEEKNUM(Tableau1[[#This Row],[Date]]),"")</f>
        <v/>
      </c>
      <c r="C102" s="45" t="str">
        <f>UPPER(TEXT(Tableau1[[#This Row],[Date]],"jjjj"))</f>
        <v>DIMANCHE</v>
      </c>
      <c r="D102" s="61">
        <f>$C$3+ROW()-ROW(Tableau1[[#Headers],[Date]])-1</f>
        <v>43926</v>
      </c>
      <c r="E102" s="25"/>
      <c r="F102" s="25"/>
      <c r="G102" s="59"/>
      <c r="H102" s="25"/>
      <c r="I102" s="25"/>
      <c r="J102" s="59"/>
      <c r="K102" s="65">
        <f>Tableau1[[#This Row],[Fin AM]]-Tableau1[[#This Row],[Début AM]]-Tableau1[[#This Row],[Pause AM]]+Tableau1[[#This Row],[Fin PM]]-Tableau1[[#This Row],[Début PM]]-Tableau1[[#This Row],[Pause PM]]</f>
        <v>0</v>
      </c>
      <c r="L102" s="53"/>
      <c r="M102" s="92"/>
      <c r="N102" s="97" t="str">
        <f ca="1">IF(COUNTIF('jours fériés'!C:C,Tableau1[[#This Row],[Date]]),"oui","")</f>
        <v/>
      </c>
      <c r="O102" s="96"/>
      <c r="P102" s="96"/>
      <c r="Q102" s="91">
        <f>IF(Tableau1[[#This Row],[ CP / ABS / ChP. AM]]="A.M.",Tableau1[[#This Row],[Temps de travail]],0)</f>
        <v>0</v>
      </c>
      <c r="R102" s="112">
        <f>IF(Tableau1[[#This Row],[ CP / ABS / ChP. AM]]="Ch.P. AM",Tableau1[[#This Row],[Fin AM]]-Tableau1[[#This Row],[Début AM]]-Tableau1[[#This Row],[Pause AM]],0)</f>
        <v>0</v>
      </c>
      <c r="S102" s="105">
        <f>IF(Tableau1[[#This Row],[Ch.P. PM]]="Ch.P. PM",Tableau1[[#This Row],[Fin PM]]-Tableau1[[#This Row],[Début PM]]-Tableau1[[#This Row],[Pause PM]],0)</f>
        <v>0</v>
      </c>
      <c r="T102" s="113">
        <f>+Tableau1[[#This Row],[Chômage Partiel AM]]+Tableau1[[#This Row],[Chômage Partiel PM]]</f>
        <v>0</v>
      </c>
      <c r="U102" s="108">
        <f ca="1">MAX(0,IF(WEEKDAY(Tableau1[[#This Row],[Date]],2)&lt;7,0,
SUM(OFFSET(Tableau1[[#This Row],[Temps de travail]],-6,,7))-
SUM(OFFSET(Tableau1[[#This Row],[Heures à récupérer]],-6,,7))+
SUM(OFFSET(Tableau1[[#This Row],[Récup avance]],-6,,7))
-paramètres!$B$9
)*24)</f>
        <v>5.3290705182007514E-15</v>
      </c>
      <c r="V102" s="14"/>
      <c r="W102" s="14"/>
      <c r="Y102" s="14"/>
    </row>
    <row r="103" spans="2:25" x14ac:dyDescent="0.3">
      <c r="B103" s="50" t="str">
        <f>IF(WEEKDAY(Tableau1[[#This Row],[Date]],2)=4,"semaine "&amp;_xlfn.ISOWEEKNUM(Tableau1[[#This Row],[Date]]),"")</f>
        <v/>
      </c>
      <c r="C103" s="45" t="str">
        <f>UPPER(TEXT(Tableau1[[#This Row],[Date]],"jjjj"))</f>
        <v>LUNDI</v>
      </c>
      <c r="D103" s="61">
        <f>$C$3+ROW()-ROW(Tableau1[[#Headers],[Date]])-1</f>
        <v>43927</v>
      </c>
      <c r="E103" s="25">
        <v>0.35416666666666669</v>
      </c>
      <c r="F103" s="25">
        <v>0.52083333333333337</v>
      </c>
      <c r="G103" s="59">
        <v>6.9444444444444441E-3</v>
      </c>
      <c r="H103" s="25">
        <v>0.5625</v>
      </c>
      <c r="I103" s="25">
        <v>0.70833333333333337</v>
      </c>
      <c r="J103" s="59">
        <v>6.9444444444444441E-3</v>
      </c>
      <c r="K103" s="65">
        <f>Tableau1[[#This Row],[Fin AM]]-Tableau1[[#This Row],[Début AM]]-Tableau1[[#This Row],[Pause AM]]+Tableau1[[#This Row],[Fin PM]]-Tableau1[[#This Row],[Début PM]]-Tableau1[[#This Row],[Pause PM]]</f>
        <v>0.29861111111111116</v>
      </c>
      <c r="L103" s="49"/>
      <c r="M103" s="90"/>
      <c r="N103" s="102" t="str">
        <f ca="1">IF(COUNTIF('jours fériés'!C:C,Tableau1[[#This Row],[Date]]),"oui","")</f>
        <v/>
      </c>
      <c r="O103" s="95"/>
      <c r="P103" s="95"/>
      <c r="Q103" s="87">
        <f>IF(Tableau1[[#This Row],[ CP / ABS / ChP. AM]]="A.M.",Tableau1[[#This Row],[Temps de travail]],0)</f>
        <v>0</v>
      </c>
      <c r="R103" s="110">
        <f>IF(Tableau1[[#This Row],[ CP / ABS / ChP. AM]]="Ch.P. AM",Tableau1[[#This Row],[Fin AM]]-Tableau1[[#This Row],[Début AM]]-Tableau1[[#This Row],[Pause AM]],0)</f>
        <v>0</v>
      </c>
      <c r="S103" s="88">
        <f>IF(Tableau1[[#This Row],[Ch.P. PM]]="Ch.P. PM",Tableau1[[#This Row],[Fin PM]]-Tableau1[[#This Row],[Début PM]]-Tableau1[[#This Row],[Pause PM]],0)</f>
        <v>0</v>
      </c>
      <c r="T103" s="111">
        <f>+Tableau1[[#This Row],[Chômage Partiel AM]]+Tableau1[[#This Row],[Chômage Partiel PM]]</f>
        <v>0</v>
      </c>
      <c r="U103" s="107">
        <f ca="1">MAX(0,IF(WEEKDAY(Tableau1[[#This Row],[Date]],2)&lt;7,0,
SUM(OFFSET(Tableau1[[#This Row],[Temps de travail]],-6,,7))-
SUM(OFFSET(Tableau1[[#This Row],[Heures à récupérer]],-6,,7))+
SUM(OFFSET(Tableau1[[#This Row],[Récup avance]],-6,,7))
-paramètres!$B$9
)*24)</f>
        <v>0</v>
      </c>
      <c r="V103" s="14"/>
      <c r="W103" s="14"/>
      <c r="Y103" s="14"/>
    </row>
    <row r="104" spans="2:25" x14ac:dyDescent="0.3">
      <c r="B104" s="50" t="str">
        <f>IF(WEEKDAY(Tableau1[[#This Row],[Date]],2)=4,"semaine "&amp;_xlfn.ISOWEEKNUM(Tableau1[[#This Row],[Date]]),"")</f>
        <v/>
      </c>
      <c r="C104" s="45" t="str">
        <f>UPPER(TEXT(Tableau1[[#This Row],[Date]],"jjjj"))</f>
        <v>MARDI</v>
      </c>
      <c r="D104" s="61">
        <f>$C$3+ROW()-ROW(Tableau1[[#Headers],[Date]])-1</f>
        <v>43928</v>
      </c>
      <c r="E104" s="25">
        <v>0.35416666666666669</v>
      </c>
      <c r="F104" s="25">
        <v>0.52083333333333337</v>
      </c>
      <c r="G104" s="59">
        <v>6.9444444444444441E-3</v>
      </c>
      <c r="H104" s="25">
        <v>0.5625</v>
      </c>
      <c r="I104" s="25">
        <v>0.70833333333333337</v>
      </c>
      <c r="J104" s="59">
        <v>6.9444444444444441E-3</v>
      </c>
      <c r="K104" s="65">
        <f>Tableau1[[#This Row],[Fin AM]]-Tableau1[[#This Row],[Début AM]]-Tableau1[[#This Row],[Pause AM]]+Tableau1[[#This Row],[Fin PM]]-Tableau1[[#This Row],[Début PM]]-Tableau1[[#This Row],[Pause PM]]</f>
        <v>0.29861111111111116</v>
      </c>
      <c r="L104" s="46"/>
      <c r="M104" s="91"/>
      <c r="N104" s="102" t="str">
        <f ca="1">IF(COUNTIF('jours fériés'!C:C,Tableau1[[#This Row],[Date]]),"oui","")</f>
        <v/>
      </c>
      <c r="O104" s="95"/>
      <c r="P104" s="95"/>
      <c r="Q104" s="87">
        <f>IF(Tableau1[[#This Row],[ CP / ABS / ChP. AM]]="A.M.",Tableau1[[#This Row],[Temps de travail]],0)</f>
        <v>0</v>
      </c>
      <c r="R104" s="110">
        <f>IF(Tableau1[[#This Row],[ CP / ABS / ChP. AM]]="Ch.P. AM",Tableau1[[#This Row],[Fin AM]]-Tableau1[[#This Row],[Début AM]]-Tableau1[[#This Row],[Pause AM]],0)</f>
        <v>0</v>
      </c>
      <c r="S104" s="88">
        <f>IF(Tableau1[[#This Row],[Ch.P. PM]]="Ch.P. PM",Tableau1[[#This Row],[Fin PM]]-Tableau1[[#This Row],[Début PM]]-Tableau1[[#This Row],[Pause PM]],0)</f>
        <v>0</v>
      </c>
      <c r="T104" s="111">
        <f>+Tableau1[[#This Row],[Chômage Partiel AM]]+Tableau1[[#This Row],[Chômage Partiel PM]]</f>
        <v>0</v>
      </c>
      <c r="U104" s="107">
        <f ca="1">MAX(0,IF(WEEKDAY(Tableau1[[#This Row],[Date]],2)&lt;7,0,
SUM(OFFSET(Tableau1[[#This Row],[Temps de travail]],-6,,7))-
SUM(OFFSET(Tableau1[[#This Row],[Heures à récupérer]],-6,,7))+
SUM(OFFSET(Tableau1[[#This Row],[Récup avance]],-6,,7))
-paramètres!$B$9
)*24)</f>
        <v>0</v>
      </c>
      <c r="V104" s="14"/>
      <c r="W104" s="14"/>
      <c r="Y104" s="14"/>
    </row>
    <row r="105" spans="2:25" x14ac:dyDescent="0.3">
      <c r="B105" s="50" t="str">
        <f>IF(WEEKDAY(Tableau1[[#This Row],[Date]],2)=4,"semaine "&amp;_xlfn.ISOWEEKNUM(Tableau1[[#This Row],[Date]]),"")</f>
        <v/>
      </c>
      <c r="C105" s="45" t="str">
        <f>UPPER(TEXT(Tableau1[[#This Row],[Date]],"jjjj"))</f>
        <v>MERCREDI</v>
      </c>
      <c r="D105" s="61">
        <f>$C$3+ROW()-ROW(Tableau1[[#Headers],[Date]])-1</f>
        <v>43929</v>
      </c>
      <c r="E105" s="25">
        <v>0.35416666666666669</v>
      </c>
      <c r="F105" s="25">
        <v>0.52083333333333337</v>
      </c>
      <c r="G105" s="59">
        <v>6.9444444444444441E-3</v>
      </c>
      <c r="H105" s="25">
        <v>0.5625</v>
      </c>
      <c r="I105" s="25">
        <v>0.70833333333333337</v>
      </c>
      <c r="J105" s="59">
        <v>6.9444444444444441E-3</v>
      </c>
      <c r="K105" s="65">
        <f>Tableau1[[#This Row],[Fin AM]]-Tableau1[[#This Row],[Début AM]]-Tableau1[[#This Row],[Pause AM]]+Tableau1[[#This Row],[Fin PM]]-Tableau1[[#This Row],[Début PM]]-Tableau1[[#This Row],[Pause PM]]</f>
        <v>0.29861111111111116</v>
      </c>
      <c r="L105" s="46"/>
      <c r="M105" s="91"/>
      <c r="N105" s="102" t="str">
        <f ca="1">IF(COUNTIF('jours fériés'!C:C,Tableau1[[#This Row],[Date]]),"oui","")</f>
        <v/>
      </c>
      <c r="O105" s="95"/>
      <c r="P105" s="95"/>
      <c r="Q105" s="87">
        <f>IF(Tableau1[[#This Row],[ CP / ABS / ChP. AM]]="A.M.",Tableau1[[#This Row],[Temps de travail]],0)</f>
        <v>0</v>
      </c>
      <c r="R105" s="110">
        <f>IF(Tableau1[[#This Row],[ CP / ABS / ChP. AM]]="Ch.P. AM",Tableau1[[#This Row],[Fin AM]]-Tableau1[[#This Row],[Début AM]]-Tableau1[[#This Row],[Pause AM]],0)</f>
        <v>0</v>
      </c>
      <c r="S105" s="88">
        <f>IF(Tableau1[[#This Row],[Ch.P. PM]]="Ch.P. PM",Tableau1[[#This Row],[Fin PM]]-Tableau1[[#This Row],[Début PM]]-Tableau1[[#This Row],[Pause PM]],0)</f>
        <v>0</v>
      </c>
      <c r="T105" s="111">
        <f>+Tableau1[[#This Row],[Chômage Partiel AM]]+Tableau1[[#This Row],[Chômage Partiel PM]]</f>
        <v>0</v>
      </c>
      <c r="U105" s="107">
        <f ca="1">MAX(0,IF(WEEKDAY(Tableau1[[#This Row],[Date]],2)&lt;7,0,
SUM(OFFSET(Tableau1[[#This Row],[Temps de travail]],-6,,7))-
SUM(OFFSET(Tableau1[[#This Row],[Heures à récupérer]],-6,,7))+
SUM(OFFSET(Tableau1[[#This Row],[Récup avance]],-6,,7))
-paramètres!$B$9
)*24)</f>
        <v>0</v>
      </c>
      <c r="V105" s="14"/>
      <c r="W105" s="14"/>
      <c r="Y105" s="14"/>
    </row>
    <row r="106" spans="2:25" x14ac:dyDescent="0.3">
      <c r="B106" s="50" t="str">
        <f>IF(WEEKDAY(Tableau1[[#This Row],[Date]],2)=4,"semaine "&amp;_xlfn.ISOWEEKNUM(Tableau1[[#This Row],[Date]]),"")</f>
        <v>semaine 15</v>
      </c>
      <c r="C106" s="45" t="str">
        <f>UPPER(TEXT(Tableau1[[#This Row],[Date]],"jjjj"))</f>
        <v>JEUDI</v>
      </c>
      <c r="D106" s="61">
        <f>$C$3+ROW()-ROW(Tableau1[[#Headers],[Date]])-1</f>
        <v>43930</v>
      </c>
      <c r="E106" s="25">
        <v>0.35416666666666669</v>
      </c>
      <c r="F106" s="25">
        <v>0.52083333333333337</v>
      </c>
      <c r="G106" s="59">
        <v>6.9444444444444441E-3</v>
      </c>
      <c r="H106" s="25">
        <v>0.5625</v>
      </c>
      <c r="I106" s="25">
        <v>0.70833333333333337</v>
      </c>
      <c r="J106" s="59">
        <v>6.9444444444444441E-3</v>
      </c>
      <c r="K106" s="65">
        <f>Tableau1[[#This Row],[Fin AM]]-Tableau1[[#This Row],[Début AM]]-Tableau1[[#This Row],[Pause AM]]+Tableau1[[#This Row],[Fin PM]]-Tableau1[[#This Row],[Début PM]]-Tableau1[[#This Row],[Pause PM]]</f>
        <v>0.29861111111111116</v>
      </c>
      <c r="L106" s="46"/>
      <c r="M106" s="91"/>
      <c r="N106" s="102" t="str">
        <f ca="1">IF(COUNTIF('jours fériés'!C:C,Tableau1[[#This Row],[Date]]),"oui","")</f>
        <v/>
      </c>
      <c r="O106" s="95"/>
      <c r="P106" s="95"/>
      <c r="Q106" s="87">
        <f>IF(Tableau1[[#This Row],[ CP / ABS / ChP. AM]]="A.M.",Tableau1[[#This Row],[Temps de travail]],0)</f>
        <v>0</v>
      </c>
      <c r="R106" s="110">
        <f>IF(Tableau1[[#This Row],[ CP / ABS / ChP. AM]]="Ch.P. AM",Tableau1[[#This Row],[Fin AM]]-Tableau1[[#This Row],[Début AM]]-Tableau1[[#This Row],[Pause AM]],0)</f>
        <v>0</v>
      </c>
      <c r="S106" s="88">
        <f>IF(Tableau1[[#This Row],[Ch.P. PM]]="Ch.P. PM",Tableau1[[#This Row],[Fin PM]]-Tableau1[[#This Row],[Début PM]]-Tableau1[[#This Row],[Pause PM]],0)</f>
        <v>0</v>
      </c>
      <c r="T106" s="111">
        <f>+Tableau1[[#This Row],[Chômage Partiel AM]]+Tableau1[[#This Row],[Chômage Partiel PM]]</f>
        <v>0</v>
      </c>
      <c r="U106" s="107">
        <f ca="1">MAX(0,IF(WEEKDAY(Tableau1[[#This Row],[Date]],2)&lt;7,0,
SUM(OFFSET(Tableau1[[#This Row],[Temps de travail]],-6,,7))-
SUM(OFFSET(Tableau1[[#This Row],[Heures à récupérer]],-6,,7))+
SUM(OFFSET(Tableau1[[#This Row],[Récup avance]],-6,,7))
-paramètres!$B$9
)*24)</f>
        <v>0</v>
      </c>
      <c r="V106" s="14"/>
      <c r="W106" s="14"/>
      <c r="Y106" s="14"/>
    </row>
    <row r="107" spans="2:25" x14ac:dyDescent="0.3">
      <c r="B107" s="50" t="str">
        <f>IF(WEEKDAY(Tableau1[[#This Row],[Date]],2)=4,"semaine "&amp;_xlfn.ISOWEEKNUM(Tableau1[[#This Row],[Date]]),"")</f>
        <v/>
      </c>
      <c r="C107" s="45" t="str">
        <f>UPPER(TEXT(Tableau1[[#This Row],[Date]],"jjjj"))</f>
        <v>VENDREDI</v>
      </c>
      <c r="D107" s="61">
        <f>$C$3+ROW()-ROW(Tableau1[[#Headers],[Date]])-1</f>
        <v>43931</v>
      </c>
      <c r="E107" s="25">
        <v>0.35416666666666669</v>
      </c>
      <c r="F107" s="25">
        <v>0.5</v>
      </c>
      <c r="G107" s="59">
        <v>6.9444444444444441E-3</v>
      </c>
      <c r="H107" s="25">
        <v>0.54166666666666663</v>
      </c>
      <c r="I107" s="25">
        <v>0.64583333333333337</v>
      </c>
      <c r="J107" s="59"/>
      <c r="K107" s="65">
        <f>Tableau1[[#This Row],[Fin AM]]-Tableau1[[#This Row],[Début AM]]-Tableau1[[#This Row],[Pause AM]]+Tableau1[[#This Row],[Fin PM]]-Tableau1[[#This Row],[Début PM]]-Tableau1[[#This Row],[Pause PM]]</f>
        <v>0.24305555555555558</v>
      </c>
      <c r="L107" s="46"/>
      <c r="M107" s="91"/>
      <c r="N107" s="102" t="str">
        <f ca="1">IF(COUNTIF('jours fériés'!C:C,Tableau1[[#This Row],[Date]]),"oui","")</f>
        <v/>
      </c>
      <c r="O107" s="95"/>
      <c r="P107" s="95"/>
      <c r="Q107" s="87">
        <f>IF(Tableau1[[#This Row],[ CP / ABS / ChP. AM]]="A.M.",Tableau1[[#This Row],[Temps de travail]],0)</f>
        <v>0</v>
      </c>
      <c r="R107" s="110">
        <f>IF(Tableau1[[#This Row],[ CP / ABS / ChP. AM]]="Ch.P. AM",Tableau1[[#This Row],[Fin AM]]-Tableau1[[#This Row],[Début AM]]-Tableau1[[#This Row],[Pause AM]],0)</f>
        <v>0</v>
      </c>
      <c r="S107" s="88">
        <f>IF(Tableau1[[#This Row],[Ch.P. PM]]="Ch.P. PM",Tableau1[[#This Row],[Fin PM]]-Tableau1[[#This Row],[Début PM]]-Tableau1[[#This Row],[Pause PM]],0)</f>
        <v>0</v>
      </c>
      <c r="T107" s="111">
        <f>+Tableau1[[#This Row],[Chômage Partiel AM]]+Tableau1[[#This Row],[Chômage Partiel PM]]</f>
        <v>0</v>
      </c>
      <c r="U107" s="107">
        <f ca="1">MAX(0,IF(WEEKDAY(Tableau1[[#This Row],[Date]],2)&lt;7,0,
SUM(OFFSET(Tableau1[[#This Row],[Temps de travail]],-6,,7))-
SUM(OFFSET(Tableau1[[#This Row],[Heures à récupérer]],-6,,7))+
SUM(OFFSET(Tableau1[[#This Row],[Récup avance]],-6,,7))
-paramètres!$B$9
)*24)</f>
        <v>0</v>
      </c>
      <c r="V107" s="14"/>
      <c r="W107" s="14"/>
      <c r="Y107" s="14"/>
    </row>
    <row r="108" spans="2:25" x14ac:dyDescent="0.3">
      <c r="B108" s="50" t="str">
        <f>IF(WEEKDAY(Tableau1[[#This Row],[Date]],2)=4,"semaine "&amp;_xlfn.ISOWEEKNUM(Tableau1[[#This Row],[Date]]),"")</f>
        <v/>
      </c>
      <c r="C108" s="45" t="str">
        <f>UPPER(TEXT(Tableau1[[#This Row],[Date]],"jjjj"))</f>
        <v>SAMEDI</v>
      </c>
      <c r="D108" s="61">
        <f>$C$3+ROW()-ROW(Tableau1[[#Headers],[Date]])-1</f>
        <v>43932</v>
      </c>
      <c r="E108" s="25"/>
      <c r="F108" s="25"/>
      <c r="G108" s="59"/>
      <c r="H108" s="25"/>
      <c r="I108" s="25"/>
      <c r="J108" s="59"/>
      <c r="K108" s="65">
        <f>Tableau1[[#This Row],[Fin AM]]-Tableau1[[#This Row],[Début AM]]-Tableau1[[#This Row],[Pause AM]]+Tableau1[[#This Row],[Fin PM]]-Tableau1[[#This Row],[Début PM]]-Tableau1[[#This Row],[Pause PM]]</f>
        <v>0</v>
      </c>
      <c r="L108" s="46"/>
      <c r="M108" s="91"/>
      <c r="N108" s="102" t="str">
        <f ca="1">IF(COUNTIF('jours fériés'!C:C,Tableau1[[#This Row],[Date]]),"oui","")</f>
        <v/>
      </c>
      <c r="O108" s="95"/>
      <c r="P108" s="95"/>
      <c r="Q108" s="87">
        <f>IF(Tableau1[[#This Row],[ CP / ABS / ChP. AM]]="A.M.",Tableau1[[#This Row],[Temps de travail]],0)</f>
        <v>0</v>
      </c>
      <c r="R108" s="110">
        <f>IF(Tableau1[[#This Row],[ CP / ABS / ChP. AM]]="Ch.P. AM",Tableau1[[#This Row],[Fin AM]]-Tableau1[[#This Row],[Début AM]]-Tableau1[[#This Row],[Pause AM]],0)</f>
        <v>0</v>
      </c>
      <c r="S108" s="88">
        <f>IF(Tableau1[[#This Row],[Ch.P. PM]]="Ch.P. PM",Tableau1[[#This Row],[Fin PM]]-Tableau1[[#This Row],[Début PM]]-Tableau1[[#This Row],[Pause PM]],0)</f>
        <v>0</v>
      </c>
      <c r="T108" s="111">
        <f>+Tableau1[[#This Row],[Chômage Partiel AM]]+Tableau1[[#This Row],[Chômage Partiel PM]]</f>
        <v>0</v>
      </c>
      <c r="U108" s="107">
        <f ca="1">MAX(0,IF(WEEKDAY(Tableau1[[#This Row],[Date]],2)&lt;7,0,
SUM(OFFSET(Tableau1[[#This Row],[Temps de travail]],-6,,7))-
SUM(OFFSET(Tableau1[[#This Row],[Heures à récupérer]],-6,,7))+
SUM(OFFSET(Tableau1[[#This Row],[Récup avance]],-6,,7))
-paramètres!$B$9
)*24)</f>
        <v>0</v>
      </c>
      <c r="V108" s="14"/>
      <c r="W108" s="14"/>
      <c r="Y108" s="14"/>
    </row>
    <row r="109" spans="2:25" ht="15" thickBot="1" x14ac:dyDescent="0.35">
      <c r="B109" s="50" t="str">
        <f>IF(WEEKDAY(Tableau1[[#This Row],[Date]],2)=4,"semaine "&amp;_xlfn.ISOWEEKNUM(Tableau1[[#This Row],[Date]]),"")</f>
        <v/>
      </c>
      <c r="C109" s="45" t="str">
        <f>UPPER(TEXT(Tableau1[[#This Row],[Date]],"jjjj"))</f>
        <v>DIMANCHE</v>
      </c>
      <c r="D109" s="61">
        <f>$C$3+ROW()-ROW(Tableau1[[#Headers],[Date]])-1</f>
        <v>43933</v>
      </c>
      <c r="E109" s="25"/>
      <c r="F109" s="25"/>
      <c r="G109" s="59"/>
      <c r="H109" s="25"/>
      <c r="I109" s="25"/>
      <c r="J109" s="59"/>
      <c r="K109" s="65">
        <f>Tableau1[[#This Row],[Fin AM]]-Tableau1[[#This Row],[Début AM]]-Tableau1[[#This Row],[Pause AM]]+Tableau1[[#This Row],[Fin PM]]-Tableau1[[#This Row],[Début PM]]-Tableau1[[#This Row],[Pause PM]]</f>
        <v>0</v>
      </c>
      <c r="L109" s="53"/>
      <c r="M109" s="92"/>
      <c r="N109" s="97" t="str">
        <f ca="1">IF(COUNTIF('jours fériés'!C:C,Tableau1[[#This Row],[Date]]),"oui","")</f>
        <v>oui</v>
      </c>
      <c r="O109" s="96"/>
      <c r="P109" s="96"/>
      <c r="Q109" s="91">
        <f>IF(Tableau1[[#This Row],[ CP / ABS / ChP. AM]]="A.M.",Tableau1[[#This Row],[Temps de travail]],0)</f>
        <v>0</v>
      </c>
      <c r="R109" s="112">
        <f>IF(Tableau1[[#This Row],[ CP / ABS / ChP. AM]]="Ch.P. AM",Tableau1[[#This Row],[Fin AM]]-Tableau1[[#This Row],[Début AM]]-Tableau1[[#This Row],[Pause AM]],0)</f>
        <v>0</v>
      </c>
      <c r="S109" s="105">
        <f>IF(Tableau1[[#This Row],[Ch.P. PM]]="Ch.P. PM",Tableau1[[#This Row],[Fin PM]]-Tableau1[[#This Row],[Début PM]]-Tableau1[[#This Row],[Pause PM]],0)</f>
        <v>0</v>
      </c>
      <c r="T109" s="113">
        <f>+Tableau1[[#This Row],[Chômage Partiel AM]]+Tableau1[[#This Row],[Chômage Partiel PM]]</f>
        <v>0</v>
      </c>
      <c r="U109" s="108">
        <f ca="1">MAX(0,IF(WEEKDAY(Tableau1[[#This Row],[Date]],2)&lt;7,0,
SUM(OFFSET(Tableau1[[#This Row],[Temps de travail]],-6,,7))-
SUM(OFFSET(Tableau1[[#This Row],[Heures à récupérer]],-6,,7))+
SUM(OFFSET(Tableau1[[#This Row],[Récup avance]],-6,,7))
-paramètres!$B$9
)*24)</f>
        <v>5.3290705182007514E-15</v>
      </c>
      <c r="V109" s="14"/>
      <c r="W109" s="14"/>
      <c r="Y109" s="14"/>
    </row>
    <row r="110" spans="2:25" x14ac:dyDescent="0.3">
      <c r="B110" s="50" t="str">
        <f>IF(WEEKDAY(Tableau1[[#This Row],[Date]],2)=4,"semaine "&amp;_xlfn.ISOWEEKNUM(Tableau1[[#This Row],[Date]]),"")</f>
        <v/>
      </c>
      <c r="C110" s="45" t="str">
        <f>UPPER(TEXT(Tableau1[[#This Row],[Date]],"jjjj"))</f>
        <v>LUNDI</v>
      </c>
      <c r="D110" s="61">
        <f>$C$3+ROW()-ROW(Tableau1[[#Headers],[Date]])-1</f>
        <v>43934</v>
      </c>
      <c r="E110" s="25"/>
      <c r="F110" s="25"/>
      <c r="G110" s="59"/>
      <c r="H110" s="25"/>
      <c r="I110" s="25"/>
      <c r="J110" s="59"/>
      <c r="K110" s="65">
        <f>Tableau1[[#This Row],[Fin AM]]-Tableau1[[#This Row],[Début AM]]-Tableau1[[#This Row],[Pause AM]]+Tableau1[[#This Row],[Fin PM]]-Tableau1[[#This Row],[Début PM]]-Tableau1[[#This Row],[Pause PM]]</f>
        <v>0</v>
      </c>
      <c r="L110" s="49"/>
      <c r="M110" s="90"/>
      <c r="N110" s="102" t="str">
        <f ca="1">IF(COUNTIF('jours fériés'!C:C,Tableau1[[#This Row],[Date]]),"oui","")</f>
        <v>oui</v>
      </c>
      <c r="O110" s="95"/>
      <c r="P110" s="95"/>
      <c r="Q110" s="87">
        <f>IF(Tableau1[[#This Row],[ CP / ABS / ChP. AM]]="A.M.",Tableau1[[#This Row],[Temps de travail]],0)</f>
        <v>0</v>
      </c>
      <c r="R110" s="110">
        <f>IF(Tableau1[[#This Row],[ CP / ABS / ChP. AM]]="Ch.P. AM",Tableau1[[#This Row],[Fin AM]]-Tableau1[[#This Row],[Début AM]]-Tableau1[[#This Row],[Pause AM]],0)</f>
        <v>0</v>
      </c>
      <c r="S110" s="88">
        <f>IF(Tableau1[[#This Row],[Ch.P. PM]]="Ch.P. PM",Tableau1[[#This Row],[Fin PM]]-Tableau1[[#This Row],[Début PM]]-Tableau1[[#This Row],[Pause PM]],0)</f>
        <v>0</v>
      </c>
      <c r="T110" s="111">
        <f>+Tableau1[[#This Row],[Chômage Partiel AM]]+Tableau1[[#This Row],[Chômage Partiel PM]]</f>
        <v>0</v>
      </c>
      <c r="U110" s="107">
        <f ca="1">MAX(0,IF(WEEKDAY(Tableau1[[#This Row],[Date]],2)&lt;7,0,
SUM(OFFSET(Tableau1[[#This Row],[Temps de travail]],-6,,7))-
SUM(OFFSET(Tableau1[[#This Row],[Heures à récupérer]],-6,,7))+
SUM(OFFSET(Tableau1[[#This Row],[Récup avance]],-6,,7))
-paramètres!$B$9
)*24)</f>
        <v>0</v>
      </c>
      <c r="V110" s="14"/>
      <c r="W110" s="14"/>
      <c r="Y110" s="14"/>
    </row>
    <row r="111" spans="2:25" x14ac:dyDescent="0.3">
      <c r="B111" s="50" t="str">
        <f>IF(WEEKDAY(Tableau1[[#This Row],[Date]],2)=4,"semaine "&amp;_xlfn.ISOWEEKNUM(Tableau1[[#This Row],[Date]]),"")</f>
        <v/>
      </c>
      <c r="C111" s="45" t="str">
        <f>UPPER(TEXT(Tableau1[[#This Row],[Date]],"jjjj"))</f>
        <v>MARDI</v>
      </c>
      <c r="D111" s="61">
        <f>$C$3+ROW()-ROW(Tableau1[[#Headers],[Date]])-1</f>
        <v>43935</v>
      </c>
      <c r="E111" s="25">
        <v>0.35416666666666669</v>
      </c>
      <c r="F111" s="25">
        <v>0.52083333333333337</v>
      </c>
      <c r="G111" s="59">
        <v>6.9444444444444441E-3</v>
      </c>
      <c r="H111" s="25">
        <v>0.5625</v>
      </c>
      <c r="I111" s="25">
        <v>0.70833333333333337</v>
      </c>
      <c r="J111" s="59">
        <v>6.9444444444444441E-3</v>
      </c>
      <c r="K111" s="65">
        <f>Tableau1[[#This Row],[Fin AM]]-Tableau1[[#This Row],[Début AM]]-Tableau1[[#This Row],[Pause AM]]+Tableau1[[#This Row],[Fin PM]]-Tableau1[[#This Row],[Début PM]]-Tableau1[[#This Row],[Pause PM]]</f>
        <v>0.29861111111111116</v>
      </c>
      <c r="L111" s="46"/>
      <c r="M111" s="91"/>
      <c r="N111" s="102" t="str">
        <f ca="1">IF(COUNTIF('jours fériés'!C:C,Tableau1[[#This Row],[Date]]),"oui","")</f>
        <v/>
      </c>
      <c r="O111" s="95"/>
      <c r="P111" s="95"/>
      <c r="Q111" s="87">
        <f>IF(Tableau1[[#This Row],[ CP / ABS / ChP. AM]]="A.M.",Tableau1[[#This Row],[Temps de travail]],0)</f>
        <v>0</v>
      </c>
      <c r="R111" s="110">
        <f>IF(Tableau1[[#This Row],[ CP / ABS / ChP. AM]]="Ch.P. AM",Tableau1[[#This Row],[Fin AM]]-Tableau1[[#This Row],[Début AM]]-Tableau1[[#This Row],[Pause AM]],0)</f>
        <v>0</v>
      </c>
      <c r="S111" s="88">
        <f>IF(Tableau1[[#This Row],[Ch.P. PM]]="Ch.P. PM",Tableau1[[#This Row],[Fin PM]]-Tableau1[[#This Row],[Début PM]]-Tableau1[[#This Row],[Pause PM]],0)</f>
        <v>0</v>
      </c>
      <c r="T111" s="111">
        <f>+Tableau1[[#This Row],[Chômage Partiel AM]]+Tableau1[[#This Row],[Chômage Partiel PM]]</f>
        <v>0</v>
      </c>
      <c r="U111" s="107">
        <f ca="1">MAX(0,IF(WEEKDAY(Tableau1[[#This Row],[Date]],2)&lt;7,0,
SUM(OFFSET(Tableau1[[#This Row],[Temps de travail]],-6,,7))-
SUM(OFFSET(Tableau1[[#This Row],[Heures à récupérer]],-6,,7))+
SUM(OFFSET(Tableau1[[#This Row],[Récup avance]],-6,,7))
-paramètres!$B$9
)*24)</f>
        <v>0</v>
      </c>
      <c r="V111" s="14"/>
      <c r="W111" s="14"/>
      <c r="Y111" s="14"/>
    </row>
    <row r="112" spans="2:25" x14ac:dyDescent="0.3">
      <c r="B112" s="50" t="str">
        <f>IF(WEEKDAY(Tableau1[[#This Row],[Date]],2)=4,"semaine "&amp;_xlfn.ISOWEEKNUM(Tableau1[[#This Row],[Date]]),"")</f>
        <v/>
      </c>
      <c r="C112" s="45" t="str">
        <f>UPPER(TEXT(Tableau1[[#This Row],[Date]],"jjjj"))</f>
        <v>MERCREDI</v>
      </c>
      <c r="D112" s="61">
        <f>$C$3+ROW()-ROW(Tableau1[[#Headers],[Date]])-1</f>
        <v>43936</v>
      </c>
      <c r="E112" s="25">
        <v>0.35416666666666669</v>
      </c>
      <c r="F112" s="25">
        <v>0.52083333333333337</v>
      </c>
      <c r="G112" s="59">
        <v>6.9444444444444441E-3</v>
      </c>
      <c r="H112" s="25">
        <v>0.5625</v>
      </c>
      <c r="I112" s="25">
        <v>0.70833333333333337</v>
      </c>
      <c r="J112" s="59">
        <v>6.9444444444444441E-3</v>
      </c>
      <c r="K112" s="65">
        <f>Tableau1[[#This Row],[Fin AM]]-Tableau1[[#This Row],[Début AM]]-Tableau1[[#This Row],[Pause AM]]+Tableau1[[#This Row],[Fin PM]]-Tableau1[[#This Row],[Début PM]]-Tableau1[[#This Row],[Pause PM]]</f>
        <v>0.29861111111111116</v>
      </c>
      <c r="L112" s="46"/>
      <c r="M112" s="91"/>
      <c r="N112" s="102" t="str">
        <f ca="1">IF(COUNTIF('jours fériés'!C:C,Tableau1[[#This Row],[Date]]),"oui","")</f>
        <v/>
      </c>
      <c r="O112" s="95"/>
      <c r="P112" s="95"/>
      <c r="Q112" s="87">
        <f>IF(Tableau1[[#This Row],[ CP / ABS / ChP. AM]]="A.M.",Tableau1[[#This Row],[Temps de travail]],0)</f>
        <v>0</v>
      </c>
      <c r="R112" s="110">
        <f>IF(Tableau1[[#This Row],[ CP / ABS / ChP. AM]]="Ch.P. AM",Tableau1[[#This Row],[Fin AM]]-Tableau1[[#This Row],[Début AM]]-Tableau1[[#This Row],[Pause AM]],0)</f>
        <v>0</v>
      </c>
      <c r="S112" s="88">
        <f>IF(Tableau1[[#This Row],[Ch.P. PM]]="Ch.P. PM",Tableau1[[#This Row],[Fin PM]]-Tableau1[[#This Row],[Début PM]]-Tableau1[[#This Row],[Pause PM]],0)</f>
        <v>0</v>
      </c>
      <c r="T112" s="111">
        <f>+Tableau1[[#This Row],[Chômage Partiel AM]]+Tableau1[[#This Row],[Chômage Partiel PM]]</f>
        <v>0</v>
      </c>
      <c r="U112" s="107">
        <f ca="1">MAX(0,IF(WEEKDAY(Tableau1[[#This Row],[Date]],2)&lt;7,0,
SUM(OFFSET(Tableau1[[#This Row],[Temps de travail]],-6,,7))-
SUM(OFFSET(Tableau1[[#This Row],[Heures à récupérer]],-6,,7))+
SUM(OFFSET(Tableau1[[#This Row],[Récup avance]],-6,,7))
-paramètres!$B$9
)*24)</f>
        <v>0</v>
      </c>
      <c r="V112" s="14"/>
      <c r="W112" s="14"/>
      <c r="Y112" s="14"/>
    </row>
    <row r="113" spans="2:25" x14ac:dyDescent="0.3">
      <c r="B113" s="50" t="str">
        <f>IF(WEEKDAY(Tableau1[[#This Row],[Date]],2)=4,"semaine "&amp;_xlfn.ISOWEEKNUM(Tableau1[[#This Row],[Date]]),"")</f>
        <v>semaine 16</v>
      </c>
      <c r="C113" s="45" t="str">
        <f>UPPER(TEXT(Tableau1[[#This Row],[Date]],"jjjj"))</f>
        <v>JEUDI</v>
      </c>
      <c r="D113" s="61">
        <f>$C$3+ROW()-ROW(Tableau1[[#Headers],[Date]])-1</f>
        <v>43937</v>
      </c>
      <c r="E113" s="25">
        <v>0.35416666666666669</v>
      </c>
      <c r="F113" s="25">
        <v>0.52083333333333337</v>
      </c>
      <c r="G113" s="59">
        <v>6.9444444444444441E-3</v>
      </c>
      <c r="H113" s="25">
        <v>0.5625</v>
      </c>
      <c r="I113" s="25">
        <v>0.70833333333333337</v>
      </c>
      <c r="J113" s="59">
        <v>6.9444444444444441E-3</v>
      </c>
      <c r="K113" s="65">
        <f>Tableau1[[#This Row],[Fin AM]]-Tableau1[[#This Row],[Début AM]]-Tableau1[[#This Row],[Pause AM]]+Tableau1[[#This Row],[Fin PM]]-Tableau1[[#This Row],[Début PM]]-Tableau1[[#This Row],[Pause PM]]</f>
        <v>0.29861111111111116</v>
      </c>
      <c r="L113" s="46"/>
      <c r="M113" s="91"/>
      <c r="N113" s="102" t="str">
        <f ca="1">IF(COUNTIF('jours fériés'!C:C,Tableau1[[#This Row],[Date]]),"oui","")</f>
        <v/>
      </c>
      <c r="O113" s="95"/>
      <c r="P113" s="95"/>
      <c r="Q113" s="87">
        <f>IF(Tableau1[[#This Row],[ CP / ABS / ChP. AM]]="A.M.",Tableau1[[#This Row],[Temps de travail]],0)</f>
        <v>0</v>
      </c>
      <c r="R113" s="110">
        <f>IF(Tableau1[[#This Row],[ CP / ABS / ChP. AM]]="Ch.P. AM",Tableau1[[#This Row],[Fin AM]]-Tableau1[[#This Row],[Début AM]]-Tableau1[[#This Row],[Pause AM]],0)</f>
        <v>0</v>
      </c>
      <c r="S113" s="88">
        <f>IF(Tableau1[[#This Row],[Ch.P. PM]]="Ch.P. PM",Tableau1[[#This Row],[Fin PM]]-Tableau1[[#This Row],[Début PM]]-Tableau1[[#This Row],[Pause PM]],0)</f>
        <v>0</v>
      </c>
      <c r="T113" s="111">
        <f>+Tableau1[[#This Row],[Chômage Partiel AM]]+Tableau1[[#This Row],[Chômage Partiel PM]]</f>
        <v>0</v>
      </c>
      <c r="U113" s="107">
        <f ca="1">MAX(0,IF(WEEKDAY(Tableau1[[#This Row],[Date]],2)&lt;7,0,
SUM(OFFSET(Tableau1[[#This Row],[Temps de travail]],-6,,7))-
SUM(OFFSET(Tableau1[[#This Row],[Heures à récupérer]],-6,,7))+
SUM(OFFSET(Tableau1[[#This Row],[Récup avance]],-6,,7))
-paramètres!$B$9
)*24)</f>
        <v>0</v>
      </c>
      <c r="V113" s="14"/>
      <c r="W113" s="14"/>
      <c r="Y113" s="14"/>
    </row>
    <row r="114" spans="2:25" x14ac:dyDescent="0.3">
      <c r="B114" s="50" t="str">
        <f>IF(WEEKDAY(Tableau1[[#This Row],[Date]],2)=4,"semaine "&amp;_xlfn.ISOWEEKNUM(Tableau1[[#This Row],[Date]]),"")</f>
        <v/>
      </c>
      <c r="C114" s="45" t="str">
        <f>UPPER(TEXT(Tableau1[[#This Row],[Date]],"jjjj"))</f>
        <v>VENDREDI</v>
      </c>
      <c r="D114" s="61">
        <f>$C$3+ROW()-ROW(Tableau1[[#Headers],[Date]])-1</f>
        <v>43938</v>
      </c>
      <c r="E114" s="25">
        <v>0.35416666666666669</v>
      </c>
      <c r="F114" s="25">
        <v>0.5</v>
      </c>
      <c r="G114" s="59">
        <v>6.9444444444444441E-3</v>
      </c>
      <c r="H114" s="25">
        <v>0.54166666666666663</v>
      </c>
      <c r="I114" s="25">
        <v>0.64583333333333337</v>
      </c>
      <c r="J114" s="59"/>
      <c r="K114" s="65">
        <f>Tableau1[[#This Row],[Fin AM]]-Tableau1[[#This Row],[Début AM]]-Tableau1[[#This Row],[Pause AM]]+Tableau1[[#This Row],[Fin PM]]-Tableau1[[#This Row],[Début PM]]-Tableau1[[#This Row],[Pause PM]]</f>
        <v>0.24305555555555558</v>
      </c>
      <c r="L114" s="46"/>
      <c r="M114" s="91"/>
      <c r="N114" s="102" t="str">
        <f ca="1">IF(COUNTIF('jours fériés'!C:C,Tableau1[[#This Row],[Date]]),"oui","")</f>
        <v/>
      </c>
      <c r="O114" s="95"/>
      <c r="P114" s="95"/>
      <c r="Q114" s="87">
        <f>IF(Tableau1[[#This Row],[ CP / ABS / ChP. AM]]="A.M.",Tableau1[[#This Row],[Temps de travail]],0)</f>
        <v>0</v>
      </c>
      <c r="R114" s="110">
        <f>IF(Tableau1[[#This Row],[ CP / ABS / ChP. AM]]="Ch.P. AM",Tableau1[[#This Row],[Fin AM]]-Tableau1[[#This Row],[Début AM]]-Tableau1[[#This Row],[Pause AM]],0)</f>
        <v>0</v>
      </c>
      <c r="S114" s="88">
        <f>IF(Tableau1[[#This Row],[Ch.P. PM]]="Ch.P. PM",Tableau1[[#This Row],[Fin PM]]-Tableau1[[#This Row],[Début PM]]-Tableau1[[#This Row],[Pause PM]],0)</f>
        <v>0</v>
      </c>
      <c r="T114" s="111">
        <f>+Tableau1[[#This Row],[Chômage Partiel AM]]+Tableau1[[#This Row],[Chômage Partiel PM]]</f>
        <v>0</v>
      </c>
      <c r="U114" s="107">
        <f ca="1">MAX(0,IF(WEEKDAY(Tableau1[[#This Row],[Date]],2)&lt;7,0,
SUM(OFFSET(Tableau1[[#This Row],[Temps de travail]],-6,,7))-
SUM(OFFSET(Tableau1[[#This Row],[Heures à récupérer]],-6,,7))+
SUM(OFFSET(Tableau1[[#This Row],[Récup avance]],-6,,7))
-paramètres!$B$9
)*24)</f>
        <v>0</v>
      </c>
      <c r="V114" s="14"/>
      <c r="W114" s="14"/>
      <c r="Y114" s="14"/>
    </row>
    <row r="115" spans="2:25" x14ac:dyDescent="0.3">
      <c r="B115" s="50" t="str">
        <f>IF(WEEKDAY(Tableau1[[#This Row],[Date]],2)=4,"semaine "&amp;_xlfn.ISOWEEKNUM(Tableau1[[#This Row],[Date]]),"")</f>
        <v/>
      </c>
      <c r="C115" s="45" t="str">
        <f>UPPER(TEXT(Tableau1[[#This Row],[Date]],"jjjj"))</f>
        <v>SAMEDI</v>
      </c>
      <c r="D115" s="61">
        <f>$C$3+ROW()-ROW(Tableau1[[#Headers],[Date]])-1</f>
        <v>43939</v>
      </c>
      <c r="E115" s="25"/>
      <c r="F115" s="25"/>
      <c r="G115" s="59"/>
      <c r="H115" s="25"/>
      <c r="I115" s="25"/>
      <c r="J115" s="59"/>
      <c r="K115" s="65">
        <f>Tableau1[[#This Row],[Fin AM]]-Tableau1[[#This Row],[Début AM]]-Tableau1[[#This Row],[Pause AM]]+Tableau1[[#This Row],[Fin PM]]-Tableau1[[#This Row],[Début PM]]-Tableau1[[#This Row],[Pause PM]]</f>
        <v>0</v>
      </c>
      <c r="L115" s="46"/>
      <c r="M115" s="91"/>
      <c r="N115" s="102" t="str">
        <f ca="1">IF(COUNTIF('jours fériés'!C:C,Tableau1[[#This Row],[Date]]),"oui","")</f>
        <v/>
      </c>
      <c r="O115" s="95"/>
      <c r="P115" s="95"/>
      <c r="Q115" s="87">
        <f>IF(Tableau1[[#This Row],[ CP / ABS / ChP. AM]]="A.M.",Tableau1[[#This Row],[Temps de travail]],0)</f>
        <v>0</v>
      </c>
      <c r="R115" s="110">
        <f>IF(Tableau1[[#This Row],[ CP / ABS / ChP. AM]]="Ch.P. AM",Tableau1[[#This Row],[Fin AM]]-Tableau1[[#This Row],[Début AM]]-Tableau1[[#This Row],[Pause AM]],0)</f>
        <v>0</v>
      </c>
      <c r="S115" s="88">
        <f>IF(Tableau1[[#This Row],[Ch.P. PM]]="Ch.P. PM",Tableau1[[#This Row],[Fin PM]]-Tableau1[[#This Row],[Début PM]]-Tableau1[[#This Row],[Pause PM]],0)</f>
        <v>0</v>
      </c>
      <c r="T115" s="111">
        <f>+Tableau1[[#This Row],[Chômage Partiel AM]]+Tableau1[[#This Row],[Chômage Partiel PM]]</f>
        <v>0</v>
      </c>
      <c r="U115" s="107">
        <f ca="1">MAX(0,IF(WEEKDAY(Tableau1[[#This Row],[Date]],2)&lt;7,0,
SUM(OFFSET(Tableau1[[#This Row],[Temps de travail]],-6,,7))-
SUM(OFFSET(Tableau1[[#This Row],[Heures à récupérer]],-6,,7))+
SUM(OFFSET(Tableau1[[#This Row],[Récup avance]],-6,,7))
-paramètres!$B$9
)*24)</f>
        <v>0</v>
      </c>
      <c r="V115" s="14"/>
      <c r="W115" s="14"/>
      <c r="Y115" s="14"/>
    </row>
    <row r="116" spans="2:25" ht="15" thickBot="1" x14ac:dyDescent="0.35">
      <c r="B116" s="50" t="str">
        <f>IF(WEEKDAY(Tableau1[[#This Row],[Date]],2)=4,"semaine "&amp;_xlfn.ISOWEEKNUM(Tableau1[[#This Row],[Date]]),"")</f>
        <v/>
      </c>
      <c r="C116" s="45" t="str">
        <f>UPPER(TEXT(Tableau1[[#This Row],[Date]],"jjjj"))</f>
        <v>DIMANCHE</v>
      </c>
      <c r="D116" s="61">
        <f>$C$3+ROW()-ROW(Tableau1[[#Headers],[Date]])-1</f>
        <v>43940</v>
      </c>
      <c r="E116" s="25"/>
      <c r="F116" s="25"/>
      <c r="G116" s="59"/>
      <c r="H116" s="25"/>
      <c r="I116" s="25"/>
      <c r="J116" s="59"/>
      <c r="K116" s="65">
        <f>Tableau1[[#This Row],[Fin AM]]-Tableau1[[#This Row],[Début AM]]-Tableau1[[#This Row],[Pause AM]]+Tableau1[[#This Row],[Fin PM]]-Tableau1[[#This Row],[Début PM]]-Tableau1[[#This Row],[Pause PM]]</f>
        <v>0</v>
      </c>
      <c r="L116" s="53"/>
      <c r="M116" s="92"/>
      <c r="N116" s="97" t="str">
        <f ca="1">IF(COUNTIF('jours fériés'!C:C,Tableau1[[#This Row],[Date]]),"oui","")</f>
        <v/>
      </c>
      <c r="O116" s="96"/>
      <c r="P116" s="96"/>
      <c r="Q116" s="91">
        <f>IF(Tableau1[[#This Row],[ CP / ABS / ChP. AM]]="A.M.",Tableau1[[#This Row],[Temps de travail]],0)</f>
        <v>0</v>
      </c>
      <c r="R116" s="112">
        <f>IF(Tableau1[[#This Row],[ CP / ABS / ChP. AM]]="Ch.P. AM",Tableau1[[#This Row],[Fin AM]]-Tableau1[[#This Row],[Début AM]]-Tableau1[[#This Row],[Pause AM]],0)</f>
        <v>0</v>
      </c>
      <c r="S116" s="105">
        <f>IF(Tableau1[[#This Row],[Ch.P. PM]]="Ch.P. PM",Tableau1[[#This Row],[Fin PM]]-Tableau1[[#This Row],[Début PM]]-Tableau1[[#This Row],[Pause PM]],0)</f>
        <v>0</v>
      </c>
      <c r="T116" s="113">
        <f>+Tableau1[[#This Row],[Chômage Partiel AM]]+Tableau1[[#This Row],[Chômage Partiel PM]]</f>
        <v>0</v>
      </c>
      <c r="U116" s="108">
        <f ca="1">MAX(0,IF(WEEKDAY(Tableau1[[#This Row],[Date]],2)&lt;7,0,
SUM(OFFSET(Tableau1[[#This Row],[Temps de travail]],-6,,7))-
SUM(OFFSET(Tableau1[[#This Row],[Heures à récupérer]],-6,,7))+
SUM(OFFSET(Tableau1[[#This Row],[Récup avance]],-6,,7))
-paramètres!$B$9
)*24)</f>
        <v>0</v>
      </c>
      <c r="V116" s="14"/>
      <c r="W116" s="14"/>
      <c r="Y116" s="14"/>
    </row>
    <row r="117" spans="2:25" x14ac:dyDescent="0.3">
      <c r="B117" s="50" t="str">
        <f>IF(WEEKDAY(Tableau1[[#This Row],[Date]],2)=4,"semaine "&amp;_xlfn.ISOWEEKNUM(Tableau1[[#This Row],[Date]]),"")</f>
        <v/>
      </c>
      <c r="C117" s="45" t="str">
        <f>UPPER(TEXT(Tableau1[[#This Row],[Date]],"jjjj"))</f>
        <v>LUNDI</v>
      </c>
      <c r="D117" s="61">
        <f>$C$3+ROW()-ROW(Tableau1[[#Headers],[Date]])-1</f>
        <v>43941</v>
      </c>
      <c r="E117" s="25">
        <v>0.35416666666666669</v>
      </c>
      <c r="F117" s="25">
        <v>0.52083333333333337</v>
      </c>
      <c r="G117" s="59">
        <v>6.9444444444444441E-3</v>
      </c>
      <c r="H117" s="25">
        <v>0.5625</v>
      </c>
      <c r="I117" s="25">
        <v>0.70833333333333337</v>
      </c>
      <c r="J117" s="59">
        <v>6.9444444444444441E-3</v>
      </c>
      <c r="K117" s="65">
        <f>Tableau1[[#This Row],[Fin AM]]-Tableau1[[#This Row],[Début AM]]-Tableau1[[#This Row],[Pause AM]]+Tableau1[[#This Row],[Fin PM]]-Tableau1[[#This Row],[Début PM]]-Tableau1[[#This Row],[Pause PM]]</f>
        <v>0.29861111111111116</v>
      </c>
      <c r="L117" s="49"/>
      <c r="M117" s="90"/>
      <c r="N117" s="102" t="str">
        <f ca="1">IF(COUNTIF('jours fériés'!C:C,Tableau1[[#This Row],[Date]]),"oui","")</f>
        <v/>
      </c>
      <c r="O117" s="95"/>
      <c r="P117" s="95"/>
      <c r="Q117" s="87">
        <f>IF(Tableau1[[#This Row],[ CP / ABS / ChP. AM]]="A.M.",Tableau1[[#This Row],[Temps de travail]],0)</f>
        <v>0</v>
      </c>
      <c r="R117" s="110">
        <f>IF(Tableau1[[#This Row],[ CP / ABS / ChP. AM]]="Ch.P. AM",Tableau1[[#This Row],[Fin AM]]-Tableau1[[#This Row],[Début AM]]-Tableau1[[#This Row],[Pause AM]],0)</f>
        <v>0</v>
      </c>
      <c r="S117" s="88">
        <f>IF(Tableau1[[#This Row],[Ch.P. PM]]="Ch.P. PM",Tableau1[[#This Row],[Fin PM]]-Tableau1[[#This Row],[Début PM]]-Tableau1[[#This Row],[Pause PM]],0)</f>
        <v>0</v>
      </c>
      <c r="T117" s="111">
        <f>+Tableau1[[#This Row],[Chômage Partiel AM]]+Tableau1[[#This Row],[Chômage Partiel PM]]</f>
        <v>0</v>
      </c>
      <c r="U117" s="107">
        <f ca="1">MAX(0,IF(WEEKDAY(Tableau1[[#This Row],[Date]],2)&lt;7,0,
SUM(OFFSET(Tableau1[[#This Row],[Temps de travail]],-6,,7))-
SUM(OFFSET(Tableau1[[#This Row],[Heures à récupérer]],-6,,7))+
SUM(OFFSET(Tableau1[[#This Row],[Récup avance]],-6,,7))
-paramètres!$B$9
)*24)</f>
        <v>0</v>
      </c>
      <c r="V117" s="14"/>
      <c r="W117" s="14"/>
      <c r="Y117" s="14"/>
    </row>
    <row r="118" spans="2:25" x14ac:dyDescent="0.3">
      <c r="B118" s="50" t="str">
        <f>IF(WEEKDAY(Tableau1[[#This Row],[Date]],2)=4,"semaine "&amp;_xlfn.ISOWEEKNUM(Tableau1[[#This Row],[Date]]),"")</f>
        <v/>
      </c>
      <c r="C118" s="45" t="str">
        <f>UPPER(TEXT(Tableau1[[#This Row],[Date]],"jjjj"))</f>
        <v>MARDI</v>
      </c>
      <c r="D118" s="61">
        <f>$C$3+ROW()-ROW(Tableau1[[#Headers],[Date]])-1</f>
        <v>43942</v>
      </c>
      <c r="E118" s="25">
        <v>0.35416666666666669</v>
      </c>
      <c r="F118" s="25">
        <v>0.52083333333333337</v>
      </c>
      <c r="G118" s="59">
        <v>6.9444444444444441E-3</v>
      </c>
      <c r="H118" s="25">
        <v>0.5625</v>
      </c>
      <c r="I118" s="25">
        <v>0.70833333333333337</v>
      </c>
      <c r="J118" s="59">
        <v>6.9444444444444441E-3</v>
      </c>
      <c r="K118" s="65">
        <f>Tableau1[[#This Row],[Fin AM]]-Tableau1[[#This Row],[Début AM]]-Tableau1[[#This Row],[Pause AM]]+Tableau1[[#This Row],[Fin PM]]-Tableau1[[#This Row],[Début PM]]-Tableau1[[#This Row],[Pause PM]]</f>
        <v>0.29861111111111116</v>
      </c>
      <c r="L118" s="46"/>
      <c r="M118" s="91"/>
      <c r="N118" s="102" t="str">
        <f ca="1">IF(COUNTIF('jours fériés'!C:C,Tableau1[[#This Row],[Date]]),"oui","")</f>
        <v/>
      </c>
      <c r="O118" s="95"/>
      <c r="P118" s="95"/>
      <c r="Q118" s="87">
        <f>IF(Tableau1[[#This Row],[ CP / ABS / ChP. AM]]="A.M.",Tableau1[[#This Row],[Temps de travail]],0)</f>
        <v>0</v>
      </c>
      <c r="R118" s="110">
        <f>IF(Tableau1[[#This Row],[ CP / ABS / ChP. AM]]="Ch.P. AM",Tableau1[[#This Row],[Fin AM]]-Tableau1[[#This Row],[Début AM]]-Tableau1[[#This Row],[Pause AM]],0)</f>
        <v>0</v>
      </c>
      <c r="S118" s="88">
        <f>IF(Tableau1[[#This Row],[Ch.P. PM]]="Ch.P. PM",Tableau1[[#This Row],[Fin PM]]-Tableau1[[#This Row],[Début PM]]-Tableau1[[#This Row],[Pause PM]],0)</f>
        <v>0</v>
      </c>
      <c r="T118" s="111">
        <f>+Tableau1[[#This Row],[Chômage Partiel AM]]+Tableau1[[#This Row],[Chômage Partiel PM]]</f>
        <v>0</v>
      </c>
      <c r="U118" s="107">
        <f ca="1">MAX(0,IF(WEEKDAY(Tableau1[[#This Row],[Date]],2)&lt;7,0,
SUM(OFFSET(Tableau1[[#This Row],[Temps de travail]],-6,,7))-
SUM(OFFSET(Tableau1[[#This Row],[Heures à récupérer]],-6,,7))+
SUM(OFFSET(Tableau1[[#This Row],[Récup avance]],-6,,7))
-paramètres!$B$9
)*24)</f>
        <v>0</v>
      </c>
      <c r="V118" s="14"/>
      <c r="W118" s="14"/>
      <c r="Y118" s="14"/>
    </row>
    <row r="119" spans="2:25" x14ac:dyDescent="0.3">
      <c r="B119" s="50" t="str">
        <f>IF(WEEKDAY(Tableau1[[#This Row],[Date]],2)=4,"semaine "&amp;_xlfn.ISOWEEKNUM(Tableau1[[#This Row],[Date]]),"")</f>
        <v/>
      </c>
      <c r="C119" s="45" t="str">
        <f>UPPER(TEXT(Tableau1[[#This Row],[Date]],"jjjj"))</f>
        <v>MERCREDI</v>
      </c>
      <c r="D119" s="61">
        <f>$C$3+ROW()-ROW(Tableau1[[#Headers],[Date]])-1</f>
        <v>43943</v>
      </c>
      <c r="E119" s="25">
        <v>0.35416666666666669</v>
      </c>
      <c r="F119" s="25">
        <v>0.52083333333333337</v>
      </c>
      <c r="G119" s="59">
        <v>6.9444444444444441E-3</v>
      </c>
      <c r="H119" s="25">
        <v>0.5625</v>
      </c>
      <c r="I119" s="25">
        <v>0.70833333333333337</v>
      </c>
      <c r="J119" s="59">
        <v>6.9444444444444441E-3</v>
      </c>
      <c r="K119" s="65">
        <f>Tableau1[[#This Row],[Fin AM]]-Tableau1[[#This Row],[Début AM]]-Tableau1[[#This Row],[Pause AM]]+Tableau1[[#This Row],[Fin PM]]-Tableau1[[#This Row],[Début PM]]-Tableau1[[#This Row],[Pause PM]]</f>
        <v>0.29861111111111116</v>
      </c>
      <c r="L119" s="46"/>
      <c r="M119" s="91"/>
      <c r="N119" s="102" t="str">
        <f ca="1">IF(COUNTIF('jours fériés'!C:C,Tableau1[[#This Row],[Date]]),"oui","")</f>
        <v/>
      </c>
      <c r="O119" s="95"/>
      <c r="P119" s="95"/>
      <c r="Q119" s="87">
        <f>IF(Tableau1[[#This Row],[ CP / ABS / ChP. AM]]="A.M.",Tableau1[[#This Row],[Temps de travail]],0)</f>
        <v>0</v>
      </c>
      <c r="R119" s="110">
        <f>IF(Tableau1[[#This Row],[ CP / ABS / ChP. AM]]="Ch.P. AM",Tableau1[[#This Row],[Fin AM]]-Tableau1[[#This Row],[Début AM]]-Tableau1[[#This Row],[Pause AM]],0)</f>
        <v>0</v>
      </c>
      <c r="S119" s="88">
        <f>IF(Tableau1[[#This Row],[Ch.P. PM]]="Ch.P. PM",Tableau1[[#This Row],[Fin PM]]-Tableau1[[#This Row],[Début PM]]-Tableau1[[#This Row],[Pause PM]],0)</f>
        <v>0</v>
      </c>
      <c r="T119" s="111">
        <f>+Tableau1[[#This Row],[Chômage Partiel AM]]+Tableau1[[#This Row],[Chômage Partiel PM]]</f>
        <v>0</v>
      </c>
      <c r="U119" s="107">
        <f ca="1">MAX(0,IF(WEEKDAY(Tableau1[[#This Row],[Date]],2)&lt;7,0,
SUM(OFFSET(Tableau1[[#This Row],[Temps de travail]],-6,,7))-
SUM(OFFSET(Tableau1[[#This Row],[Heures à récupérer]],-6,,7))+
SUM(OFFSET(Tableau1[[#This Row],[Récup avance]],-6,,7))
-paramètres!$B$9
)*24)</f>
        <v>0</v>
      </c>
      <c r="V119" s="14"/>
      <c r="W119" s="14"/>
      <c r="Y119" s="14"/>
    </row>
    <row r="120" spans="2:25" x14ac:dyDescent="0.3">
      <c r="B120" s="50" t="str">
        <f>IF(WEEKDAY(Tableau1[[#This Row],[Date]],2)=4,"semaine "&amp;_xlfn.ISOWEEKNUM(Tableau1[[#This Row],[Date]]),"")</f>
        <v>semaine 17</v>
      </c>
      <c r="C120" s="45" t="str">
        <f>UPPER(TEXT(Tableau1[[#This Row],[Date]],"jjjj"))</f>
        <v>JEUDI</v>
      </c>
      <c r="D120" s="61">
        <f>$C$3+ROW()-ROW(Tableau1[[#Headers],[Date]])-1</f>
        <v>43944</v>
      </c>
      <c r="E120" s="25">
        <v>0.35416666666666669</v>
      </c>
      <c r="F120" s="25">
        <v>0.52083333333333337</v>
      </c>
      <c r="G120" s="59">
        <v>6.9444444444444441E-3</v>
      </c>
      <c r="H120" s="25">
        <v>0.5625</v>
      </c>
      <c r="I120" s="25">
        <v>0.70833333333333337</v>
      </c>
      <c r="J120" s="59">
        <v>6.9444444444444441E-3</v>
      </c>
      <c r="K120" s="65">
        <f>Tableau1[[#This Row],[Fin AM]]-Tableau1[[#This Row],[Début AM]]-Tableau1[[#This Row],[Pause AM]]+Tableau1[[#This Row],[Fin PM]]-Tableau1[[#This Row],[Début PM]]-Tableau1[[#This Row],[Pause PM]]</f>
        <v>0.29861111111111116</v>
      </c>
      <c r="L120" s="46"/>
      <c r="M120" s="91"/>
      <c r="N120" s="102" t="str">
        <f ca="1">IF(COUNTIF('jours fériés'!C:C,Tableau1[[#This Row],[Date]]),"oui","")</f>
        <v/>
      </c>
      <c r="O120" s="95"/>
      <c r="P120" s="95"/>
      <c r="Q120" s="87">
        <f>IF(Tableau1[[#This Row],[ CP / ABS / ChP. AM]]="A.M.",Tableau1[[#This Row],[Temps de travail]],0)</f>
        <v>0</v>
      </c>
      <c r="R120" s="110">
        <f>IF(Tableau1[[#This Row],[ CP / ABS / ChP. AM]]="Ch.P. AM",Tableau1[[#This Row],[Fin AM]]-Tableau1[[#This Row],[Début AM]]-Tableau1[[#This Row],[Pause AM]],0)</f>
        <v>0</v>
      </c>
      <c r="S120" s="88">
        <f>IF(Tableau1[[#This Row],[Ch.P. PM]]="Ch.P. PM",Tableau1[[#This Row],[Fin PM]]-Tableau1[[#This Row],[Début PM]]-Tableau1[[#This Row],[Pause PM]],0)</f>
        <v>0</v>
      </c>
      <c r="T120" s="111">
        <f>+Tableau1[[#This Row],[Chômage Partiel AM]]+Tableau1[[#This Row],[Chômage Partiel PM]]</f>
        <v>0</v>
      </c>
      <c r="U120" s="107">
        <f ca="1">MAX(0,IF(WEEKDAY(Tableau1[[#This Row],[Date]],2)&lt;7,0,
SUM(OFFSET(Tableau1[[#This Row],[Temps de travail]],-6,,7))-
SUM(OFFSET(Tableau1[[#This Row],[Heures à récupérer]],-6,,7))+
SUM(OFFSET(Tableau1[[#This Row],[Récup avance]],-6,,7))
-paramètres!$B$9
)*24)</f>
        <v>0</v>
      </c>
      <c r="V120" s="14"/>
      <c r="W120" s="14"/>
      <c r="Y120" s="14"/>
    </row>
    <row r="121" spans="2:25" x14ac:dyDescent="0.3">
      <c r="B121" s="50" t="str">
        <f>IF(WEEKDAY(Tableau1[[#This Row],[Date]],2)=4,"semaine "&amp;_xlfn.ISOWEEKNUM(Tableau1[[#This Row],[Date]]),"")</f>
        <v/>
      </c>
      <c r="C121" s="45" t="str">
        <f>UPPER(TEXT(Tableau1[[#This Row],[Date]],"jjjj"))</f>
        <v>VENDREDI</v>
      </c>
      <c r="D121" s="61">
        <f>$C$3+ROW()-ROW(Tableau1[[#Headers],[Date]])-1</f>
        <v>43945</v>
      </c>
      <c r="E121" s="25">
        <v>0.35416666666666669</v>
      </c>
      <c r="F121" s="25">
        <v>0.5</v>
      </c>
      <c r="G121" s="59">
        <v>6.9444444444444441E-3</v>
      </c>
      <c r="H121" s="25">
        <v>0.54166666666666663</v>
      </c>
      <c r="I121" s="25">
        <v>0.64583333333333337</v>
      </c>
      <c r="J121" s="59"/>
      <c r="K121" s="65">
        <f>Tableau1[[#This Row],[Fin AM]]-Tableau1[[#This Row],[Début AM]]-Tableau1[[#This Row],[Pause AM]]+Tableau1[[#This Row],[Fin PM]]-Tableau1[[#This Row],[Début PM]]-Tableau1[[#This Row],[Pause PM]]</f>
        <v>0.24305555555555558</v>
      </c>
      <c r="L121" s="46"/>
      <c r="M121" s="91"/>
      <c r="N121" s="102" t="str">
        <f ca="1">IF(COUNTIF('jours fériés'!C:C,Tableau1[[#This Row],[Date]]),"oui","")</f>
        <v/>
      </c>
      <c r="O121" s="95"/>
      <c r="P121" s="95"/>
      <c r="Q121" s="87">
        <f>IF(Tableau1[[#This Row],[ CP / ABS / ChP. AM]]="A.M.",Tableau1[[#This Row],[Temps de travail]],0)</f>
        <v>0</v>
      </c>
      <c r="R121" s="110">
        <f>IF(Tableau1[[#This Row],[ CP / ABS / ChP. AM]]="Ch.P. AM",Tableau1[[#This Row],[Fin AM]]-Tableau1[[#This Row],[Début AM]]-Tableau1[[#This Row],[Pause AM]],0)</f>
        <v>0</v>
      </c>
      <c r="S121" s="88">
        <f>IF(Tableau1[[#This Row],[Ch.P. PM]]="Ch.P. PM",Tableau1[[#This Row],[Fin PM]]-Tableau1[[#This Row],[Début PM]]-Tableau1[[#This Row],[Pause PM]],0)</f>
        <v>0</v>
      </c>
      <c r="T121" s="111">
        <f>+Tableau1[[#This Row],[Chômage Partiel AM]]+Tableau1[[#This Row],[Chômage Partiel PM]]</f>
        <v>0</v>
      </c>
      <c r="U121" s="107">
        <f ca="1">MAX(0,IF(WEEKDAY(Tableau1[[#This Row],[Date]],2)&lt;7,0,
SUM(OFFSET(Tableau1[[#This Row],[Temps de travail]],-6,,7))-
SUM(OFFSET(Tableau1[[#This Row],[Heures à récupérer]],-6,,7))+
SUM(OFFSET(Tableau1[[#This Row],[Récup avance]],-6,,7))
-paramètres!$B$9
)*24)</f>
        <v>0</v>
      </c>
      <c r="V121" s="14"/>
      <c r="W121" s="14"/>
      <c r="Y121" s="14"/>
    </row>
    <row r="122" spans="2:25" x14ac:dyDescent="0.3">
      <c r="B122" s="50" t="str">
        <f>IF(WEEKDAY(Tableau1[[#This Row],[Date]],2)=4,"semaine "&amp;_xlfn.ISOWEEKNUM(Tableau1[[#This Row],[Date]]),"")</f>
        <v/>
      </c>
      <c r="C122" s="45" t="str">
        <f>UPPER(TEXT(Tableau1[[#This Row],[Date]],"jjjj"))</f>
        <v>SAMEDI</v>
      </c>
      <c r="D122" s="61">
        <f>$C$3+ROW()-ROW(Tableau1[[#Headers],[Date]])-1</f>
        <v>43946</v>
      </c>
      <c r="E122" s="25"/>
      <c r="F122" s="25"/>
      <c r="G122" s="59"/>
      <c r="H122" s="25"/>
      <c r="I122" s="25"/>
      <c r="J122" s="59"/>
      <c r="K122" s="65">
        <f>Tableau1[[#This Row],[Fin AM]]-Tableau1[[#This Row],[Début AM]]-Tableau1[[#This Row],[Pause AM]]+Tableau1[[#This Row],[Fin PM]]-Tableau1[[#This Row],[Début PM]]-Tableau1[[#This Row],[Pause PM]]</f>
        <v>0</v>
      </c>
      <c r="L122" s="46"/>
      <c r="M122" s="91"/>
      <c r="N122" s="102" t="str">
        <f ca="1">IF(COUNTIF('jours fériés'!C:C,Tableau1[[#This Row],[Date]]),"oui","")</f>
        <v/>
      </c>
      <c r="O122" s="95"/>
      <c r="P122" s="95"/>
      <c r="Q122" s="87">
        <f>IF(Tableau1[[#This Row],[ CP / ABS / ChP. AM]]="A.M.",Tableau1[[#This Row],[Temps de travail]],0)</f>
        <v>0</v>
      </c>
      <c r="R122" s="110">
        <f>IF(Tableau1[[#This Row],[ CP / ABS / ChP. AM]]="Ch.P. AM",Tableau1[[#This Row],[Fin AM]]-Tableau1[[#This Row],[Début AM]]-Tableau1[[#This Row],[Pause AM]],0)</f>
        <v>0</v>
      </c>
      <c r="S122" s="88">
        <f>IF(Tableau1[[#This Row],[Ch.P. PM]]="Ch.P. PM",Tableau1[[#This Row],[Fin PM]]-Tableau1[[#This Row],[Début PM]]-Tableau1[[#This Row],[Pause PM]],0)</f>
        <v>0</v>
      </c>
      <c r="T122" s="111">
        <f>+Tableau1[[#This Row],[Chômage Partiel AM]]+Tableau1[[#This Row],[Chômage Partiel PM]]</f>
        <v>0</v>
      </c>
      <c r="U122" s="107">
        <f ca="1">MAX(0,IF(WEEKDAY(Tableau1[[#This Row],[Date]],2)&lt;7,0,
SUM(OFFSET(Tableau1[[#This Row],[Temps de travail]],-6,,7))-
SUM(OFFSET(Tableau1[[#This Row],[Heures à récupérer]],-6,,7))+
SUM(OFFSET(Tableau1[[#This Row],[Récup avance]],-6,,7))
-paramètres!$B$9
)*24)</f>
        <v>0</v>
      </c>
      <c r="V122" s="14"/>
      <c r="W122" s="14"/>
      <c r="Y122" s="14"/>
    </row>
    <row r="123" spans="2:25" ht="15" thickBot="1" x14ac:dyDescent="0.35">
      <c r="B123" s="50" t="str">
        <f>IF(WEEKDAY(Tableau1[[#This Row],[Date]],2)=4,"semaine "&amp;_xlfn.ISOWEEKNUM(Tableau1[[#This Row],[Date]]),"")</f>
        <v/>
      </c>
      <c r="C123" s="45" t="str">
        <f>UPPER(TEXT(Tableau1[[#This Row],[Date]],"jjjj"))</f>
        <v>DIMANCHE</v>
      </c>
      <c r="D123" s="61">
        <f>$C$3+ROW()-ROW(Tableau1[[#Headers],[Date]])-1</f>
        <v>43947</v>
      </c>
      <c r="E123" s="25"/>
      <c r="F123" s="25"/>
      <c r="G123" s="59"/>
      <c r="H123" s="25"/>
      <c r="I123" s="25"/>
      <c r="J123" s="59"/>
      <c r="K123" s="65">
        <f>Tableau1[[#This Row],[Fin AM]]-Tableau1[[#This Row],[Début AM]]-Tableau1[[#This Row],[Pause AM]]+Tableau1[[#This Row],[Fin PM]]-Tableau1[[#This Row],[Début PM]]-Tableau1[[#This Row],[Pause PM]]</f>
        <v>0</v>
      </c>
      <c r="L123" s="53"/>
      <c r="M123" s="92"/>
      <c r="N123" s="97" t="str">
        <f ca="1">IF(COUNTIF('jours fériés'!C:C,Tableau1[[#This Row],[Date]]),"oui","")</f>
        <v/>
      </c>
      <c r="O123" s="96"/>
      <c r="P123" s="96"/>
      <c r="Q123" s="91">
        <f>IF(Tableau1[[#This Row],[ CP / ABS / ChP. AM]]="A.M.",Tableau1[[#This Row],[Temps de travail]],0)</f>
        <v>0</v>
      </c>
      <c r="R123" s="112">
        <f>IF(Tableau1[[#This Row],[ CP / ABS / ChP. AM]]="Ch.P. AM",Tableau1[[#This Row],[Fin AM]]-Tableau1[[#This Row],[Début AM]]-Tableau1[[#This Row],[Pause AM]],0)</f>
        <v>0</v>
      </c>
      <c r="S123" s="105">
        <f>IF(Tableau1[[#This Row],[Ch.P. PM]]="Ch.P. PM",Tableau1[[#This Row],[Fin PM]]-Tableau1[[#This Row],[Début PM]]-Tableau1[[#This Row],[Pause PM]],0)</f>
        <v>0</v>
      </c>
      <c r="T123" s="113">
        <f>+Tableau1[[#This Row],[Chômage Partiel AM]]+Tableau1[[#This Row],[Chômage Partiel PM]]</f>
        <v>0</v>
      </c>
      <c r="U123" s="108">
        <f ca="1">MAX(0,IF(WEEKDAY(Tableau1[[#This Row],[Date]],2)&lt;7,0,
SUM(OFFSET(Tableau1[[#This Row],[Temps de travail]],-6,,7))-
SUM(OFFSET(Tableau1[[#This Row],[Heures à récupérer]],-6,,7))+
SUM(OFFSET(Tableau1[[#This Row],[Récup avance]],-6,,7))
-paramètres!$B$9
)*24)</f>
        <v>5.3290705182007514E-15</v>
      </c>
      <c r="V123" s="14"/>
      <c r="W123" s="14"/>
      <c r="Y123" s="14"/>
    </row>
    <row r="124" spans="2:25" x14ac:dyDescent="0.3">
      <c r="B124" s="50" t="str">
        <f>IF(WEEKDAY(Tableau1[[#This Row],[Date]],2)=4,"semaine "&amp;_xlfn.ISOWEEKNUM(Tableau1[[#This Row],[Date]]),"")</f>
        <v/>
      </c>
      <c r="C124" s="45" t="str">
        <f>UPPER(TEXT(Tableau1[[#This Row],[Date]],"jjjj"))</f>
        <v>LUNDI</v>
      </c>
      <c r="D124" s="61">
        <f>$C$3+ROW()-ROW(Tableau1[[#Headers],[Date]])-1</f>
        <v>43948</v>
      </c>
      <c r="E124" s="25">
        <v>0.35416666666666669</v>
      </c>
      <c r="F124" s="25">
        <v>0.52083333333333337</v>
      </c>
      <c r="G124" s="59">
        <v>6.9444444444444441E-3</v>
      </c>
      <c r="H124" s="25">
        <v>0.5625</v>
      </c>
      <c r="I124" s="25">
        <v>0.70833333333333337</v>
      </c>
      <c r="J124" s="59">
        <v>6.9444444444444441E-3</v>
      </c>
      <c r="K124" s="65">
        <f>Tableau1[[#This Row],[Fin AM]]-Tableau1[[#This Row],[Début AM]]-Tableau1[[#This Row],[Pause AM]]+Tableau1[[#This Row],[Fin PM]]-Tableau1[[#This Row],[Début PM]]-Tableau1[[#This Row],[Pause PM]]</f>
        <v>0.29861111111111116</v>
      </c>
      <c r="L124" s="49"/>
      <c r="M124" s="90"/>
      <c r="N124" s="102" t="str">
        <f ca="1">IF(COUNTIF('jours fériés'!C:C,Tableau1[[#This Row],[Date]]),"oui","")</f>
        <v/>
      </c>
      <c r="O124" s="95"/>
      <c r="P124" s="95"/>
      <c r="Q124" s="87">
        <f>IF(Tableau1[[#This Row],[ CP / ABS / ChP. AM]]="A.M.",Tableau1[[#This Row],[Temps de travail]],0)</f>
        <v>0</v>
      </c>
      <c r="R124" s="110">
        <f>IF(Tableau1[[#This Row],[ CP / ABS / ChP. AM]]="Ch.P. AM",Tableau1[[#This Row],[Fin AM]]-Tableau1[[#This Row],[Début AM]]-Tableau1[[#This Row],[Pause AM]],0)</f>
        <v>0</v>
      </c>
      <c r="S124" s="88">
        <f>IF(Tableau1[[#This Row],[Ch.P. PM]]="Ch.P. PM",Tableau1[[#This Row],[Fin PM]]-Tableau1[[#This Row],[Début PM]]-Tableau1[[#This Row],[Pause PM]],0)</f>
        <v>0</v>
      </c>
      <c r="T124" s="111">
        <f>+Tableau1[[#This Row],[Chômage Partiel AM]]+Tableau1[[#This Row],[Chômage Partiel PM]]</f>
        <v>0</v>
      </c>
      <c r="U124" s="107">
        <f ca="1">MAX(0,IF(WEEKDAY(Tableau1[[#This Row],[Date]],2)&lt;7,0,
SUM(OFFSET(Tableau1[[#This Row],[Temps de travail]],-6,,7))-
SUM(OFFSET(Tableau1[[#This Row],[Heures à récupérer]],-6,,7))+
SUM(OFFSET(Tableau1[[#This Row],[Récup avance]],-6,,7))
-paramètres!$B$9
)*24)</f>
        <v>0</v>
      </c>
      <c r="V124" s="14"/>
      <c r="W124" s="14"/>
      <c r="Y124" s="14"/>
    </row>
    <row r="125" spans="2:25" x14ac:dyDescent="0.3">
      <c r="B125" s="50" t="str">
        <f>IF(WEEKDAY(Tableau1[[#This Row],[Date]],2)=4,"semaine "&amp;_xlfn.ISOWEEKNUM(Tableau1[[#This Row],[Date]]),"")</f>
        <v/>
      </c>
      <c r="C125" s="45" t="str">
        <f>UPPER(TEXT(Tableau1[[#This Row],[Date]],"jjjj"))</f>
        <v>MARDI</v>
      </c>
      <c r="D125" s="61">
        <f>$C$3+ROW()-ROW(Tableau1[[#Headers],[Date]])-1</f>
        <v>43949</v>
      </c>
      <c r="E125" s="25">
        <v>0.35416666666666669</v>
      </c>
      <c r="F125" s="25">
        <v>0.52083333333333337</v>
      </c>
      <c r="G125" s="59">
        <v>6.9444444444444441E-3</v>
      </c>
      <c r="H125" s="25">
        <v>0.5625</v>
      </c>
      <c r="I125" s="25">
        <v>0.70833333333333337</v>
      </c>
      <c r="J125" s="59">
        <v>6.9444444444444441E-3</v>
      </c>
      <c r="K125" s="65">
        <f>Tableau1[[#This Row],[Fin AM]]-Tableau1[[#This Row],[Début AM]]-Tableau1[[#This Row],[Pause AM]]+Tableau1[[#This Row],[Fin PM]]-Tableau1[[#This Row],[Début PM]]-Tableau1[[#This Row],[Pause PM]]</f>
        <v>0.29861111111111116</v>
      </c>
      <c r="L125" s="46"/>
      <c r="M125" s="91"/>
      <c r="N125" s="102" t="str">
        <f ca="1">IF(COUNTIF('jours fériés'!C:C,Tableau1[[#This Row],[Date]]),"oui","")</f>
        <v/>
      </c>
      <c r="O125" s="95"/>
      <c r="P125" s="95"/>
      <c r="Q125" s="87">
        <f>IF(Tableau1[[#This Row],[ CP / ABS / ChP. AM]]="A.M.",Tableau1[[#This Row],[Temps de travail]],0)</f>
        <v>0</v>
      </c>
      <c r="R125" s="110">
        <f>IF(Tableau1[[#This Row],[ CP / ABS / ChP. AM]]="Ch.P. AM",Tableau1[[#This Row],[Fin AM]]-Tableau1[[#This Row],[Début AM]]-Tableau1[[#This Row],[Pause AM]],0)</f>
        <v>0</v>
      </c>
      <c r="S125" s="88">
        <f>IF(Tableau1[[#This Row],[Ch.P. PM]]="Ch.P. PM",Tableau1[[#This Row],[Fin PM]]-Tableau1[[#This Row],[Début PM]]-Tableau1[[#This Row],[Pause PM]],0)</f>
        <v>0</v>
      </c>
      <c r="T125" s="111">
        <f>+Tableau1[[#This Row],[Chômage Partiel AM]]+Tableau1[[#This Row],[Chômage Partiel PM]]</f>
        <v>0</v>
      </c>
      <c r="U125" s="107">
        <f ca="1">MAX(0,IF(WEEKDAY(Tableau1[[#This Row],[Date]],2)&lt;7,0,
SUM(OFFSET(Tableau1[[#This Row],[Temps de travail]],-6,,7))-
SUM(OFFSET(Tableau1[[#This Row],[Heures à récupérer]],-6,,7))+
SUM(OFFSET(Tableau1[[#This Row],[Récup avance]],-6,,7))
-paramètres!$B$9
)*24)</f>
        <v>0</v>
      </c>
      <c r="V125" s="14"/>
      <c r="W125" s="14"/>
      <c r="Y125" s="14"/>
    </row>
    <row r="126" spans="2:25" x14ac:dyDescent="0.3">
      <c r="B126" s="50" t="str">
        <f>IF(WEEKDAY(Tableau1[[#This Row],[Date]],2)=4,"semaine "&amp;_xlfn.ISOWEEKNUM(Tableau1[[#This Row],[Date]]),"")</f>
        <v/>
      </c>
      <c r="C126" s="45" t="str">
        <f>UPPER(TEXT(Tableau1[[#This Row],[Date]],"jjjj"))</f>
        <v>MERCREDI</v>
      </c>
      <c r="D126" s="61">
        <f>$C$3+ROW()-ROW(Tableau1[[#Headers],[Date]])-1</f>
        <v>43950</v>
      </c>
      <c r="E126" s="25">
        <v>0.35416666666666669</v>
      </c>
      <c r="F126" s="25">
        <v>0.52083333333333337</v>
      </c>
      <c r="G126" s="59">
        <v>6.9444444444444441E-3</v>
      </c>
      <c r="H126" s="25">
        <v>0.5625</v>
      </c>
      <c r="I126" s="25">
        <v>0.70833333333333337</v>
      </c>
      <c r="J126" s="59">
        <v>6.9444444444444441E-3</v>
      </c>
      <c r="K126" s="65">
        <f>Tableau1[[#This Row],[Fin AM]]-Tableau1[[#This Row],[Début AM]]-Tableau1[[#This Row],[Pause AM]]+Tableau1[[#This Row],[Fin PM]]-Tableau1[[#This Row],[Début PM]]-Tableau1[[#This Row],[Pause PM]]</f>
        <v>0.29861111111111116</v>
      </c>
      <c r="L126" s="46"/>
      <c r="M126" s="91"/>
      <c r="N126" s="102" t="str">
        <f ca="1">IF(COUNTIF('jours fériés'!C:C,Tableau1[[#This Row],[Date]]),"oui","")</f>
        <v/>
      </c>
      <c r="O126" s="95"/>
      <c r="P126" s="95"/>
      <c r="Q126" s="87">
        <f>IF(Tableau1[[#This Row],[ CP / ABS / ChP. AM]]="A.M.",Tableau1[[#This Row],[Temps de travail]],0)</f>
        <v>0</v>
      </c>
      <c r="R126" s="110">
        <f>IF(Tableau1[[#This Row],[ CP / ABS / ChP. AM]]="Ch.P. AM",Tableau1[[#This Row],[Fin AM]]-Tableau1[[#This Row],[Début AM]]-Tableau1[[#This Row],[Pause AM]],0)</f>
        <v>0</v>
      </c>
      <c r="S126" s="88">
        <f>IF(Tableau1[[#This Row],[Ch.P. PM]]="Ch.P. PM",Tableau1[[#This Row],[Fin PM]]-Tableau1[[#This Row],[Début PM]]-Tableau1[[#This Row],[Pause PM]],0)</f>
        <v>0</v>
      </c>
      <c r="T126" s="111">
        <f>+Tableau1[[#This Row],[Chômage Partiel AM]]+Tableau1[[#This Row],[Chômage Partiel PM]]</f>
        <v>0</v>
      </c>
      <c r="U126" s="107">
        <f ca="1">MAX(0,IF(WEEKDAY(Tableau1[[#This Row],[Date]],2)&lt;7,0,
SUM(OFFSET(Tableau1[[#This Row],[Temps de travail]],-6,,7))-
SUM(OFFSET(Tableau1[[#This Row],[Heures à récupérer]],-6,,7))+
SUM(OFFSET(Tableau1[[#This Row],[Récup avance]],-6,,7))
-paramètres!$B$9
)*24)</f>
        <v>0</v>
      </c>
      <c r="V126" s="14"/>
      <c r="W126" s="14"/>
      <c r="Y126" s="14"/>
    </row>
    <row r="127" spans="2:25" x14ac:dyDescent="0.3">
      <c r="B127" s="50" t="str">
        <f>IF(WEEKDAY(Tableau1[[#This Row],[Date]],2)=4,"semaine "&amp;_xlfn.ISOWEEKNUM(Tableau1[[#This Row],[Date]]),"")</f>
        <v>semaine 18</v>
      </c>
      <c r="C127" s="45" t="str">
        <f>UPPER(TEXT(Tableau1[[#This Row],[Date]],"jjjj"))</f>
        <v>JEUDI</v>
      </c>
      <c r="D127" s="61">
        <f>$C$3+ROW()-ROW(Tableau1[[#Headers],[Date]])-1</f>
        <v>43951</v>
      </c>
      <c r="E127" s="25">
        <v>0.35416666666666669</v>
      </c>
      <c r="F127" s="25">
        <v>0.52083333333333337</v>
      </c>
      <c r="G127" s="59">
        <v>6.9444444444444441E-3</v>
      </c>
      <c r="H127" s="25">
        <v>0.5625</v>
      </c>
      <c r="I127" s="25">
        <v>0.70833333333333337</v>
      </c>
      <c r="J127" s="59">
        <v>6.9444444444444441E-3</v>
      </c>
      <c r="K127" s="65">
        <f>Tableau1[[#This Row],[Fin AM]]-Tableau1[[#This Row],[Début AM]]-Tableau1[[#This Row],[Pause AM]]+Tableau1[[#This Row],[Fin PM]]-Tableau1[[#This Row],[Début PM]]-Tableau1[[#This Row],[Pause PM]]</f>
        <v>0.29861111111111116</v>
      </c>
      <c r="L127" s="46"/>
      <c r="M127" s="91"/>
      <c r="N127" s="102" t="str">
        <f ca="1">IF(COUNTIF('jours fériés'!C:C,Tableau1[[#This Row],[Date]]),"oui","")</f>
        <v/>
      </c>
      <c r="O127" s="95"/>
      <c r="P127" s="95"/>
      <c r="Q127" s="87">
        <f>IF(Tableau1[[#This Row],[ CP / ABS / ChP. AM]]="A.M.",Tableau1[[#This Row],[Temps de travail]],0)</f>
        <v>0</v>
      </c>
      <c r="R127" s="110">
        <f>IF(Tableau1[[#This Row],[ CP / ABS / ChP. AM]]="Ch.P. AM",Tableau1[[#This Row],[Fin AM]]-Tableau1[[#This Row],[Début AM]]-Tableau1[[#This Row],[Pause AM]],0)</f>
        <v>0</v>
      </c>
      <c r="S127" s="88">
        <f>IF(Tableau1[[#This Row],[Ch.P. PM]]="Ch.P. PM",Tableau1[[#This Row],[Fin PM]]-Tableau1[[#This Row],[Début PM]]-Tableau1[[#This Row],[Pause PM]],0)</f>
        <v>0</v>
      </c>
      <c r="T127" s="111">
        <f>+Tableau1[[#This Row],[Chômage Partiel AM]]+Tableau1[[#This Row],[Chômage Partiel PM]]</f>
        <v>0</v>
      </c>
      <c r="U127" s="107">
        <f ca="1">MAX(0,IF(WEEKDAY(Tableau1[[#This Row],[Date]],2)&lt;7,0,
SUM(OFFSET(Tableau1[[#This Row],[Temps de travail]],-6,,7))-
SUM(OFFSET(Tableau1[[#This Row],[Heures à récupérer]],-6,,7))+
SUM(OFFSET(Tableau1[[#This Row],[Récup avance]],-6,,7))
-paramètres!$B$9
)*24)</f>
        <v>0</v>
      </c>
      <c r="V127" s="14"/>
      <c r="W127" s="14"/>
      <c r="Y127" s="14"/>
    </row>
    <row r="128" spans="2:25" x14ac:dyDescent="0.3">
      <c r="B128" s="50" t="str">
        <f>IF(WEEKDAY(Tableau1[[#This Row],[Date]],2)=4,"semaine "&amp;_xlfn.ISOWEEKNUM(Tableau1[[#This Row],[Date]]),"")</f>
        <v/>
      </c>
      <c r="C128" s="45" t="str">
        <f>UPPER(TEXT(Tableau1[[#This Row],[Date]],"jjjj"))</f>
        <v>VENDREDI</v>
      </c>
      <c r="D128" s="61">
        <f>$C$3+ROW()-ROW(Tableau1[[#Headers],[Date]])-1</f>
        <v>43952</v>
      </c>
      <c r="E128" s="25"/>
      <c r="F128" s="25"/>
      <c r="G128" s="59"/>
      <c r="H128" s="25"/>
      <c r="I128" s="25"/>
      <c r="J128" s="59"/>
      <c r="K128" s="65">
        <f>Tableau1[[#This Row],[Fin AM]]-Tableau1[[#This Row],[Début AM]]-Tableau1[[#This Row],[Pause AM]]+Tableau1[[#This Row],[Fin PM]]-Tableau1[[#This Row],[Début PM]]-Tableau1[[#This Row],[Pause PM]]</f>
        <v>0</v>
      </c>
      <c r="L128" s="46"/>
      <c r="M128" s="91"/>
      <c r="N128" s="102" t="str">
        <f ca="1">IF(COUNTIF('jours fériés'!C:C,Tableau1[[#This Row],[Date]]),"oui","")</f>
        <v>oui</v>
      </c>
      <c r="O128" s="95"/>
      <c r="P128" s="95"/>
      <c r="Q128" s="87">
        <f>IF(Tableau1[[#This Row],[ CP / ABS / ChP. AM]]="A.M.",Tableau1[[#This Row],[Temps de travail]],0)</f>
        <v>0</v>
      </c>
      <c r="R128" s="110">
        <f>IF(Tableau1[[#This Row],[ CP / ABS / ChP. AM]]="Ch.P. AM",Tableau1[[#This Row],[Fin AM]]-Tableau1[[#This Row],[Début AM]]-Tableau1[[#This Row],[Pause AM]],0)</f>
        <v>0</v>
      </c>
      <c r="S128" s="88">
        <f>IF(Tableau1[[#This Row],[Ch.P. PM]]="Ch.P. PM",Tableau1[[#This Row],[Fin PM]]-Tableau1[[#This Row],[Début PM]]-Tableau1[[#This Row],[Pause PM]],0)</f>
        <v>0</v>
      </c>
      <c r="T128" s="111">
        <f>+Tableau1[[#This Row],[Chômage Partiel AM]]+Tableau1[[#This Row],[Chômage Partiel PM]]</f>
        <v>0</v>
      </c>
      <c r="U128" s="107">
        <f ca="1">MAX(0,IF(WEEKDAY(Tableau1[[#This Row],[Date]],2)&lt;7,0,
SUM(OFFSET(Tableau1[[#This Row],[Temps de travail]],-6,,7))-
SUM(OFFSET(Tableau1[[#This Row],[Heures à récupérer]],-6,,7))+
SUM(OFFSET(Tableau1[[#This Row],[Récup avance]],-6,,7))
-paramètres!$B$9
)*24)</f>
        <v>0</v>
      </c>
      <c r="V128" s="14"/>
      <c r="W128" s="14"/>
      <c r="Y128" s="14"/>
    </row>
    <row r="129" spans="2:25" x14ac:dyDescent="0.3">
      <c r="B129" s="50" t="str">
        <f>IF(WEEKDAY(Tableau1[[#This Row],[Date]],2)=4,"semaine "&amp;_xlfn.ISOWEEKNUM(Tableau1[[#This Row],[Date]]),"")</f>
        <v/>
      </c>
      <c r="C129" s="45" t="str">
        <f>UPPER(TEXT(Tableau1[[#This Row],[Date]],"jjjj"))</f>
        <v>SAMEDI</v>
      </c>
      <c r="D129" s="61">
        <f>$C$3+ROW()-ROW(Tableau1[[#Headers],[Date]])-1</f>
        <v>43953</v>
      </c>
      <c r="E129" s="25"/>
      <c r="F129" s="25"/>
      <c r="G129" s="59"/>
      <c r="H129" s="25"/>
      <c r="I129" s="25"/>
      <c r="J129" s="59"/>
      <c r="K129" s="65">
        <f>Tableau1[[#This Row],[Fin AM]]-Tableau1[[#This Row],[Début AM]]-Tableau1[[#This Row],[Pause AM]]+Tableau1[[#This Row],[Fin PM]]-Tableau1[[#This Row],[Début PM]]-Tableau1[[#This Row],[Pause PM]]</f>
        <v>0</v>
      </c>
      <c r="L129" s="46"/>
      <c r="M129" s="91"/>
      <c r="N129" s="102" t="str">
        <f ca="1">IF(COUNTIF('jours fériés'!C:C,Tableau1[[#This Row],[Date]]),"oui","")</f>
        <v/>
      </c>
      <c r="O129" s="95"/>
      <c r="P129" s="95"/>
      <c r="Q129" s="87">
        <f>IF(Tableau1[[#This Row],[ CP / ABS / ChP. AM]]="A.M.",Tableau1[[#This Row],[Temps de travail]],0)</f>
        <v>0</v>
      </c>
      <c r="R129" s="110">
        <f>IF(Tableau1[[#This Row],[ CP / ABS / ChP. AM]]="Ch.P. AM",Tableau1[[#This Row],[Fin AM]]-Tableau1[[#This Row],[Début AM]]-Tableau1[[#This Row],[Pause AM]],0)</f>
        <v>0</v>
      </c>
      <c r="S129" s="88">
        <f>IF(Tableau1[[#This Row],[Ch.P. PM]]="Ch.P. PM",Tableau1[[#This Row],[Fin PM]]-Tableau1[[#This Row],[Début PM]]-Tableau1[[#This Row],[Pause PM]],0)</f>
        <v>0</v>
      </c>
      <c r="T129" s="111">
        <f>+Tableau1[[#This Row],[Chômage Partiel AM]]+Tableau1[[#This Row],[Chômage Partiel PM]]</f>
        <v>0</v>
      </c>
      <c r="U129" s="107">
        <f ca="1">MAX(0,IF(WEEKDAY(Tableau1[[#This Row],[Date]],2)&lt;7,0,
SUM(OFFSET(Tableau1[[#This Row],[Temps de travail]],-6,,7))-
SUM(OFFSET(Tableau1[[#This Row],[Heures à récupérer]],-6,,7))+
SUM(OFFSET(Tableau1[[#This Row],[Récup avance]],-6,,7))
-paramètres!$B$9
)*24)</f>
        <v>0</v>
      </c>
      <c r="V129" s="14"/>
      <c r="W129" s="14"/>
      <c r="Y129" s="14"/>
    </row>
    <row r="130" spans="2:25" ht="15" thickBot="1" x14ac:dyDescent="0.35">
      <c r="B130" s="50" t="str">
        <f>IF(WEEKDAY(Tableau1[[#This Row],[Date]],2)=4,"semaine "&amp;_xlfn.ISOWEEKNUM(Tableau1[[#This Row],[Date]]),"")</f>
        <v/>
      </c>
      <c r="C130" s="45" t="str">
        <f>UPPER(TEXT(Tableau1[[#This Row],[Date]],"jjjj"))</f>
        <v>DIMANCHE</v>
      </c>
      <c r="D130" s="61">
        <f>$C$3+ROW()-ROW(Tableau1[[#Headers],[Date]])-1</f>
        <v>43954</v>
      </c>
      <c r="E130" s="25"/>
      <c r="F130" s="25"/>
      <c r="G130" s="59"/>
      <c r="H130" s="25"/>
      <c r="I130" s="25"/>
      <c r="J130" s="59"/>
      <c r="K130" s="65">
        <f>Tableau1[[#This Row],[Fin AM]]-Tableau1[[#This Row],[Début AM]]-Tableau1[[#This Row],[Pause AM]]+Tableau1[[#This Row],[Fin PM]]-Tableau1[[#This Row],[Début PM]]-Tableau1[[#This Row],[Pause PM]]</f>
        <v>0</v>
      </c>
      <c r="L130" s="53"/>
      <c r="M130" s="92"/>
      <c r="N130" s="97" t="str">
        <f ca="1">IF(COUNTIF('jours fériés'!C:C,Tableau1[[#This Row],[Date]]),"oui","")</f>
        <v/>
      </c>
      <c r="O130" s="96"/>
      <c r="P130" s="96"/>
      <c r="Q130" s="91">
        <f>IF(Tableau1[[#This Row],[ CP / ABS / ChP. AM]]="A.M.",Tableau1[[#This Row],[Temps de travail]],0)</f>
        <v>0</v>
      </c>
      <c r="R130" s="112">
        <f>IF(Tableau1[[#This Row],[ CP / ABS / ChP. AM]]="Ch.P. AM",Tableau1[[#This Row],[Fin AM]]-Tableau1[[#This Row],[Début AM]]-Tableau1[[#This Row],[Pause AM]],0)</f>
        <v>0</v>
      </c>
      <c r="S130" s="105">
        <f>IF(Tableau1[[#This Row],[Ch.P. PM]]="Ch.P. PM",Tableau1[[#This Row],[Fin PM]]-Tableau1[[#This Row],[Début PM]]-Tableau1[[#This Row],[Pause PM]],0)</f>
        <v>0</v>
      </c>
      <c r="T130" s="113">
        <f>+Tableau1[[#This Row],[Chômage Partiel AM]]+Tableau1[[#This Row],[Chômage Partiel PM]]</f>
        <v>0</v>
      </c>
      <c r="U130" s="108">
        <f ca="1">MAX(0,IF(WEEKDAY(Tableau1[[#This Row],[Date]],2)&lt;7,0,
SUM(OFFSET(Tableau1[[#This Row],[Temps de travail]],-6,,7))-
SUM(OFFSET(Tableau1[[#This Row],[Heures à récupérer]],-6,,7))+
SUM(OFFSET(Tableau1[[#This Row],[Récup avance]],-6,,7))
-paramètres!$B$9
)*24)</f>
        <v>0</v>
      </c>
      <c r="V130" s="14"/>
      <c r="W130" s="14"/>
      <c r="Y130" s="14"/>
    </row>
    <row r="131" spans="2:25" x14ac:dyDescent="0.3">
      <c r="B131" s="50" t="str">
        <f>IF(WEEKDAY(Tableau1[[#This Row],[Date]],2)=4,"semaine "&amp;_xlfn.ISOWEEKNUM(Tableau1[[#This Row],[Date]]),"")</f>
        <v/>
      </c>
      <c r="C131" s="45" t="str">
        <f>UPPER(TEXT(Tableau1[[#This Row],[Date]],"jjjj"))</f>
        <v>LUNDI</v>
      </c>
      <c r="D131" s="61">
        <f>$C$3+ROW()-ROW(Tableau1[[#Headers],[Date]])-1</f>
        <v>43955</v>
      </c>
      <c r="E131" s="25">
        <v>0.35416666666666669</v>
      </c>
      <c r="F131" s="25">
        <v>0.52083333333333337</v>
      </c>
      <c r="G131" s="59">
        <v>6.9444444444444441E-3</v>
      </c>
      <c r="H131" s="25">
        <v>0.5625</v>
      </c>
      <c r="I131" s="25">
        <v>0.70833333333333337</v>
      </c>
      <c r="J131" s="59">
        <v>6.9444444444444441E-3</v>
      </c>
      <c r="K131" s="65">
        <f>Tableau1[[#This Row],[Fin AM]]-Tableau1[[#This Row],[Début AM]]-Tableau1[[#This Row],[Pause AM]]+Tableau1[[#This Row],[Fin PM]]-Tableau1[[#This Row],[Début PM]]-Tableau1[[#This Row],[Pause PM]]</f>
        <v>0.29861111111111116</v>
      </c>
      <c r="L131" s="49"/>
      <c r="M131" s="90"/>
      <c r="N131" s="102" t="str">
        <f ca="1">IF(COUNTIF('jours fériés'!C:C,Tableau1[[#This Row],[Date]]),"oui","")</f>
        <v/>
      </c>
      <c r="O131" s="95"/>
      <c r="P131" s="95"/>
      <c r="Q131" s="87">
        <f>IF(Tableau1[[#This Row],[ CP / ABS / ChP. AM]]="A.M.",Tableau1[[#This Row],[Temps de travail]],0)</f>
        <v>0</v>
      </c>
      <c r="R131" s="110">
        <f>IF(Tableau1[[#This Row],[ CP / ABS / ChP. AM]]="Ch.P. AM",Tableau1[[#This Row],[Fin AM]]-Tableau1[[#This Row],[Début AM]]-Tableau1[[#This Row],[Pause AM]],0)</f>
        <v>0</v>
      </c>
      <c r="S131" s="88">
        <f>IF(Tableau1[[#This Row],[Ch.P. PM]]="Ch.P. PM",Tableau1[[#This Row],[Fin PM]]-Tableau1[[#This Row],[Début PM]]-Tableau1[[#This Row],[Pause PM]],0)</f>
        <v>0</v>
      </c>
      <c r="T131" s="111">
        <f>+Tableau1[[#This Row],[Chômage Partiel AM]]+Tableau1[[#This Row],[Chômage Partiel PM]]</f>
        <v>0</v>
      </c>
      <c r="U131" s="107">
        <f ca="1">MAX(0,IF(WEEKDAY(Tableau1[[#This Row],[Date]],2)&lt;7,0,
SUM(OFFSET(Tableau1[[#This Row],[Temps de travail]],-6,,7))-
SUM(OFFSET(Tableau1[[#This Row],[Heures à récupérer]],-6,,7))+
SUM(OFFSET(Tableau1[[#This Row],[Récup avance]],-6,,7))
-paramètres!$B$9
)*24)</f>
        <v>0</v>
      </c>
      <c r="V131" s="14"/>
      <c r="W131" s="14"/>
      <c r="Y131" s="14"/>
    </row>
    <row r="132" spans="2:25" x14ac:dyDescent="0.3">
      <c r="B132" s="50" t="str">
        <f>IF(WEEKDAY(Tableau1[[#This Row],[Date]],2)=4,"semaine "&amp;_xlfn.ISOWEEKNUM(Tableau1[[#This Row],[Date]]),"")</f>
        <v/>
      </c>
      <c r="C132" s="45" t="str">
        <f>UPPER(TEXT(Tableau1[[#This Row],[Date]],"jjjj"))</f>
        <v>MARDI</v>
      </c>
      <c r="D132" s="61">
        <f>$C$3+ROW()-ROW(Tableau1[[#Headers],[Date]])-1</f>
        <v>43956</v>
      </c>
      <c r="E132" s="25">
        <v>0.35416666666666669</v>
      </c>
      <c r="F132" s="25">
        <v>0.52083333333333337</v>
      </c>
      <c r="G132" s="59">
        <v>6.9444444444444441E-3</v>
      </c>
      <c r="H132" s="25">
        <v>0.5625</v>
      </c>
      <c r="I132" s="25">
        <v>0.70833333333333337</v>
      </c>
      <c r="J132" s="59">
        <v>6.9444444444444441E-3</v>
      </c>
      <c r="K132" s="65">
        <f>Tableau1[[#This Row],[Fin AM]]-Tableau1[[#This Row],[Début AM]]-Tableau1[[#This Row],[Pause AM]]+Tableau1[[#This Row],[Fin PM]]-Tableau1[[#This Row],[Début PM]]-Tableau1[[#This Row],[Pause PM]]</f>
        <v>0.29861111111111116</v>
      </c>
      <c r="L132" s="46"/>
      <c r="M132" s="91"/>
      <c r="N132" s="102" t="str">
        <f ca="1">IF(COUNTIF('jours fériés'!C:C,Tableau1[[#This Row],[Date]]),"oui","")</f>
        <v/>
      </c>
      <c r="O132" s="95"/>
      <c r="P132" s="95"/>
      <c r="Q132" s="87">
        <f>IF(Tableau1[[#This Row],[ CP / ABS / ChP. AM]]="A.M.",Tableau1[[#This Row],[Temps de travail]],0)</f>
        <v>0</v>
      </c>
      <c r="R132" s="110">
        <f>IF(Tableau1[[#This Row],[ CP / ABS / ChP. AM]]="Ch.P. AM",Tableau1[[#This Row],[Fin AM]]-Tableau1[[#This Row],[Début AM]]-Tableau1[[#This Row],[Pause AM]],0)</f>
        <v>0</v>
      </c>
      <c r="S132" s="88">
        <f>IF(Tableau1[[#This Row],[Ch.P. PM]]="Ch.P. PM",Tableau1[[#This Row],[Fin PM]]-Tableau1[[#This Row],[Début PM]]-Tableau1[[#This Row],[Pause PM]],0)</f>
        <v>0</v>
      </c>
      <c r="T132" s="111">
        <f>+Tableau1[[#This Row],[Chômage Partiel AM]]+Tableau1[[#This Row],[Chômage Partiel PM]]</f>
        <v>0</v>
      </c>
      <c r="U132" s="107">
        <f ca="1">MAX(0,IF(WEEKDAY(Tableau1[[#This Row],[Date]],2)&lt;7,0,
SUM(OFFSET(Tableau1[[#This Row],[Temps de travail]],-6,,7))-
SUM(OFFSET(Tableau1[[#This Row],[Heures à récupérer]],-6,,7))+
SUM(OFFSET(Tableau1[[#This Row],[Récup avance]],-6,,7))
-paramètres!$B$9
)*24)</f>
        <v>0</v>
      </c>
      <c r="V132" s="14"/>
      <c r="W132" s="14"/>
      <c r="Y132" s="14"/>
    </row>
    <row r="133" spans="2:25" x14ac:dyDescent="0.3">
      <c r="B133" s="50" t="str">
        <f>IF(WEEKDAY(Tableau1[[#This Row],[Date]],2)=4,"semaine "&amp;_xlfn.ISOWEEKNUM(Tableau1[[#This Row],[Date]]),"")</f>
        <v/>
      </c>
      <c r="C133" s="45" t="str">
        <f>UPPER(TEXT(Tableau1[[#This Row],[Date]],"jjjj"))</f>
        <v>MERCREDI</v>
      </c>
      <c r="D133" s="61">
        <f>$C$3+ROW()-ROW(Tableau1[[#Headers],[Date]])-1</f>
        <v>43957</v>
      </c>
      <c r="E133" s="25">
        <v>0.35416666666666669</v>
      </c>
      <c r="F133" s="25">
        <v>0.52083333333333337</v>
      </c>
      <c r="G133" s="59">
        <v>6.9444444444444441E-3</v>
      </c>
      <c r="H133" s="25">
        <v>0.5625</v>
      </c>
      <c r="I133" s="25">
        <v>0.70833333333333337</v>
      </c>
      <c r="J133" s="59">
        <v>6.9444444444444441E-3</v>
      </c>
      <c r="K133" s="65">
        <f>Tableau1[[#This Row],[Fin AM]]-Tableau1[[#This Row],[Début AM]]-Tableau1[[#This Row],[Pause AM]]+Tableau1[[#This Row],[Fin PM]]-Tableau1[[#This Row],[Début PM]]-Tableau1[[#This Row],[Pause PM]]</f>
        <v>0.29861111111111116</v>
      </c>
      <c r="L133" s="46"/>
      <c r="M133" s="91"/>
      <c r="N133" s="102" t="str">
        <f ca="1">IF(COUNTIF('jours fériés'!C:C,Tableau1[[#This Row],[Date]]),"oui","")</f>
        <v/>
      </c>
      <c r="O133" s="95"/>
      <c r="P133" s="95"/>
      <c r="Q133" s="87">
        <f>IF(Tableau1[[#This Row],[ CP / ABS / ChP. AM]]="A.M.",Tableau1[[#This Row],[Temps de travail]],0)</f>
        <v>0</v>
      </c>
      <c r="R133" s="110">
        <f>IF(Tableau1[[#This Row],[ CP / ABS / ChP. AM]]="Ch.P. AM",Tableau1[[#This Row],[Fin AM]]-Tableau1[[#This Row],[Début AM]]-Tableau1[[#This Row],[Pause AM]],0)</f>
        <v>0</v>
      </c>
      <c r="S133" s="88">
        <f>IF(Tableau1[[#This Row],[Ch.P. PM]]="Ch.P. PM",Tableau1[[#This Row],[Fin PM]]-Tableau1[[#This Row],[Début PM]]-Tableau1[[#This Row],[Pause PM]],0)</f>
        <v>0</v>
      </c>
      <c r="T133" s="111">
        <f>+Tableau1[[#This Row],[Chômage Partiel AM]]+Tableau1[[#This Row],[Chômage Partiel PM]]</f>
        <v>0</v>
      </c>
      <c r="U133" s="107">
        <f ca="1">MAX(0,IF(WEEKDAY(Tableau1[[#This Row],[Date]],2)&lt;7,0,
SUM(OFFSET(Tableau1[[#This Row],[Temps de travail]],-6,,7))-
SUM(OFFSET(Tableau1[[#This Row],[Heures à récupérer]],-6,,7))+
SUM(OFFSET(Tableau1[[#This Row],[Récup avance]],-6,,7))
-paramètres!$B$9
)*24)</f>
        <v>0</v>
      </c>
      <c r="V133" s="14"/>
      <c r="W133" s="14"/>
      <c r="Y133" s="14"/>
    </row>
    <row r="134" spans="2:25" x14ac:dyDescent="0.3">
      <c r="B134" s="50" t="str">
        <f>IF(WEEKDAY(Tableau1[[#This Row],[Date]],2)=4,"semaine "&amp;_xlfn.ISOWEEKNUM(Tableau1[[#This Row],[Date]]),"")</f>
        <v>semaine 19</v>
      </c>
      <c r="C134" s="45" t="str">
        <f>UPPER(TEXT(Tableau1[[#This Row],[Date]],"jjjj"))</f>
        <v>JEUDI</v>
      </c>
      <c r="D134" s="61">
        <f>$C$3+ROW()-ROW(Tableau1[[#Headers],[Date]])-1</f>
        <v>43958</v>
      </c>
      <c r="E134" s="25">
        <v>0.35416666666666669</v>
      </c>
      <c r="F134" s="25">
        <v>0.52083333333333337</v>
      </c>
      <c r="G134" s="59">
        <v>6.9444444444444441E-3</v>
      </c>
      <c r="H134" s="25">
        <v>0.5625</v>
      </c>
      <c r="I134" s="25">
        <v>0.70833333333333337</v>
      </c>
      <c r="J134" s="59">
        <v>6.9444444444444441E-3</v>
      </c>
      <c r="K134" s="65">
        <f>Tableau1[[#This Row],[Fin AM]]-Tableau1[[#This Row],[Début AM]]-Tableau1[[#This Row],[Pause AM]]+Tableau1[[#This Row],[Fin PM]]-Tableau1[[#This Row],[Début PM]]-Tableau1[[#This Row],[Pause PM]]</f>
        <v>0.29861111111111116</v>
      </c>
      <c r="L134" s="46"/>
      <c r="M134" s="91"/>
      <c r="N134" s="102" t="str">
        <f ca="1">IF(COUNTIF('jours fériés'!C:C,Tableau1[[#This Row],[Date]]),"oui","")</f>
        <v/>
      </c>
      <c r="O134" s="95"/>
      <c r="P134" s="95"/>
      <c r="Q134" s="87">
        <f>IF(Tableau1[[#This Row],[ CP / ABS / ChP. AM]]="A.M.",Tableau1[[#This Row],[Temps de travail]],0)</f>
        <v>0</v>
      </c>
      <c r="R134" s="110">
        <f>IF(Tableau1[[#This Row],[ CP / ABS / ChP. AM]]="Ch.P. AM",Tableau1[[#This Row],[Fin AM]]-Tableau1[[#This Row],[Début AM]]-Tableau1[[#This Row],[Pause AM]],0)</f>
        <v>0</v>
      </c>
      <c r="S134" s="88">
        <f>IF(Tableau1[[#This Row],[Ch.P. PM]]="Ch.P. PM",Tableau1[[#This Row],[Fin PM]]-Tableau1[[#This Row],[Début PM]]-Tableau1[[#This Row],[Pause PM]],0)</f>
        <v>0</v>
      </c>
      <c r="T134" s="111">
        <f>+Tableau1[[#This Row],[Chômage Partiel AM]]+Tableau1[[#This Row],[Chômage Partiel PM]]</f>
        <v>0</v>
      </c>
      <c r="U134" s="107">
        <f ca="1">MAX(0,IF(WEEKDAY(Tableau1[[#This Row],[Date]],2)&lt;7,0,
SUM(OFFSET(Tableau1[[#This Row],[Temps de travail]],-6,,7))-
SUM(OFFSET(Tableau1[[#This Row],[Heures à récupérer]],-6,,7))+
SUM(OFFSET(Tableau1[[#This Row],[Récup avance]],-6,,7))
-paramètres!$B$9
)*24)</f>
        <v>0</v>
      </c>
      <c r="V134" s="14"/>
      <c r="W134" s="14"/>
      <c r="Y134" s="14"/>
    </row>
    <row r="135" spans="2:25" x14ac:dyDescent="0.3">
      <c r="B135" s="50" t="str">
        <f>IF(WEEKDAY(Tableau1[[#This Row],[Date]],2)=4,"semaine "&amp;_xlfn.ISOWEEKNUM(Tableau1[[#This Row],[Date]]),"")</f>
        <v/>
      </c>
      <c r="C135" s="45" t="str">
        <f>UPPER(TEXT(Tableau1[[#This Row],[Date]],"jjjj"))</f>
        <v>VENDREDI</v>
      </c>
      <c r="D135" s="61">
        <f>$C$3+ROW()-ROW(Tableau1[[#Headers],[Date]])-1</f>
        <v>43959</v>
      </c>
      <c r="E135" s="25"/>
      <c r="F135" s="25"/>
      <c r="G135" s="59"/>
      <c r="H135" s="25"/>
      <c r="I135" s="25"/>
      <c r="J135" s="59"/>
      <c r="K135" s="65">
        <f>Tableau1[[#This Row],[Fin AM]]-Tableau1[[#This Row],[Début AM]]-Tableau1[[#This Row],[Pause AM]]+Tableau1[[#This Row],[Fin PM]]-Tableau1[[#This Row],[Début PM]]-Tableau1[[#This Row],[Pause PM]]</f>
        <v>0</v>
      </c>
      <c r="L135" s="46"/>
      <c r="M135" s="91"/>
      <c r="N135" s="102" t="str">
        <f ca="1">IF(COUNTIF('jours fériés'!C:C,Tableau1[[#This Row],[Date]]),"oui","")</f>
        <v>oui</v>
      </c>
      <c r="O135" s="95"/>
      <c r="P135" s="95"/>
      <c r="Q135" s="87">
        <f>IF(Tableau1[[#This Row],[ CP / ABS / ChP. AM]]="A.M.",Tableau1[[#This Row],[Temps de travail]],0)</f>
        <v>0</v>
      </c>
      <c r="R135" s="110">
        <f>IF(Tableau1[[#This Row],[ CP / ABS / ChP. AM]]="Ch.P. AM",Tableau1[[#This Row],[Fin AM]]-Tableau1[[#This Row],[Début AM]]-Tableau1[[#This Row],[Pause AM]],0)</f>
        <v>0</v>
      </c>
      <c r="S135" s="88">
        <f>IF(Tableau1[[#This Row],[Ch.P. PM]]="Ch.P. PM",Tableau1[[#This Row],[Fin PM]]-Tableau1[[#This Row],[Début PM]]-Tableau1[[#This Row],[Pause PM]],0)</f>
        <v>0</v>
      </c>
      <c r="T135" s="111">
        <f>+Tableau1[[#This Row],[Chômage Partiel AM]]+Tableau1[[#This Row],[Chômage Partiel PM]]</f>
        <v>0</v>
      </c>
      <c r="U135" s="107">
        <f ca="1">MAX(0,IF(WEEKDAY(Tableau1[[#This Row],[Date]],2)&lt;7,0,
SUM(OFFSET(Tableau1[[#This Row],[Temps de travail]],-6,,7))-
SUM(OFFSET(Tableau1[[#This Row],[Heures à récupérer]],-6,,7))+
SUM(OFFSET(Tableau1[[#This Row],[Récup avance]],-6,,7))
-paramètres!$B$9
)*24)</f>
        <v>0</v>
      </c>
      <c r="V135" s="14"/>
      <c r="W135" s="14"/>
      <c r="Y135" s="14"/>
    </row>
    <row r="136" spans="2:25" x14ac:dyDescent="0.3">
      <c r="B136" s="50" t="str">
        <f>IF(WEEKDAY(Tableau1[[#This Row],[Date]],2)=4,"semaine "&amp;_xlfn.ISOWEEKNUM(Tableau1[[#This Row],[Date]]),"")</f>
        <v/>
      </c>
      <c r="C136" s="45" t="str">
        <f>UPPER(TEXT(Tableau1[[#This Row],[Date]],"jjjj"))</f>
        <v>SAMEDI</v>
      </c>
      <c r="D136" s="61">
        <f>$C$3+ROW()-ROW(Tableau1[[#Headers],[Date]])-1</f>
        <v>43960</v>
      </c>
      <c r="E136" s="25"/>
      <c r="F136" s="25"/>
      <c r="G136" s="59"/>
      <c r="H136" s="25"/>
      <c r="I136" s="25"/>
      <c r="J136" s="59"/>
      <c r="K136" s="65">
        <f>Tableau1[[#This Row],[Fin AM]]-Tableau1[[#This Row],[Début AM]]-Tableau1[[#This Row],[Pause AM]]+Tableau1[[#This Row],[Fin PM]]-Tableau1[[#This Row],[Début PM]]-Tableau1[[#This Row],[Pause PM]]</f>
        <v>0</v>
      </c>
      <c r="L136" s="46"/>
      <c r="M136" s="91"/>
      <c r="N136" s="102" t="str">
        <f ca="1">IF(COUNTIF('jours fériés'!C:C,Tableau1[[#This Row],[Date]]),"oui","")</f>
        <v/>
      </c>
      <c r="O136" s="95"/>
      <c r="P136" s="95"/>
      <c r="Q136" s="87">
        <f>IF(Tableau1[[#This Row],[ CP / ABS / ChP. AM]]="A.M.",Tableau1[[#This Row],[Temps de travail]],0)</f>
        <v>0</v>
      </c>
      <c r="R136" s="110">
        <f>IF(Tableau1[[#This Row],[ CP / ABS / ChP. AM]]="Ch.P. AM",Tableau1[[#This Row],[Fin AM]]-Tableau1[[#This Row],[Début AM]]-Tableau1[[#This Row],[Pause AM]],0)</f>
        <v>0</v>
      </c>
      <c r="S136" s="88">
        <f>IF(Tableau1[[#This Row],[Ch.P. PM]]="Ch.P. PM",Tableau1[[#This Row],[Fin PM]]-Tableau1[[#This Row],[Début PM]]-Tableau1[[#This Row],[Pause PM]],0)</f>
        <v>0</v>
      </c>
      <c r="T136" s="111">
        <f>+Tableau1[[#This Row],[Chômage Partiel AM]]+Tableau1[[#This Row],[Chômage Partiel PM]]</f>
        <v>0</v>
      </c>
      <c r="U136" s="107">
        <f ca="1">MAX(0,IF(WEEKDAY(Tableau1[[#This Row],[Date]],2)&lt;7,0,
SUM(OFFSET(Tableau1[[#This Row],[Temps de travail]],-6,,7))-
SUM(OFFSET(Tableau1[[#This Row],[Heures à récupérer]],-6,,7))+
SUM(OFFSET(Tableau1[[#This Row],[Récup avance]],-6,,7))
-paramètres!$B$9
)*24)</f>
        <v>0</v>
      </c>
      <c r="V136" s="14"/>
      <c r="W136" s="14"/>
      <c r="Y136" s="14"/>
    </row>
    <row r="137" spans="2:25" ht="15" thickBot="1" x14ac:dyDescent="0.35">
      <c r="B137" s="50" t="str">
        <f>IF(WEEKDAY(Tableau1[[#This Row],[Date]],2)=4,"semaine "&amp;_xlfn.ISOWEEKNUM(Tableau1[[#This Row],[Date]]),"")</f>
        <v/>
      </c>
      <c r="C137" s="45" t="str">
        <f>UPPER(TEXT(Tableau1[[#This Row],[Date]],"jjjj"))</f>
        <v>DIMANCHE</v>
      </c>
      <c r="D137" s="61">
        <f>$C$3+ROW()-ROW(Tableau1[[#Headers],[Date]])-1</f>
        <v>43961</v>
      </c>
      <c r="E137" s="25"/>
      <c r="F137" s="25"/>
      <c r="G137" s="59"/>
      <c r="H137" s="25"/>
      <c r="I137" s="25"/>
      <c r="J137" s="59"/>
      <c r="K137" s="65">
        <f>Tableau1[[#This Row],[Fin AM]]-Tableau1[[#This Row],[Début AM]]-Tableau1[[#This Row],[Pause AM]]+Tableau1[[#This Row],[Fin PM]]-Tableau1[[#This Row],[Début PM]]-Tableau1[[#This Row],[Pause PM]]</f>
        <v>0</v>
      </c>
      <c r="L137" s="53"/>
      <c r="M137" s="92"/>
      <c r="N137" s="97" t="str">
        <f ca="1">IF(COUNTIF('jours fériés'!C:C,Tableau1[[#This Row],[Date]]),"oui","")</f>
        <v/>
      </c>
      <c r="O137" s="96"/>
      <c r="P137" s="96"/>
      <c r="Q137" s="91">
        <f>IF(Tableau1[[#This Row],[ CP / ABS / ChP. AM]]="A.M.",Tableau1[[#This Row],[Temps de travail]],0)</f>
        <v>0</v>
      </c>
      <c r="R137" s="112">
        <f>IF(Tableau1[[#This Row],[ CP / ABS / ChP. AM]]="Ch.P. AM",Tableau1[[#This Row],[Fin AM]]-Tableau1[[#This Row],[Début AM]]-Tableau1[[#This Row],[Pause AM]],0)</f>
        <v>0</v>
      </c>
      <c r="S137" s="105">
        <f>IF(Tableau1[[#This Row],[Ch.P. PM]]="Ch.P. PM",Tableau1[[#This Row],[Fin PM]]-Tableau1[[#This Row],[Début PM]]-Tableau1[[#This Row],[Pause PM]],0)</f>
        <v>0</v>
      </c>
      <c r="T137" s="113">
        <f>+Tableau1[[#This Row],[Chômage Partiel AM]]+Tableau1[[#This Row],[Chômage Partiel PM]]</f>
        <v>0</v>
      </c>
      <c r="U137" s="108">
        <f ca="1">MAX(0,IF(WEEKDAY(Tableau1[[#This Row],[Date]],2)&lt;7,0,
SUM(OFFSET(Tableau1[[#This Row],[Temps de travail]],-6,,7))-
SUM(OFFSET(Tableau1[[#This Row],[Heures à récupérer]],-6,,7))+
SUM(OFFSET(Tableau1[[#This Row],[Récup avance]],-6,,7))
-paramètres!$B$9
)*24)</f>
        <v>0</v>
      </c>
      <c r="V137" s="14"/>
      <c r="W137" s="14"/>
      <c r="Y137" s="14"/>
    </row>
    <row r="138" spans="2:25" x14ac:dyDescent="0.3">
      <c r="B138" s="50" t="str">
        <f>IF(WEEKDAY(Tableau1[[#This Row],[Date]],2)=4,"semaine "&amp;_xlfn.ISOWEEKNUM(Tableau1[[#This Row],[Date]]),"")</f>
        <v/>
      </c>
      <c r="C138" s="45" t="str">
        <f>UPPER(TEXT(Tableau1[[#This Row],[Date]],"jjjj"))</f>
        <v>LUNDI</v>
      </c>
      <c r="D138" s="61">
        <f>$C$3+ROW()-ROW(Tableau1[[#Headers],[Date]])-1</f>
        <v>43962</v>
      </c>
      <c r="E138" s="25">
        <v>0.35416666666666669</v>
      </c>
      <c r="F138" s="25">
        <v>0.52083333333333337</v>
      </c>
      <c r="G138" s="59">
        <v>6.9444444444444441E-3</v>
      </c>
      <c r="H138" s="25">
        <v>0.5625</v>
      </c>
      <c r="I138" s="25">
        <v>0.70833333333333337</v>
      </c>
      <c r="J138" s="59">
        <v>6.9444444444444441E-3</v>
      </c>
      <c r="K138" s="65">
        <f>Tableau1[[#This Row],[Fin AM]]-Tableau1[[#This Row],[Début AM]]-Tableau1[[#This Row],[Pause AM]]+Tableau1[[#This Row],[Fin PM]]-Tableau1[[#This Row],[Début PM]]-Tableau1[[#This Row],[Pause PM]]</f>
        <v>0.29861111111111116</v>
      </c>
      <c r="L138" s="49"/>
      <c r="M138" s="90"/>
      <c r="N138" s="102" t="str">
        <f ca="1">IF(COUNTIF('jours fériés'!C:C,Tableau1[[#This Row],[Date]]),"oui","")</f>
        <v/>
      </c>
      <c r="O138" s="95"/>
      <c r="P138" s="95"/>
      <c r="Q138" s="87">
        <f>IF(Tableau1[[#This Row],[ CP / ABS / ChP. AM]]="A.M.",Tableau1[[#This Row],[Temps de travail]],0)</f>
        <v>0</v>
      </c>
      <c r="R138" s="110">
        <f>IF(Tableau1[[#This Row],[ CP / ABS / ChP. AM]]="Ch.P. AM",Tableau1[[#This Row],[Fin AM]]-Tableau1[[#This Row],[Début AM]]-Tableau1[[#This Row],[Pause AM]],0)</f>
        <v>0</v>
      </c>
      <c r="S138" s="88">
        <f>IF(Tableau1[[#This Row],[Ch.P. PM]]="Ch.P. PM",Tableau1[[#This Row],[Fin PM]]-Tableau1[[#This Row],[Début PM]]-Tableau1[[#This Row],[Pause PM]],0)</f>
        <v>0</v>
      </c>
      <c r="T138" s="111">
        <f>+Tableau1[[#This Row],[Chômage Partiel AM]]+Tableau1[[#This Row],[Chômage Partiel PM]]</f>
        <v>0</v>
      </c>
      <c r="U138" s="107">
        <f ca="1">MAX(0,IF(WEEKDAY(Tableau1[[#This Row],[Date]],2)&lt;7,0,
SUM(OFFSET(Tableau1[[#This Row],[Temps de travail]],-6,,7))-
SUM(OFFSET(Tableau1[[#This Row],[Heures à récupérer]],-6,,7))+
SUM(OFFSET(Tableau1[[#This Row],[Récup avance]],-6,,7))
-paramètres!$B$9
)*24)</f>
        <v>0</v>
      </c>
      <c r="V138" s="14"/>
      <c r="W138" s="14"/>
      <c r="Y138" s="14"/>
    </row>
    <row r="139" spans="2:25" x14ac:dyDescent="0.3">
      <c r="B139" s="50" t="str">
        <f>IF(WEEKDAY(Tableau1[[#This Row],[Date]],2)=4,"semaine "&amp;_xlfn.ISOWEEKNUM(Tableau1[[#This Row],[Date]]),"")</f>
        <v/>
      </c>
      <c r="C139" s="45" t="str">
        <f>UPPER(TEXT(Tableau1[[#This Row],[Date]],"jjjj"))</f>
        <v>MARDI</v>
      </c>
      <c r="D139" s="61">
        <f>$C$3+ROW()-ROW(Tableau1[[#Headers],[Date]])-1</f>
        <v>43963</v>
      </c>
      <c r="E139" s="25">
        <v>0.35416666666666669</v>
      </c>
      <c r="F139" s="25">
        <v>0.52083333333333337</v>
      </c>
      <c r="G139" s="59">
        <v>6.9444444444444441E-3</v>
      </c>
      <c r="H139" s="25">
        <v>0.5625</v>
      </c>
      <c r="I139" s="25">
        <v>0.70833333333333337</v>
      </c>
      <c r="J139" s="59">
        <v>6.9444444444444441E-3</v>
      </c>
      <c r="K139" s="65">
        <f>Tableau1[[#This Row],[Fin AM]]-Tableau1[[#This Row],[Début AM]]-Tableau1[[#This Row],[Pause AM]]+Tableau1[[#This Row],[Fin PM]]-Tableau1[[#This Row],[Début PM]]-Tableau1[[#This Row],[Pause PM]]</f>
        <v>0.29861111111111116</v>
      </c>
      <c r="L139" s="46"/>
      <c r="M139" s="91"/>
      <c r="N139" s="102" t="str">
        <f ca="1">IF(COUNTIF('jours fériés'!C:C,Tableau1[[#This Row],[Date]]),"oui","")</f>
        <v/>
      </c>
      <c r="O139" s="95"/>
      <c r="P139" s="95"/>
      <c r="Q139" s="87">
        <f>IF(Tableau1[[#This Row],[ CP / ABS / ChP. AM]]="A.M.",Tableau1[[#This Row],[Temps de travail]],0)</f>
        <v>0</v>
      </c>
      <c r="R139" s="110">
        <f>IF(Tableau1[[#This Row],[ CP / ABS / ChP. AM]]="Ch.P. AM",Tableau1[[#This Row],[Fin AM]]-Tableau1[[#This Row],[Début AM]]-Tableau1[[#This Row],[Pause AM]],0)</f>
        <v>0</v>
      </c>
      <c r="S139" s="88">
        <f>IF(Tableau1[[#This Row],[Ch.P. PM]]="Ch.P. PM",Tableau1[[#This Row],[Fin PM]]-Tableau1[[#This Row],[Début PM]]-Tableau1[[#This Row],[Pause PM]],0)</f>
        <v>0</v>
      </c>
      <c r="T139" s="111">
        <f>+Tableau1[[#This Row],[Chômage Partiel AM]]+Tableau1[[#This Row],[Chômage Partiel PM]]</f>
        <v>0</v>
      </c>
      <c r="U139" s="107">
        <f ca="1">MAX(0,IF(WEEKDAY(Tableau1[[#This Row],[Date]],2)&lt;7,0,
SUM(OFFSET(Tableau1[[#This Row],[Temps de travail]],-6,,7))-
SUM(OFFSET(Tableau1[[#This Row],[Heures à récupérer]],-6,,7))+
SUM(OFFSET(Tableau1[[#This Row],[Récup avance]],-6,,7))
-paramètres!$B$9
)*24)</f>
        <v>0</v>
      </c>
      <c r="V139" s="14"/>
      <c r="W139" s="14"/>
      <c r="Y139" s="14"/>
    </row>
    <row r="140" spans="2:25" x14ac:dyDescent="0.3">
      <c r="B140" s="50" t="str">
        <f>IF(WEEKDAY(Tableau1[[#This Row],[Date]],2)=4,"semaine "&amp;_xlfn.ISOWEEKNUM(Tableau1[[#This Row],[Date]]),"")</f>
        <v/>
      </c>
      <c r="C140" s="45" t="str">
        <f>UPPER(TEXT(Tableau1[[#This Row],[Date]],"jjjj"))</f>
        <v>MERCREDI</v>
      </c>
      <c r="D140" s="61">
        <f>$C$3+ROW()-ROW(Tableau1[[#Headers],[Date]])-1</f>
        <v>43964</v>
      </c>
      <c r="E140" s="25">
        <v>0.35416666666666669</v>
      </c>
      <c r="F140" s="25">
        <v>0.52083333333333337</v>
      </c>
      <c r="G140" s="59">
        <v>6.9444444444444441E-3</v>
      </c>
      <c r="H140" s="25">
        <v>0.5625</v>
      </c>
      <c r="I140" s="25">
        <v>0.70833333333333337</v>
      </c>
      <c r="J140" s="59">
        <v>6.9444444444444441E-3</v>
      </c>
      <c r="K140" s="65">
        <f>Tableau1[[#This Row],[Fin AM]]-Tableau1[[#This Row],[Début AM]]-Tableau1[[#This Row],[Pause AM]]+Tableau1[[#This Row],[Fin PM]]-Tableau1[[#This Row],[Début PM]]-Tableau1[[#This Row],[Pause PM]]</f>
        <v>0.29861111111111116</v>
      </c>
      <c r="L140" s="46"/>
      <c r="M140" s="91"/>
      <c r="N140" s="102" t="str">
        <f ca="1">IF(COUNTIF('jours fériés'!C:C,Tableau1[[#This Row],[Date]]),"oui","")</f>
        <v/>
      </c>
      <c r="O140" s="95"/>
      <c r="P140" s="95"/>
      <c r="Q140" s="87">
        <f>IF(Tableau1[[#This Row],[ CP / ABS / ChP. AM]]="A.M.",Tableau1[[#This Row],[Temps de travail]],0)</f>
        <v>0</v>
      </c>
      <c r="R140" s="110">
        <f>IF(Tableau1[[#This Row],[ CP / ABS / ChP. AM]]="Ch.P. AM",Tableau1[[#This Row],[Fin AM]]-Tableau1[[#This Row],[Début AM]]-Tableau1[[#This Row],[Pause AM]],0)</f>
        <v>0</v>
      </c>
      <c r="S140" s="88">
        <f>IF(Tableau1[[#This Row],[Ch.P. PM]]="Ch.P. PM",Tableau1[[#This Row],[Fin PM]]-Tableau1[[#This Row],[Début PM]]-Tableau1[[#This Row],[Pause PM]],0)</f>
        <v>0</v>
      </c>
      <c r="T140" s="111">
        <f>+Tableau1[[#This Row],[Chômage Partiel AM]]+Tableau1[[#This Row],[Chômage Partiel PM]]</f>
        <v>0</v>
      </c>
      <c r="U140" s="107">
        <f ca="1">MAX(0,IF(WEEKDAY(Tableau1[[#This Row],[Date]],2)&lt;7,0,
SUM(OFFSET(Tableau1[[#This Row],[Temps de travail]],-6,,7))-
SUM(OFFSET(Tableau1[[#This Row],[Heures à récupérer]],-6,,7))+
SUM(OFFSET(Tableau1[[#This Row],[Récup avance]],-6,,7))
-paramètres!$B$9
)*24)</f>
        <v>0</v>
      </c>
      <c r="V140" s="14"/>
      <c r="W140" s="14"/>
      <c r="Y140" s="14"/>
    </row>
    <row r="141" spans="2:25" x14ac:dyDescent="0.3">
      <c r="B141" s="50" t="str">
        <f>IF(WEEKDAY(Tableau1[[#This Row],[Date]],2)=4,"semaine "&amp;_xlfn.ISOWEEKNUM(Tableau1[[#This Row],[Date]]),"")</f>
        <v>semaine 20</v>
      </c>
      <c r="C141" s="45" t="str">
        <f>UPPER(TEXT(Tableau1[[#This Row],[Date]],"jjjj"))</f>
        <v>JEUDI</v>
      </c>
      <c r="D141" s="61">
        <f>$C$3+ROW()-ROW(Tableau1[[#Headers],[Date]])-1</f>
        <v>43965</v>
      </c>
      <c r="E141" s="25">
        <v>0.35416666666666669</v>
      </c>
      <c r="F141" s="25">
        <v>0.52083333333333337</v>
      </c>
      <c r="G141" s="59">
        <v>6.9444444444444441E-3</v>
      </c>
      <c r="H141" s="25">
        <v>0.5625</v>
      </c>
      <c r="I141" s="25">
        <v>0.70833333333333337</v>
      </c>
      <c r="J141" s="59">
        <v>6.9444444444444441E-3</v>
      </c>
      <c r="K141" s="65">
        <f>Tableau1[[#This Row],[Fin AM]]-Tableau1[[#This Row],[Début AM]]-Tableau1[[#This Row],[Pause AM]]+Tableau1[[#This Row],[Fin PM]]-Tableau1[[#This Row],[Début PM]]-Tableau1[[#This Row],[Pause PM]]</f>
        <v>0.29861111111111116</v>
      </c>
      <c r="L141" s="46"/>
      <c r="M141" s="91"/>
      <c r="N141" s="102" t="str">
        <f ca="1">IF(COUNTIF('jours fériés'!C:C,Tableau1[[#This Row],[Date]]),"oui","")</f>
        <v/>
      </c>
      <c r="O141" s="95"/>
      <c r="P141" s="95"/>
      <c r="Q141" s="87">
        <f>IF(Tableau1[[#This Row],[ CP / ABS / ChP. AM]]="A.M.",Tableau1[[#This Row],[Temps de travail]],0)</f>
        <v>0</v>
      </c>
      <c r="R141" s="110">
        <f>IF(Tableau1[[#This Row],[ CP / ABS / ChP. AM]]="Ch.P. AM",Tableau1[[#This Row],[Fin AM]]-Tableau1[[#This Row],[Début AM]]-Tableau1[[#This Row],[Pause AM]],0)</f>
        <v>0</v>
      </c>
      <c r="S141" s="88">
        <f>IF(Tableau1[[#This Row],[Ch.P. PM]]="Ch.P. PM",Tableau1[[#This Row],[Fin PM]]-Tableau1[[#This Row],[Début PM]]-Tableau1[[#This Row],[Pause PM]],0)</f>
        <v>0</v>
      </c>
      <c r="T141" s="111">
        <f>+Tableau1[[#This Row],[Chômage Partiel AM]]+Tableau1[[#This Row],[Chômage Partiel PM]]</f>
        <v>0</v>
      </c>
      <c r="U141" s="107">
        <f ca="1">MAX(0,IF(WEEKDAY(Tableau1[[#This Row],[Date]],2)&lt;7,0,
SUM(OFFSET(Tableau1[[#This Row],[Temps de travail]],-6,,7))-
SUM(OFFSET(Tableau1[[#This Row],[Heures à récupérer]],-6,,7))+
SUM(OFFSET(Tableau1[[#This Row],[Récup avance]],-6,,7))
-paramètres!$B$9
)*24)</f>
        <v>0</v>
      </c>
      <c r="V141" s="14"/>
      <c r="W141" s="14"/>
      <c r="Y141" s="14"/>
    </row>
    <row r="142" spans="2:25" x14ac:dyDescent="0.3">
      <c r="B142" s="50" t="str">
        <f>IF(WEEKDAY(Tableau1[[#This Row],[Date]],2)=4,"semaine "&amp;_xlfn.ISOWEEKNUM(Tableau1[[#This Row],[Date]]),"")</f>
        <v/>
      </c>
      <c r="C142" s="45" t="str">
        <f>UPPER(TEXT(Tableau1[[#This Row],[Date]],"jjjj"))</f>
        <v>VENDREDI</v>
      </c>
      <c r="D142" s="61">
        <f>$C$3+ROW()-ROW(Tableau1[[#Headers],[Date]])-1</f>
        <v>43966</v>
      </c>
      <c r="E142" s="25">
        <v>0.35416666666666669</v>
      </c>
      <c r="F142" s="25">
        <v>0.5</v>
      </c>
      <c r="G142" s="59">
        <v>6.9444444444444441E-3</v>
      </c>
      <c r="H142" s="25">
        <v>0.54166666666666663</v>
      </c>
      <c r="I142" s="25">
        <v>0.64583333333333337</v>
      </c>
      <c r="J142" s="59"/>
      <c r="K142" s="65">
        <f>Tableau1[[#This Row],[Fin AM]]-Tableau1[[#This Row],[Début AM]]-Tableau1[[#This Row],[Pause AM]]+Tableau1[[#This Row],[Fin PM]]-Tableau1[[#This Row],[Début PM]]-Tableau1[[#This Row],[Pause PM]]</f>
        <v>0.24305555555555558</v>
      </c>
      <c r="L142" s="46"/>
      <c r="M142" s="91"/>
      <c r="N142" s="102" t="str">
        <f ca="1">IF(COUNTIF('jours fériés'!C:C,Tableau1[[#This Row],[Date]]),"oui","")</f>
        <v/>
      </c>
      <c r="O142" s="95"/>
      <c r="P142" s="95"/>
      <c r="Q142" s="87">
        <f>IF(Tableau1[[#This Row],[ CP / ABS / ChP. AM]]="A.M.",Tableau1[[#This Row],[Temps de travail]],0)</f>
        <v>0</v>
      </c>
      <c r="R142" s="110">
        <f>IF(Tableau1[[#This Row],[ CP / ABS / ChP. AM]]="Ch.P. AM",Tableau1[[#This Row],[Fin AM]]-Tableau1[[#This Row],[Début AM]]-Tableau1[[#This Row],[Pause AM]],0)</f>
        <v>0</v>
      </c>
      <c r="S142" s="88">
        <f>IF(Tableau1[[#This Row],[Ch.P. PM]]="Ch.P. PM",Tableau1[[#This Row],[Fin PM]]-Tableau1[[#This Row],[Début PM]]-Tableau1[[#This Row],[Pause PM]],0)</f>
        <v>0</v>
      </c>
      <c r="T142" s="111">
        <f>+Tableau1[[#This Row],[Chômage Partiel AM]]+Tableau1[[#This Row],[Chômage Partiel PM]]</f>
        <v>0</v>
      </c>
      <c r="U142" s="107">
        <f ca="1">MAX(0,IF(WEEKDAY(Tableau1[[#This Row],[Date]],2)&lt;7,0,
SUM(OFFSET(Tableau1[[#This Row],[Temps de travail]],-6,,7))-
SUM(OFFSET(Tableau1[[#This Row],[Heures à récupérer]],-6,,7))+
SUM(OFFSET(Tableau1[[#This Row],[Récup avance]],-6,,7))
-paramètres!$B$9
)*24)</f>
        <v>0</v>
      </c>
      <c r="V142" s="14"/>
      <c r="W142" s="14"/>
      <c r="Y142" s="14"/>
    </row>
    <row r="143" spans="2:25" x14ac:dyDescent="0.3">
      <c r="B143" s="50" t="str">
        <f>IF(WEEKDAY(Tableau1[[#This Row],[Date]],2)=4,"semaine "&amp;_xlfn.ISOWEEKNUM(Tableau1[[#This Row],[Date]]),"")</f>
        <v/>
      </c>
      <c r="C143" s="45" t="str">
        <f>UPPER(TEXT(Tableau1[[#This Row],[Date]],"jjjj"))</f>
        <v>SAMEDI</v>
      </c>
      <c r="D143" s="61">
        <f>$C$3+ROW()-ROW(Tableau1[[#Headers],[Date]])-1</f>
        <v>43967</v>
      </c>
      <c r="E143" s="25"/>
      <c r="F143" s="25"/>
      <c r="G143" s="59"/>
      <c r="H143" s="25"/>
      <c r="I143" s="25"/>
      <c r="J143" s="59"/>
      <c r="K143" s="65">
        <f>Tableau1[[#This Row],[Fin AM]]-Tableau1[[#This Row],[Début AM]]-Tableau1[[#This Row],[Pause AM]]+Tableau1[[#This Row],[Fin PM]]-Tableau1[[#This Row],[Début PM]]-Tableau1[[#This Row],[Pause PM]]</f>
        <v>0</v>
      </c>
      <c r="L143" s="46"/>
      <c r="M143" s="91"/>
      <c r="N143" s="102" t="str">
        <f ca="1">IF(COUNTIF('jours fériés'!C:C,Tableau1[[#This Row],[Date]]),"oui","")</f>
        <v/>
      </c>
      <c r="O143" s="95"/>
      <c r="P143" s="95"/>
      <c r="Q143" s="87">
        <f>IF(Tableau1[[#This Row],[ CP / ABS / ChP. AM]]="A.M.",Tableau1[[#This Row],[Temps de travail]],0)</f>
        <v>0</v>
      </c>
      <c r="R143" s="110">
        <f>IF(Tableau1[[#This Row],[ CP / ABS / ChP. AM]]="Ch.P. AM",Tableau1[[#This Row],[Fin AM]]-Tableau1[[#This Row],[Début AM]]-Tableau1[[#This Row],[Pause AM]],0)</f>
        <v>0</v>
      </c>
      <c r="S143" s="88">
        <f>IF(Tableau1[[#This Row],[Ch.P. PM]]="Ch.P. PM",Tableau1[[#This Row],[Fin PM]]-Tableau1[[#This Row],[Début PM]]-Tableau1[[#This Row],[Pause PM]],0)</f>
        <v>0</v>
      </c>
      <c r="T143" s="111">
        <f>+Tableau1[[#This Row],[Chômage Partiel AM]]+Tableau1[[#This Row],[Chômage Partiel PM]]</f>
        <v>0</v>
      </c>
      <c r="U143" s="107">
        <f ca="1">MAX(0,IF(WEEKDAY(Tableau1[[#This Row],[Date]],2)&lt;7,0,
SUM(OFFSET(Tableau1[[#This Row],[Temps de travail]],-6,,7))-
SUM(OFFSET(Tableau1[[#This Row],[Heures à récupérer]],-6,,7))+
SUM(OFFSET(Tableau1[[#This Row],[Récup avance]],-6,,7))
-paramètres!$B$9
)*24)</f>
        <v>0</v>
      </c>
      <c r="V143" s="14"/>
      <c r="W143" s="14"/>
      <c r="Y143" s="14"/>
    </row>
    <row r="144" spans="2:25" ht="15" thickBot="1" x14ac:dyDescent="0.35">
      <c r="B144" s="50" t="str">
        <f>IF(WEEKDAY(Tableau1[[#This Row],[Date]],2)=4,"semaine "&amp;_xlfn.ISOWEEKNUM(Tableau1[[#This Row],[Date]]),"")</f>
        <v/>
      </c>
      <c r="C144" s="45" t="str">
        <f>UPPER(TEXT(Tableau1[[#This Row],[Date]],"jjjj"))</f>
        <v>DIMANCHE</v>
      </c>
      <c r="D144" s="61">
        <f>$C$3+ROW()-ROW(Tableau1[[#Headers],[Date]])-1</f>
        <v>43968</v>
      </c>
      <c r="E144" s="25"/>
      <c r="F144" s="25"/>
      <c r="G144" s="59"/>
      <c r="H144" s="25"/>
      <c r="I144" s="25"/>
      <c r="J144" s="59"/>
      <c r="K144" s="65">
        <f>Tableau1[[#This Row],[Fin AM]]-Tableau1[[#This Row],[Début AM]]-Tableau1[[#This Row],[Pause AM]]+Tableau1[[#This Row],[Fin PM]]-Tableau1[[#This Row],[Début PM]]-Tableau1[[#This Row],[Pause PM]]</f>
        <v>0</v>
      </c>
      <c r="L144" s="53"/>
      <c r="M144" s="92"/>
      <c r="N144" s="97" t="str">
        <f ca="1">IF(COUNTIF('jours fériés'!C:C,Tableau1[[#This Row],[Date]]),"oui","")</f>
        <v/>
      </c>
      <c r="O144" s="96"/>
      <c r="P144" s="96"/>
      <c r="Q144" s="91">
        <f>IF(Tableau1[[#This Row],[ CP / ABS / ChP. AM]]="A.M.",Tableau1[[#This Row],[Temps de travail]],0)</f>
        <v>0</v>
      </c>
      <c r="R144" s="112">
        <f>IF(Tableau1[[#This Row],[ CP / ABS / ChP. AM]]="Ch.P. AM",Tableau1[[#This Row],[Fin AM]]-Tableau1[[#This Row],[Début AM]]-Tableau1[[#This Row],[Pause AM]],0)</f>
        <v>0</v>
      </c>
      <c r="S144" s="105">
        <f>IF(Tableau1[[#This Row],[Ch.P. PM]]="Ch.P. PM",Tableau1[[#This Row],[Fin PM]]-Tableau1[[#This Row],[Début PM]]-Tableau1[[#This Row],[Pause PM]],0)</f>
        <v>0</v>
      </c>
      <c r="T144" s="113">
        <f>+Tableau1[[#This Row],[Chômage Partiel AM]]+Tableau1[[#This Row],[Chômage Partiel PM]]</f>
        <v>0</v>
      </c>
      <c r="U144" s="108">
        <f ca="1">MAX(0,IF(WEEKDAY(Tableau1[[#This Row],[Date]],2)&lt;7,0,
SUM(OFFSET(Tableau1[[#This Row],[Temps de travail]],-6,,7))-
SUM(OFFSET(Tableau1[[#This Row],[Heures à récupérer]],-6,,7))+
SUM(OFFSET(Tableau1[[#This Row],[Récup avance]],-6,,7))
-paramètres!$B$9
)*24)</f>
        <v>5.3290705182007514E-15</v>
      </c>
      <c r="V144" s="14"/>
      <c r="W144" s="14"/>
      <c r="Y144" s="14"/>
    </row>
    <row r="145" spans="2:25" x14ac:dyDescent="0.3">
      <c r="B145" s="50" t="str">
        <f>IF(WEEKDAY(Tableau1[[#This Row],[Date]],2)=4,"semaine "&amp;_xlfn.ISOWEEKNUM(Tableau1[[#This Row],[Date]]),"")</f>
        <v/>
      </c>
      <c r="C145" s="45" t="str">
        <f>UPPER(TEXT(Tableau1[[#This Row],[Date]],"jjjj"))</f>
        <v>LUNDI</v>
      </c>
      <c r="D145" s="61">
        <f>$C$3+ROW()-ROW(Tableau1[[#Headers],[Date]])-1</f>
        <v>43969</v>
      </c>
      <c r="E145" s="25">
        <v>0.35416666666666669</v>
      </c>
      <c r="F145" s="25">
        <v>0.52083333333333337</v>
      </c>
      <c r="G145" s="59">
        <v>6.9444444444444441E-3</v>
      </c>
      <c r="H145" s="25">
        <v>0.5625</v>
      </c>
      <c r="I145" s="25">
        <v>0.70833333333333337</v>
      </c>
      <c r="J145" s="59">
        <v>6.9444444444444441E-3</v>
      </c>
      <c r="K145" s="65">
        <f>Tableau1[[#This Row],[Fin AM]]-Tableau1[[#This Row],[Début AM]]-Tableau1[[#This Row],[Pause AM]]+Tableau1[[#This Row],[Fin PM]]-Tableau1[[#This Row],[Début PM]]-Tableau1[[#This Row],[Pause PM]]</f>
        <v>0.29861111111111116</v>
      </c>
      <c r="L145" s="49"/>
      <c r="M145" s="90"/>
      <c r="N145" s="102" t="str">
        <f ca="1">IF(COUNTIF('jours fériés'!C:C,Tableau1[[#This Row],[Date]]),"oui","")</f>
        <v/>
      </c>
      <c r="O145" s="95"/>
      <c r="P145" s="95"/>
      <c r="Q145" s="87">
        <f>IF(Tableau1[[#This Row],[ CP / ABS / ChP. AM]]="A.M.",Tableau1[[#This Row],[Temps de travail]],0)</f>
        <v>0</v>
      </c>
      <c r="R145" s="110">
        <f>IF(Tableau1[[#This Row],[ CP / ABS / ChP. AM]]="Ch.P. AM",Tableau1[[#This Row],[Fin AM]]-Tableau1[[#This Row],[Début AM]]-Tableau1[[#This Row],[Pause AM]],0)</f>
        <v>0</v>
      </c>
      <c r="S145" s="88">
        <f>IF(Tableau1[[#This Row],[Ch.P. PM]]="Ch.P. PM",Tableau1[[#This Row],[Fin PM]]-Tableau1[[#This Row],[Début PM]]-Tableau1[[#This Row],[Pause PM]],0)</f>
        <v>0</v>
      </c>
      <c r="T145" s="111">
        <f>+Tableau1[[#This Row],[Chômage Partiel AM]]+Tableau1[[#This Row],[Chômage Partiel PM]]</f>
        <v>0</v>
      </c>
      <c r="U145" s="107">
        <f ca="1">MAX(0,IF(WEEKDAY(Tableau1[[#This Row],[Date]],2)&lt;7,0,
SUM(OFFSET(Tableau1[[#This Row],[Temps de travail]],-6,,7))-
SUM(OFFSET(Tableau1[[#This Row],[Heures à récupérer]],-6,,7))+
SUM(OFFSET(Tableau1[[#This Row],[Récup avance]],-6,,7))
-paramètres!$B$9
)*24)</f>
        <v>0</v>
      </c>
      <c r="V145" s="14"/>
      <c r="W145" s="14"/>
      <c r="Y145" s="14"/>
    </row>
    <row r="146" spans="2:25" x14ac:dyDescent="0.3">
      <c r="B146" s="50" t="str">
        <f>IF(WEEKDAY(Tableau1[[#This Row],[Date]],2)=4,"semaine "&amp;_xlfn.ISOWEEKNUM(Tableau1[[#This Row],[Date]]),"")</f>
        <v/>
      </c>
      <c r="C146" s="45" t="str">
        <f>UPPER(TEXT(Tableau1[[#This Row],[Date]],"jjjj"))</f>
        <v>MARDI</v>
      </c>
      <c r="D146" s="61">
        <f>$C$3+ROW()-ROW(Tableau1[[#Headers],[Date]])-1</f>
        <v>43970</v>
      </c>
      <c r="E146" s="25">
        <v>0.35416666666666669</v>
      </c>
      <c r="F146" s="25">
        <v>0.52083333333333337</v>
      </c>
      <c r="G146" s="59">
        <v>6.9444444444444441E-3</v>
      </c>
      <c r="H146" s="25">
        <v>0.5625</v>
      </c>
      <c r="I146" s="25">
        <v>0.70833333333333337</v>
      </c>
      <c r="J146" s="59">
        <v>6.9444444444444441E-3</v>
      </c>
      <c r="K146" s="65">
        <f>Tableau1[[#This Row],[Fin AM]]-Tableau1[[#This Row],[Début AM]]-Tableau1[[#This Row],[Pause AM]]+Tableau1[[#This Row],[Fin PM]]-Tableau1[[#This Row],[Début PM]]-Tableau1[[#This Row],[Pause PM]]</f>
        <v>0.29861111111111116</v>
      </c>
      <c r="L146" s="46"/>
      <c r="M146" s="91"/>
      <c r="N146" s="102" t="str">
        <f ca="1">IF(COUNTIF('jours fériés'!C:C,Tableau1[[#This Row],[Date]]),"oui","")</f>
        <v/>
      </c>
      <c r="O146" s="95"/>
      <c r="P146" s="95"/>
      <c r="Q146" s="87">
        <f>IF(Tableau1[[#This Row],[ CP / ABS / ChP. AM]]="A.M.",Tableau1[[#This Row],[Temps de travail]],0)</f>
        <v>0</v>
      </c>
      <c r="R146" s="110">
        <f>IF(Tableau1[[#This Row],[ CP / ABS / ChP. AM]]="Ch.P. AM",Tableau1[[#This Row],[Fin AM]]-Tableau1[[#This Row],[Début AM]]-Tableau1[[#This Row],[Pause AM]],0)</f>
        <v>0</v>
      </c>
      <c r="S146" s="88">
        <f>IF(Tableau1[[#This Row],[Ch.P. PM]]="Ch.P. PM",Tableau1[[#This Row],[Fin PM]]-Tableau1[[#This Row],[Début PM]]-Tableau1[[#This Row],[Pause PM]],0)</f>
        <v>0</v>
      </c>
      <c r="T146" s="111">
        <f>+Tableau1[[#This Row],[Chômage Partiel AM]]+Tableau1[[#This Row],[Chômage Partiel PM]]</f>
        <v>0</v>
      </c>
      <c r="U146" s="107">
        <f ca="1">MAX(0,IF(WEEKDAY(Tableau1[[#This Row],[Date]],2)&lt;7,0,
SUM(OFFSET(Tableau1[[#This Row],[Temps de travail]],-6,,7))-
SUM(OFFSET(Tableau1[[#This Row],[Heures à récupérer]],-6,,7))+
SUM(OFFSET(Tableau1[[#This Row],[Récup avance]],-6,,7))
-paramètres!$B$9
)*24)</f>
        <v>0</v>
      </c>
      <c r="V146" s="14"/>
      <c r="W146" s="14"/>
      <c r="Y146" s="14"/>
    </row>
    <row r="147" spans="2:25" x14ac:dyDescent="0.3">
      <c r="B147" s="50" t="str">
        <f>IF(WEEKDAY(Tableau1[[#This Row],[Date]],2)=4,"semaine "&amp;_xlfn.ISOWEEKNUM(Tableau1[[#This Row],[Date]]),"")</f>
        <v/>
      </c>
      <c r="C147" s="45" t="str">
        <f>UPPER(TEXT(Tableau1[[#This Row],[Date]],"jjjj"))</f>
        <v>MERCREDI</v>
      </c>
      <c r="D147" s="61">
        <f>$C$3+ROW()-ROW(Tableau1[[#Headers],[Date]])-1</f>
        <v>43971</v>
      </c>
      <c r="E147" s="25">
        <v>0.35416666666666669</v>
      </c>
      <c r="F147" s="25">
        <v>0.52083333333333337</v>
      </c>
      <c r="G147" s="59">
        <v>6.9444444444444441E-3</v>
      </c>
      <c r="H147" s="25">
        <v>0.5625</v>
      </c>
      <c r="I147" s="25">
        <v>0.70833333333333337</v>
      </c>
      <c r="J147" s="59">
        <v>6.9444444444444441E-3</v>
      </c>
      <c r="K147" s="65">
        <f>Tableau1[[#This Row],[Fin AM]]-Tableau1[[#This Row],[Début AM]]-Tableau1[[#This Row],[Pause AM]]+Tableau1[[#This Row],[Fin PM]]-Tableau1[[#This Row],[Début PM]]-Tableau1[[#This Row],[Pause PM]]</f>
        <v>0.29861111111111116</v>
      </c>
      <c r="L147" s="46"/>
      <c r="M147" s="91"/>
      <c r="N147" s="102" t="str">
        <f ca="1">IF(COUNTIF('jours fériés'!C:C,Tableau1[[#This Row],[Date]]),"oui","")</f>
        <v/>
      </c>
      <c r="O147" s="95"/>
      <c r="P147" s="95"/>
      <c r="Q147" s="87">
        <f>IF(Tableau1[[#This Row],[ CP / ABS / ChP. AM]]="A.M.",Tableau1[[#This Row],[Temps de travail]],0)</f>
        <v>0</v>
      </c>
      <c r="R147" s="110">
        <f>IF(Tableau1[[#This Row],[ CP / ABS / ChP. AM]]="Ch.P. AM",Tableau1[[#This Row],[Fin AM]]-Tableau1[[#This Row],[Début AM]]-Tableau1[[#This Row],[Pause AM]],0)</f>
        <v>0</v>
      </c>
      <c r="S147" s="88">
        <f>IF(Tableau1[[#This Row],[Ch.P. PM]]="Ch.P. PM",Tableau1[[#This Row],[Fin PM]]-Tableau1[[#This Row],[Début PM]]-Tableau1[[#This Row],[Pause PM]],0)</f>
        <v>0</v>
      </c>
      <c r="T147" s="111">
        <f>+Tableau1[[#This Row],[Chômage Partiel AM]]+Tableau1[[#This Row],[Chômage Partiel PM]]</f>
        <v>0</v>
      </c>
      <c r="U147" s="107">
        <f ca="1">MAX(0,IF(WEEKDAY(Tableau1[[#This Row],[Date]],2)&lt;7,0,
SUM(OFFSET(Tableau1[[#This Row],[Temps de travail]],-6,,7))-
SUM(OFFSET(Tableau1[[#This Row],[Heures à récupérer]],-6,,7))+
SUM(OFFSET(Tableau1[[#This Row],[Récup avance]],-6,,7))
-paramètres!$B$9
)*24)</f>
        <v>0</v>
      </c>
      <c r="V147" s="14"/>
      <c r="W147" s="14"/>
      <c r="Y147" s="14"/>
    </row>
    <row r="148" spans="2:25" x14ac:dyDescent="0.3">
      <c r="B148" s="50" t="str">
        <f>IF(WEEKDAY(Tableau1[[#This Row],[Date]],2)=4,"semaine "&amp;_xlfn.ISOWEEKNUM(Tableau1[[#This Row],[Date]]),"")</f>
        <v>semaine 21</v>
      </c>
      <c r="C148" s="45" t="str">
        <f>UPPER(TEXT(Tableau1[[#This Row],[Date]],"jjjj"))</f>
        <v>JEUDI</v>
      </c>
      <c r="D148" s="61">
        <f>$C$3+ROW()-ROW(Tableau1[[#Headers],[Date]])-1</f>
        <v>43972</v>
      </c>
      <c r="E148" s="25"/>
      <c r="F148" s="25"/>
      <c r="G148" s="59"/>
      <c r="H148" s="25"/>
      <c r="I148" s="25"/>
      <c r="J148" s="59"/>
      <c r="K148" s="65">
        <f>Tableau1[[#This Row],[Fin AM]]-Tableau1[[#This Row],[Début AM]]-Tableau1[[#This Row],[Pause AM]]+Tableau1[[#This Row],[Fin PM]]-Tableau1[[#This Row],[Début PM]]-Tableau1[[#This Row],[Pause PM]]</f>
        <v>0</v>
      </c>
      <c r="L148" s="46"/>
      <c r="M148" s="91"/>
      <c r="N148" s="102" t="str">
        <f ca="1">IF(COUNTIF('jours fériés'!C:C,Tableau1[[#This Row],[Date]]),"oui","")</f>
        <v>oui</v>
      </c>
      <c r="O148" s="95"/>
      <c r="P148" s="95"/>
      <c r="Q148" s="87">
        <f>IF(Tableau1[[#This Row],[ CP / ABS / ChP. AM]]="A.M.",Tableau1[[#This Row],[Temps de travail]],0)</f>
        <v>0</v>
      </c>
      <c r="R148" s="110">
        <f>IF(Tableau1[[#This Row],[ CP / ABS / ChP. AM]]="Ch.P. AM",Tableau1[[#This Row],[Fin AM]]-Tableau1[[#This Row],[Début AM]]-Tableau1[[#This Row],[Pause AM]],0)</f>
        <v>0</v>
      </c>
      <c r="S148" s="88">
        <f>IF(Tableau1[[#This Row],[Ch.P. PM]]="Ch.P. PM",Tableau1[[#This Row],[Fin PM]]-Tableau1[[#This Row],[Début PM]]-Tableau1[[#This Row],[Pause PM]],0)</f>
        <v>0</v>
      </c>
      <c r="T148" s="111">
        <f>+Tableau1[[#This Row],[Chômage Partiel AM]]+Tableau1[[#This Row],[Chômage Partiel PM]]</f>
        <v>0</v>
      </c>
      <c r="U148" s="107">
        <f ca="1">MAX(0,IF(WEEKDAY(Tableau1[[#This Row],[Date]],2)&lt;7,0,
SUM(OFFSET(Tableau1[[#This Row],[Temps de travail]],-6,,7))-
SUM(OFFSET(Tableau1[[#This Row],[Heures à récupérer]],-6,,7))+
SUM(OFFSET(Tableau1[[#This Row],[Récup avance]],-6,,7))
-paramètres!$B$9
)*24)</f>
        <v>0</v>
      </c>
      <c r="V148" s="14"/>
      <c r="W148" s="14"/>
      <c r="Y148" s="14"/>
    </row>
    <row r="149" spans="2:25" x14ac:dyDescent="0.3">
      <c r="B149" s="50" t="str">
        <f>IF(WEEKDAY(Tableau1[[#This Row],[Date]],2)=4,"semaine "&amp;_xlfn.ISOWEEKNUM(Tableau1[[#This Row],[Date]]),"")</f>
        <v/>
      </c>
      <c r="C149" s="45" t="str">
        <f>UPPER(TEXT(Tableau1[[#This Row],[Date]],"jjjj"))</f>
        <v>VENDREDI</v>
      </c>
      <c r="D149" s="61">
        <f>$C$3+ROW()-ROW(Tableau1[[#Headers],[Date]])-1</f>
        <v>43973</v>
      </c>
      <c r="E149" s="25">
        <v>0.35416666666666669</v>
      </c>
      <c r="F149" s="25">
        <v>0.5</v>
      </c>
      <c r="G149" s="59">
        <v>6.9444444444444441E-3</v>
      </c>
      <c r="H149" s="25">
        <v>0.54166666666666663</v>
      </c>
      <c r="I149" s="25">
        <v>0.64583333333333337</v>
      </c>
      <c r="J149" s="59"/>
      <c r="K149" s="65">
        <f>Tableau1[[#This Row],[Fin AM]]-Tableau1[[#This Row],[Début AM]]-Tableau1[[#This Row],[Pause AM]]+Tableau1[[#This Row],[Fin PM]]-Tableau1[[#This Row],[Début PM]]-Tableau1[[#This Row],[Pause PM]]</f>
        <v>0.24305555555555558</v>
      </c>
      <c r="L149" s="46"/>
      <c r="M149" s="91"/>
      <c r="N149" s="102" t="str">
        <f ca="1">IF(COUNTIF('jours fériés'!C:C,Tableau1[[#This Row],[Date]]),"oui","")</f>
        <v/>
      </c>
      <c r="O149" s="95"/>
      <c r="P149" s="95"/>
      <c r="Q149" s="87">
        <f>IF(Tableau1[[#This Row],[ CP / ABS / ChP. AM]]="A.M.",Tableau1[[#This Row],[Temps de travail]],0)</f>
        <v>0</v>
      </c>
      <c r="R149" s="110">
        <f>IF(Tableau1[[#This Row],[ CP / ABS / ChP. AM]]="Ch.P. AM",Tableau1[[#This Row],[Fin AM]]-Tableau1[[#This Row],[Début AM]]-Tableau1[[#This Row],[Pause AM]],0)</f>
        <v>0</v>
      </c>
      <c r="S149" s="88">
        <f>IF(Tableau1[[#This Row],[Ch.P. PM]]="Ch.P. PM",Tableau1[[#This Row],[Fin PM]]-Tableau1[[#This Row],[Début PM]]-Tableau1[[#This Row],[Pause PM]],0)</f>
        <v>0</v>
      </c>
      <c r="T149" s="111">
        <f>+Tableau1[[#This Row],[Chômage Partiel AM]]+Tableau1[[#This Row],[Chômage Partiel PM]]</f>
        <v>0</v>
      </c>
      <c r="U149" s="107">
        <f ca="1">MAX(0,IF(WEEKDAY(Tableau1[[#This Row],[Date]],2)&lt;7,0,
SUM(OFFSET(Tableau1[[#This Row],[Temps de travail]],-6,,7))-
SUM(OFFSET(Tableau1[[#This Row],[Heures à récupérer]],-6,,7))+
SUM(OFFSET(Tableau1[[#This Row],[Récup avance]],-6,,7))
-paramètres!$B$9
)*24)</f>
        <v>0</v>
      </c>
      <c r="V149" s="14"/>
      <c r="W149" s="14"/>
      <c r="Y149" s="14"/>
    </row>
    <row r="150" spans="2:25" x14ac:dyDescent="0.3">
      <c r="B150" s="50" t="str">
        <f>IF(WEEKDAY(Tableau1[[#This Row],[Date]],2)=4,"semaine "&amp;_xlfn.ISOWEEKNUM(Tableau1[[#This Row],[Date]]),"")</f>
        <v/>
      </c>
      <c r="C150" s="45" t="str">
        <f>UPPER(TEXT(Tableau1[[#This Row],[Date]],"jjjj"))</f>
        <v>SAMEDI</v>
      </c>
      <c r="D150" s="61">
        <f>$C$3+ROW()-ROW(Tableau1[[#Headers],[Date]])-1</f>
        <v>43974</v>
      </c>
      <c r="E150" s="25"/>
      <c r="F150" s="25"/>
      <c r="G150" s="59"/>
      <c r="H150" s="25"/>
      <c r="I150" s="25"/>
      <c r="J150" s="59"/>
      <c r="K150" s="65">
        <f>Tableau1[[#This Row],[Fin AM]]-Tableau1[[#This Row],[Début AM]]-Tableau1[[#This Row],[Pause AM]]+Tableau1[[#This Row],[Fin PM]]-Tableau1[[#This Row],[Début PM]]-Tableau1[[#This Row],[Pause PM]]</f>
        <v>0</v>
      </c>
      <c r="L150" s="46"/>
      <c r="M150" s="91"/>
      <c r="N150" s="102" t="str">
        <f ca="1">IF(COUNTIF('jours fériés'!C:C,Tableau1[[#This Row],[Date]]),"oui","")</f>
        <v/>
      </c>
      <c r="O150" s="95"/>
      <c r="P150" s="95"/>
      <c r="Q150" s="87">
        <f>IF(Tableau1[[#This Row],[ CP / ABS / ChP. AM]]="A.M.",Tableau1[[#This Row],[Temps de travail]],0)</f>
        <v>0</v>
      </c>
      <c r="R150" s="110">
        <f>IF(Tableau1[[#This Row],[ CP / ABS / ChP. AM]]="Ch.P. AM",Tableau1[[#This Row],[Fin AM]]-Tableau1[[#This Row],[Début AM]]-Tableau1[[#This Row],[Pause AM]],0)</f>
        <v>0</v>
      </c>
      <c r="S150" s="88">
        <f>IF(Tableau1[[#This Row],[Ch.P. PM]]="Ch.P. PM",Tableau1[[#This Row],[Fin PM]]-Tableau1[[#This Row],[Début PM]]-Tableau1[[#This Row],[Pause PM]],0)</f>
        <v>0</v>
      </c>
      <c r="T150" s="111">
        <f>+Tableau1[[#This Row],[Chômage Partiel AM]]+Tableau1[[#This Row],[Chômage Partiel PM]]</f>
        <v>0</v>
      </c>
      <c r="U150" s="107">
        <f ca="1">MAX(0,IF(WEEKDAY(Tableau1[[#This Row],[Date]],2)&lt;7,0,
SUM(OFFSET(Tableau1[[#This Row],[Temps de travail]],-6,,7))-
SUM(OFFSET(Tableau1[[#This Row],[Heures à récupérer]],-6,,7))+
SUM(OFFSET(Tableau1[[#This Row],[Récup avance]],-6,,7))
-paramètres!$B$9
)*24)</f>
        <v>0</v>
      </c>
      <c r="V150" s="14"/>
      <c r="W150" s="14"/>
      <c r="Y150" s="14"/>
    </row>
    <row r="151" spans="2:25" ht="15" thickBot="1" x14ac:dyDescent="0.35">
      <c r="B151" s="50" t="str">
        <f>IF(WEEKDAY(Tableau1[[#This Row],[Date]],2)=4,"semaine "&amp;_xlfn.ISOWEEKNUM(Tableau1[[#This Row],[Date]]),"")</f>
        <v/>
      </c>
      <c r="C151" s="45" t="str">
        <f>UPPER(TEXT(Tableau1[[#This Row],[Date]],"jjjj"))</f>
        <v>DIMANCHE</v>
      </c>
      <c r="D151" s="61">
        <f>$C$3+ROW()-ROW(Tableau1[[#Headers],[Date]])-1</f>
        <v>43975</v>
      </c>
      <c r="E151" s="25"/>
      <c r="F151" s="25"/>
      <c r="G151" s="59"/>
      <c r="H151" s="25"/>
      <c r="I151" s="25"/>
      <c r="J151" s="59"/>
      <c r="K151" s="65">
        <f>Tableau1[[#This Row],[Fin AM]]-Tableau1[[#This Row],[Début AM]]-Tableau1[[#This Row],[Pause AM]]+Tableau1[[#This Row],[Fin PM]]-Tableau1[[#This Row],[Début PM]]-Tableau1[[#This Row],[Pause PM]]</f>
        <v>0</v>
      </c>
      <c r="L151" s="53"/>
      <c r="M151" s="92"/>
      <c r="N151" s="97" t="str">
        <f ca="1">IF(COUNTIF('jours fériés'!C:C,Tableau1[[#This Row],[Date]]),"oui","")</f>
        <v/>
      </c>
      <c r="O151" s="96"/>
      <c r="P151" s="96"/>
      <c r="Q151" s="91">
        <f>IF(Tableau1[[#This Row],[ CP / ABS / ChP. AM]]="A.M.",Tableau1[[#This Row],[Temps de travail]],0)</f>
        <v>0</v>
      </c>
      <c r="R151" s="112">
        <f>IF(Tableau1[[#This Row],[ CP / ABS / ChP. AM]]="Ch.P. AM",Tableau1[[#This Row],[Fin AM]]-Tableau1[[#This Row],[Début AM]]-Tableau1[[#This Row],[Pause AM]],0)</f>
        <v>0</v>
      </c>
      <c r="S151" s="105">
        <f>IF(Tableau1[[#This Row],[Ch.P. PM]]="Ch.P. PM",Tableau1[[#This Row],[Fin PM]]-Tableau1[[#This Row],[Début PM]]-Tableau1[[#This Row],[Pause PM]],0)</f>
        <v>0</v>
      </c>
      <c r="T151" s="113">
        <f>+Tableau1[[#This Row],[Chômage Partiel AM]]+Tableau1[[#This Row],[Chômage Partiel PM]]</f>
        <v>0</v>
      </c>
      <c r="U151" s="108">
        <f ca="1">MAX(0,IF(WEEKDAY(Tableau1[[#This Row],[Date]],2)&lt;7,0,
SUM(OFFSET(Tableau1[[#This Row],[Temps de travail]],-6,,7))-
SUM(OFFSET(Tableau1[[#This Row],[Heures à récupérer]],-6,,7))+
SUM(OFFSET(Tableau1[[#This Row],[Récup avance]],-6,,7))
-paramètres!$B$9
)*24)</f>
        <v>0</v>
      </c>
      <c r="V151" s="14"/>
      <c r="W151" s="14"/>
      <c r="Y151" s="14"/>
    </row>
    <row r="152" spans="2:25" x14ac:dyDescent="0.3">
      <c r="B152" s="50" t="str">
        <f>IF(WEEKDAY(Tableau1[[#This Row],[Date]],2)=4,"semaine "&amp;_xlfn.ISOWEEKNUM(Tableau1[[#This Row],[Date]]),"")</f>
        <v/>
      </c>
      <c r="C152" s="45" t="str">
        <f>UPPER(TEXT(Tableau1[[#This Row],[Date]],"jjjj"))</f>
        <v>LUNDI</v>
      </c>
      <c r="D152" s="61">
        <f>$C$3+ROW()-ROW(Tableau1[[#Headers],[Date]])-1</f>
        <v>43976</v>
      </c>
      <c r="E152" s="25">
        <v>0.35416666666666669</v>
      </c>
      <c r="F152" s="25">
        <v>0.52083333333333337</v>
      </c>
      <c r="G152" s="59">
        <v>6.9444444444444441E-3</v>
      </c>
      <c r="H152" s="25">
        <v>0.5625</v>
      </c>
      <c r="I152" s="25">
        <v>0.70833333333333337</v>
      </c>
      <c r="J152" s="59">
        <v>6.9444444444444441E-3</v>
      </c>
      <c r="K152" s="65">
        <f>Tableau1[[#This Row],[Fin AM]]-Tableau1[[#This Row],[Début AM]]-Tableau1[[#This Row],[Pause AM]]+Tableau1[[#This Row],[Fin PM]]-Tableau1[[#This Row],[Début PM]]-Tableau1[[#This Row],[Pause PM]]</f>
        <v>0.29861111111111116</v>
      </c>
      <c r="L152" s="49"/>
      <c r="M152" s="90"/>
      <c r="N152" s="102" t="str">
        <f ca="1">IF(COUNTIF('jours fériés'!C:C,Tableau1[[#This Row],[Date]]),"oui","")</f>
        <v/>
      </c>
      <c r="O152" s="95"/>
      <c r="P152" s="95"/>
      <c r="Q152" s="87">
        <f>IF(Tableau1[[#This Row],[ CP / ABS / ChP. AM]]="A.M.",Tableau1[[#This Row],[Temps de travail]],0)</f>
        <v>0</v>
      </c>
      <c r="R152" s="110">
        <f>IF(Tableau1[[#This Row],[ CP / ABS / ChP. AM]]="Ch.P. AM",Tableau1[[#This Row],[Fin AM]]-Tableau1[[#This Row],[Début AM]]-Tableau1[[#This Row],[Pause AM]],0)</f>
        <v>0</v>
      </c>
      <c r="S152" s="88">
        <f>IF(Tableau1[[#This Row],[Ch.P. PM]]="Ch.P. PM",Tableau1[[#This Row],[Fin PM]]-Tableau1[[#This Row],[Début PM]]-Tableau1[[#This Row],[Pause PM]],0)</f>
        <v>0</v>
      </c>
      <c r="T152" s="111">
        <f>+Tableau1[[#This Row],[Chômage Partiel AM]]+Tableau1[[#This Row],[Chômage Partiel PM]]</f>
        <v>0</v>
      </c>
      <c r="U152" s="107">
        <f ca="1">MAX(0,IF(WEEKDAY(Tableau1[[#This Row],[Date]],2)&lt;7,0,
SUM(OFFSET(Tableau1[[#This Row],[Temps de travail]],-6,,7))-
SUM(OFFSET(Tableau1[[#This Row],[Heures à récupérer]],-6,,7))+
SUM(OFFSET(Tableau1[[#This Row],[Récup avance]],-6,,7))
-paramètres!$B$9
)*24)</f>
        <v>0</v>
      </c>
      <c r="V152" s="14"/>
      <c r="W152" s="14"/>
      <c r="Y152" s="14"/>
    </row>
    <row r="153" spans="2:25" x14ac:dyDescent="0.3">
      <c r="B153" s="50" t="str">
        <f>IF(WEEKDAY(Tableau1[[#This Row],[Date]],2)=4,"semaine "&amp;_xlfn.ISOWEEKNUM(Tableau1[[#This Row],[Date]]),"")</f>
        <v/>
      </c>
      <c r="C153" s="45" t="str">
        <f>UPPER(TEXT(Tableau1[[#This Row],[Date]],"jjjj"))</f>
        <v>MARDI</v>
      </c>
      <c r="D153" s="61">
        <f>$C$3+ROW()-ROW(Tableau1[[#Headers],[Date]])-1</f>
        <v>43977</v>
      </c>
      <c r="E153" s="25">
        <v>0.35416666666666669</v>
      </c>
      <c r="F153" s="25">
        <v>0.52083333333333337</v>
      </c>
      <c r="G153" s="59">
        <v>6.9444444444444441E-3</v>
      </c>
      <c r="H153" s="25">
        <v>0.5625</v>
      </c>
      <c r="I153" s="25">
        <v>0.70833333333333337</v>
      </c>
      <c r="J153" s="59">
        <v>6.9444444444444441E-3</v>
      </c>
      <c r="K153" s="65">
        <f>Tableau1[[#This Row],[Fin AM]]-Tableau1[[#This Row],[Début AM]]-Tableau1[[#This Row],[Pause AM]]+Tableau1[[#This Row],[Fin PM]]-Tableau1[[#This Row],[Début PM]]-Tableau1[[#This Row],[Pause PM]]</f>
        <v>0.29861111111111116</v>
      </c>
      <c r="L153" s="46"/>
      <c r="M153" s="91"/>
      <c r="N153" s="102" t="str">
        <f ca="1">IF(COUNTIF('jours fériés'!C:C,Tableau1[[#This Row],[Date]]),"oui","")</f>
        <v/>
      </c>
      <c r="O153" s="95"/>
      <c r="P153" s="95"/>
      <c r="Q153" s="87">
        <f>IF(Tableau1[[#This Row],[ CP / ABS / ChP. AM]]="A.M.",Tableau1[[#This Row],[Temps de travail]],0)</f>
        <v>0</v>
      </c>
      <c r="R153" s="110">
        <f>IF(Tableau1[[#This Row],[ CP / ABS / ChP. AM]]="Ch.P. AM",Tableau1[[#This Row],[Fin AM]]-Tableau1[[#This Row],[Début AM]]-Tableau1[[#This Row],[Pause AM]],0)</f>
        <v>0</v>
      </c>
      <c r="S153" s="88">
        <f>IF(Tableau1[[#This Row],[Ch.P. PM]]="Ch.P. PM",Tableau1[[#This Row],[Fin PM]]-Tableau1[[#This Row],[Début PM]]-Tableau1[[#This Row],[Pause PM]],0)</f>
        <v>0</v>
      </c>
      <c r="T153" s="111">
        <f>+Tableau1[[#This Row],[Chômage Partiel AM]]+Tableau1[[#This Row],[Chômage Partiel PM]]</f>
        <v>0</v>
      </c>
      <c r="U153" s="107">
        <f ca="1">MAX(0,IF(WEEKDAY(Tableau1[[#This Row],[Date]],2)&lt;7,0,
SUM(OFFSET(Tableau1[[#This Row],[Temps de travail]],-6,,7))-
SUM(OFFSET(Tableau1[[#This Row],[Heures à récupérer]],-6,,7))+
SUM(OFFSET(Tableau1[[#This Row],[Récup avance]],-6,,7))
-paramètres!$B$9
)*24)</f>
        <v>0</v>
      </c>
      <c r="V153" s="14"/>
      <c r="W153" s="14"/>
      <c r="Y153" s="14"/>
    </row>
    <row r="154" spans="2:25" x14ac:dyDescent="0.3">
      <c r="B154" s="50" t="str">
        <f>IF(WEEKDAY(Tableau1[[#This Row],[Date]],2)=4,"semaine "&amp;_xlfn.ISOWEEKNUM(Tableau1[[#This Row],[Date]]),"")</f>
        <v/>
      </c>
      <c r="C154" s="45" t="str">
        <f>UPPER(TEXT(Tableau1[[#This Row],[Date]],"jjjj"))</f>
        <v>MERCREDI</v>
      </c>
      <c r="D154" s="61">
        <f>$C$3+ROW()-ROW(Tableau1[[#Headers],[Date]])-1</f>
        <v>43978</v>
      </c>
      <c r="E154" s="25">
        <v>0.35416666666666669</v>
      </c>
      <c r="F154" s="25">
        <v>0.52083333333333337</v>
      </c>
      <c r="G154" s="59">
        <v>6.9444444444444441E-3</v>
      </c>
      <c r="H154" s="25">
        <v>0.5625</v>
      </c>
      <c r="I154" s="25">
        <v>0.70833333333333337</v>
      </c>
      <c r="J154" s="59">
        <v>6.9444444444444441E-3</v>
      </c>
      <c r="K154" s="65">
        <f>Tableau1[[#This Row],[Fin AM]]-Tableau1[[#This Row],[Début AM]]-Tableau1[[#This Row],[Pause AM]]+Tableau1[[#This Row],[Fin PM]]-Tableau1[[#This Row],[Début PM]]-Tableau1[[#This Row],[Pause PM]]</f>
        <v>0.29861111111111116</v>
      </c>
      <c r="L154" s="46"/>
      <c r="M154" s="91"/>
      <c r="N154" s="102" t="str">
        <f ca="1">IF(COUNTIF('jours fériés'!C:C,Tableau1[[#This Row],[Date]]),"oui","")</f>
        <v/>
      </c>
      <c r="O154" s="95"/>
      <c r="P154" s="95"/>
      <c r="Q154" s="87">
        <f>IF(Tableau1[[#This Row],[ CP / ABS / ChP. AM]]="A.M.",Tableau1[[#This Row],[Temps de travail]],0)</f>
        <v>0</v>
      </c>
      <c r="R154" s="110">
        <f>IF(Tableau1[[#This Row],[ CP / ABS / ChP. AM]]="Ch.P. AM",Tableau1[[#This Row],[Fin AM]]-Tableau1[[#This Row],[Début AM]]-Tableau1[[#This Row],[Pause AM]],0)</f>
        <v>0</v>
      </c>
      <c r="S154" s="88">
        <f>IF(Tableau1[[#This Row],[Ch.P. PM]]="Ch.P. PM",Tableau1[[#This Row],[Fin PM]]-Tableau1[[#This Row],[Début PM]]-Tableau1[[#This Row],[Pause PM]],0)</f>
        <v>0</v>
      </c>
      <c r="T154" s="111">
        <f>+Tableau1[[#This Row],[Chômage Partiel AM]]+Tableau1[[#This Row],[Chômage Partiel PM]]</f>
        <v>0</v>
      </c>
      <c r="U154" s="107">
        <f ca="1">MAX(0,IF(WEEKDAY(Tableau1[[#This Row],[Date]],2)&lt;7,0,
SUM(OFFSET(Tableau1[[#This Row],[Temps de travail]],-6,,7))-
SUM(OFFSET(Tableau1[[#This Row],[Heures à récupérer]],-6,,7))+
SUM(OFFSET(Tableau1[[#This Row],[Récup avance]],-6,,7))
-paramètres!$B$9
)*24)</f>
        <v>0</v>
      </c>
      <c r="V154" s="14"/>
      <c r="W154" s="14"/>
      <c r="Y154" s="14"/>
    </row>
    <row r="155" spans="2:25" x14ac:dyDescent="0.3">
      <c r="B155" s="50" t="str">
        <f>IF(WEEKDAY(Tableau1[[#This Row],[Date]],2)=4,"semaine "&amp;_xlfn.ISOWEEKNUM(Tableau1[[#This Row],[Date]]),"")</f>
        <v>semaine 22</v>
      </c>
      <c r="C155" s="45" t="str">
        <f>UPPER(TEXT(Tableau1[[#This Row],[Date]],"jjjj"))</f>
        <v>JEUDI</v>
      </c>
      <c r="D155" s="61">
        <f>$C$3+ROW()-ROW(Tableau1[[#Headers],[Date]])-1</f>
        <v>43979</v>
      </c>
      <c r="E155" s="25">
        <v>0.35416666666666669</v>
      </c>
      <c r="F155" s="25">
        <v>0.52083333333333337</v>
      </c>
      <c r="G155" s="59">
        <v>6.9444444444444441E-3</v>
      </c>
      <c r="H155" s="25">
        <v>0.5625</v>
      </c>
      <c r="I155" s="25">
        <v>0.70833333333333337</v>
      </c>
      <c r="J155" s="59">
        <v>6.9444444444444441E-3</v>
      </c>
      <c r="K155" s="65">
        <f>Tableau1[[#This Row],[Fin AM]]-Tableau1[[#This Row],[Début AM]]-Tableau1[[#This Row],[Pause AM]]+Tableau1[[#This Row],[Fin PM]]-Tableau1[[#This Row],[Début PM]]-Tableau1[[#This Row],[Pause PM]]</f>
        <v>0.29861111111111116</v>
      </c>
      <c r="L155" s="46"/>
      <c r="M155" s="91"/>
      <c r="N155" s="102" t="str">
        <f ca="1">IF(COUNTIF('jours fériés'!C:C,Tableau1[[#This Row],[Date]]),"oui","")</f>
        <v/>
      </c>
      <c r="O155" s="95"/>
      <c r="P155" s="95"/>
      <c r="Q155" s="87">
        <f>IF(Tableau1[[#This Row],[ CP / ABS / ChP. AM]]="A.M.",Tableau1[[#This Row],[Temps de travail]],0)</f>
        <v>0</v>
      </c>
      <c r="R155" s="110">
        <f>IF(Tableau1[[#This Row],[ CP / ABS / ChP. AM]]="Ch.P. AM",Tableau1[[#This Row],[Fin AM]]-Tableau1[[#This Row],[Début AM]]-Tableau1[[#This Row],[Pause AM]],0)</f>
        <v>0</v>
      </c>
      <c r="S155" s="88">
        <f>IF(Tableau1[[#This Row],[Ch.P. PM]]="Ch.P. PM",Tableau1[[#This Row],[Fin PM]]-Tableau1[[#This Row],[Début PM]]-Tableau1[[#This Row],[Pause PM]],0)</f>
        <v>0</v>
      </c>
      <c r="T155" s="111">
        <f>+Tableau1[[#This Row],[Chômage Partiel AM]]+Tableau1[[#This Row],[Chômage Partiel PM]]</f>
        <v>0</v>
      </c>
      <c r="U155" s="107">
        <f ca="1">MAX(0,IF(WEEKDAY(Tableau1[[#This Row],[Date]],2)&lt;7,0,
SUM(OFFSET(Tableau1[[#This Row],[Temps de travail]],-6,,7))-
SUM(OFFSET(Tableau1[[#This Row],[Heures à récupérer]],-6,,7))+
SUM(OFFSET(Tableau1[[#This Row],[Récup avance]],-6,,7))
-paramètres!$B$9
)*24)</f>
        <v>0</v>
      </c>
      <c r="V155" s="14"/>
      <c r="W155" s="14"/>
      <c r="Y155" s="14"/>
    </row>
    <row r="156" spans="2:25" x14ac:dyDescent="0.3">
      <c r="B156" s="50" t="str">
        <f>IF(WEEKDAY(Tableau1[[#This Row],[Date]],2)=4,"semaine "&amp;_xlfn.ISOWEEKNUM(Tableau1[[#This Row],[Date]]),"")</f>
        <v/>
      </c>
      <c r="C156" s="45" t="str">
        <f>UPPER(TEXT(Tableau1[[#This Row],[Date]],"jjjj"))</f>
        <v>VENDREDI</v>
      </c>
      <c r="D156" s="61">
        <f>$C$3+ROW()-ROW(Tableau1[[#Headers],[Date]])-1</f>
        <v>43980</v>
      </c>
      <c r="E156" s="25">
        <v>0.35416666666666669</v>
      </c>
      <c r="F156" s="25">
        <v>0.5</v>
      </c>
      <c r="G156" s="59">
        <v>6.9444444444444441E-3</v>
      </c>
      <c r="H156" s="25">
        <v>0.54166666666666663</v>
      </c>
      <c r="I156" s="25">
        <v>0.64583333333333337</v>
      </c>
      <c r="J156" s="59"/>
      <c r="K156" s="65">
        <f>Tableau1[[#This Row],[Fin AM]]-Tableau1[[#This Row],[Début AM]]-Tableau1[[#This Row],[Pause AM]]+Tableau1[[#This Row],[Fin PM]]-Tableau1[[#This Row],[Début PM]]-Tableau1[[#This Row],[Pause PM]]</f>
        <v>0.24305555555555558</v>
      </c>
      <c r="L156" s="46"/>
      <c r="M156" s="91"/>
      <c r="N156" s="102" t="str">
        <f ca="1">IF(COUNTIF('jours fériés'!C:C,Tableau1[[#This Row],[Date]]),"oui","")</f>
        <v/>
      </c>
      <c r="O156" s="95"/>
      <c r="P156" s="95"/>
      <c r="Q156" s="87">
        <f>IF(Tableau1[[#This Row],[ CP / ABS / ChP. AM]]="A.M.",Tableau1[[#This Row],[Temps de travail]],0)</f>
        <v>0</v>
      </c>
      <c r="R156" s="110">
        <f>IF(Tableau1[[#This Row],[ CP / ABS / ChP. AM]]="Ch.P. AM",Tableau1[[#This Row],[Fin AM]]-Tableau1[[#This Row],[Début AM]]-Tableau1[[#This Row],[Pause AM]],0)</f>
        <v>0</v>
      </c>
      <c r="S156" s="88">
        <f>IF(Tableau1[[#This Row],[Ch.P. PM]]="Ch.P. PM",Tableau1[[#This Row],[Fin PM]]-Tableau1[[#This Row],[Début PM]]-Tableau1[[#This Row],[Pause PM]],0)</f>
        <v>0</v>
      </c>
      <c r="T156" s="111">
        <f>+Tableau1[[#This Row],[Chômage Partiel AM]]+Tableau1[[#This Row],[Chômage Partiel PM]]</f>
        <v>0</v>
      </c>
      <c r="U156" s="107">
        <f ca="1">MAX(0,IF(WEEKDAY(Tableau1[[#This Row],[Date]],2)&lt;7,0,
SUM(OFFSET(Tableau1[[#This Row],[Temps de travail]],-6,,7))-
SUM(OFFSET(Tableau1[[#This Row],[Heures à récupérer]],-6,,7))+
SUM(OFFSET(Tableau1[[#This Row],[Récup avance]],-6,,7))
-paramètres!$B$9
)*24)</f>
        <v>0</v>
      </c>
      <c r="V156" s="14"/>
      <c r="W156" s="14"/>
      <c r="Y156" s="14"/>
    </row>
    <row r="157" spans="2:25" x14ac:dyDescent="0.3">
      <c r="B157" s="50" t="str">
        <f>IF(WEEKDAY(Tableau1[[#This Row],[Date]],2)=4,"semaine "&amp;_xlfn.ISOWEEKNUM(Tableau1[[#This Row],[Date]]),"")</f>
        <v/>
      </c>
      <c r="C157" s="45" t="str">
        <f>UPPER(TEXT(Tableau1[[#This Row],[Date]],"jjjj"))</f>
        <v>SAMEDI</v>
      </c>
      <c r="D157" s="61">
        <f>$C$3+ROW()-ROW(Tableau1[[#Headers],[Date]])-1</f>
        <v>43981</v>
      </c>
      <c r="E157" s="25"/>
      <c r="F157" s="25"/>
      <c r="G157" s="59"/>
      <c r="H157" s="25"/>
      <c r="I157" s="25"/>
      <c r="J157" s="59"/>
      <c r="K157" s="65">
        <f>Tableau1[[#This Row],[Fin AM]]-Tableau1[[#This Row],[Début AM]]-Tableau1[[#This Row],[Pause AM]]+Tableau1[[#This Row],[Fin PM]]-Tableau1[[#This Row],[Début PM]]-Tableau1[[#This Row],[Pause PM]]</f>
        <v>0</v>
      </c>
      <c r="L157" s="46"/>
      <c r="M157" s="91"/>
      <c r="N157" s="102" t="str">
        <f ca="1">IF(COUNTIF('jours fériés'!C:C,Tableau1[[#This Row],[Date]]),"oui","")</f>
        <v/>
      </c>
      <c r="O157" s="95"/>
      <c r="P157" s="95"/>
      <c r="Q157" s="87">
        <f>IF(Tableau1[[#This Row],[ CP / ABS / ChP. AM]]="A.M.",Tableau1[[#This Row],[Temps de travail]],0)</f>
        <v>0</v>
      </c>
      <c r="R157" s="110">
        <f>IF(Tableau1[[#This Row],[ CP / ABS / ChP. AM]]="Ch.P. AM",Tableau1[[#This Row],[Fin AM]]-Tableau1[[#This Row],[Début AM]]-Tableau1[[#This Row],[Pause AM]],0)</f>
        <v>0</v>
      </c>
      <c r="S157" s="88">
        <f>IF(Tableau1[[#This Row],[Ch.P. PM]]="Ch.P. PM",Tableau1[[#This Row],[Fin PM]]-Tableau1[[#This Row],[Début PM]]-Tableau1[[#This Row],[Pause PM]],0)</f>
        <v>0</v>
      </c>
      <c r="T157" s="111">
        <f>+Tableau1[[#This Row],[Chômage Partiel AM]]+Tableau1[[#This Row],[Chômage Partiel PM]]</f>
        <v>0</v>
      </c>
      <c r="U157" s="107">
        <f ca="1">MAX(0,IF(WEEKDAY(Tableau1[[#This Row],[Date]],2)&lt;7,0,
SUM(OFFSET(Tableau1[[#This Row],[Temps de travail]],-6,,7))-
SUM(OFFSET(Tableau1[[#This Row],[Heures à récupérer]],-6,,7))+
SUM(OFFSET(Tableau1[[#This Row],[Récup avance]],-6,,7))
-paramètres!$B$9
)*24)</f>
        <v>0</v>
      </c>
      <c r="V157" s="14"/>
      <c r="W157" s="14"/>
      <c r="Y157" s="14"/>
    </row>
    <row r="158" spans="2:25" ht="15" thickBot="1" x14ac:dyDescent="0.35">
      <c r="B158" s="50" t="str">
        <f>IF(WEEKDAY(Tableau1[[#This Row],[Date]],2)=4,"semaine "&amp;_xlfn.ISOWEEKNUM(Tableau1[[#This Row],[Date]]),"")</f>
        <v/>
      </c>
      <c r="C158" s="45" t="str">
        <f>UPPER(TEXT(Tableau1[[#This Row],[Date]],"jjjj"))</f>
        <v>DIMANCHE</v>
      </c>
      <c r="D158" s="61">
        <f>$C$3+ROW()-ROW(Tableau1[[#Headers],[Date]])-1</f>
        <v>43982</v>
      </c>
      <c r="E158" s="25"/>
      <c r="F158" s="25"/>
      <c r="G158" s="59"/>
      <c r="H158" s="25"/>
      <c r="I158" s="25"/>
      <c r="J158" s="59"/>
      <c r="K158" s="65">
        <f>Tableau1[[#This Row],[Fin AM]]-Tableau1[[#This Row],[Début AM]]-Tableau1[[#This Row],[Pause AM]]+Tableau1[[#This Row],[Fin PM]]-Tableau1[[#This Row],[Début PM]]-Tableau1[[#This Row],[Pause PM]]</f>
        <v>0</v>
      </c>
      <c r="L158" s="53"/>
      <c r="M158" s="92"/>
      <c r="N158" s="97" t="str">
        <f ca="1">IF(COUNTIF('jours fériés'!C:C,Tableau1[[#This Row],[Date]]),"oui","")</f>
        <v/>
      </c>
      <c r="O158" s="96"/>
      <c r="P158" s="96"/>
      <c r="Q158" s="91">
        <f>IF(Tableau1[[#This Row],[ CP / ABS / ChP. AM]]="A.M.",Tableau1[[#This Row],[Temps de travail]],0)</f>
        <v>0</v>
      </c>
      <c r="R158" s="112">
        <f>IF(Tableau1[[#This Row],[ CP / ABS / ChP. AM]]="Ch.P. AM",Tableau1[[#This Row],[Fin AM]]-Tableau1[[#This Row],[Début AM]]-Tableau1[[#This Row],[Pause AM]],0)</f>
        <v>0</v>
      </c>
      <c r="S158" s="105">
        <f>IF(Tableau1[[#This Row],[Ch.P. PM]]="Ch.P. PM",Tableau1[[#This Row],[Fin PM]]-Tableau1[[#This Row],[Début PM]]-Tableau1[[#This Row],[Pause PM]],0)</f>
        <v>0</v>
      </c>
      <c r="T158" s="113">
        <f>+Tableau1[[#This Row],[Chômage Partiel AM]]+Tableau1[[#This Row],[Chômage Partiel PM]]</f>
        <v>0</v>
      </c>
      <c r="U158" s="108">
        <f ca="1">MAX(0,IF(WEEKDAY(Tableau1[[#This Row],[Date]],2)&lt;7,0,
SUM(OFFSET(Tableau1[[#This Row],[Temps de travail]],-6,,7))-
SUM(OFFSET(Tableau1[[#This Row],[Heures à récupérer]],-6,,7))+
SUM(OFFSET(Tableau1[[#This Row],[Récup avance]],-6,,7))
-paramètres!$B$9
)*24)</f>
        <v>5.3290705182007514E-15</v>
      </c>
      <c r="V158" s="14"/>
      <c r="W158" s="14"/>
      <c r="Y158" s="14"/>
    </row>
    <row r="159" spans="2:25" x14ac:dyDescent="0.3">
      <c r="B159" s="50" t="str">
        <f>IF(WEEKDAY(Tableau1[[#This Row],[Date]],2)=4,"semaine "&amp;_xlfn.ISOWEEKNUM(Tableau1[[#This Row],[Date]]),"")</f>
        <v/>
      </c>
      <c r="C159" s="45" t="str">
        <f>UPPER(TEXT(Tableau1[[#This Row],[Date]],"jjjj"))</f>
        <v>LUNDI</v>
      </c>
      <c r="D159" s="61">
        <f>$C$3+ROW()-ROW(Tableau1[[#Headers],[Date]])-1</f>
        <v>43983</v>
      </c>
      <c r="E159" s="25">
        <v>0.35416666666666669</v>
      </c>
      <c r="F159" s="25">
        <v>0.52083333333333337</v>
      </c>
      <c r="G159" s="59">
        <v>6.9444444444444441E-3</v>
      </c>
      <c r="H159" s="25">
        <v>0.5625</v>
      </c>
      <c r="I159" s="25">
        <v>0.70833333333333337</v>
      </c>
      <c r="J159" s="59">
        <v>6.9444444444444441E-3</v>
      </c>
      <c r="K159" s="65">
        <f>Tableau1[[#This Row],[Fin AM]]-Tableau1[[#This Row],[Début AM]]-Tableau1[[#This Row],[Pause AM]]+Tableau1[[#This Row],[Fin PM]]-Tableau1[[#This Row],[Début PM]]-Tableau1[[#This Row],[Pause PM]]</f>
        <v>0.29861111111111116</v>
      </c>
      <c r="L159" s="49"/>
      <c r="M159" s="90"/>
      <c r="N159" s="102" t="str">
        <f ca="1">IF(COUNTIF('jours fériés'!C:C,Tableau1[[#This Row],[Date]]),"oui","")</f>
        <v>oui</v>
      </c>
      <c r="O159" s="95"/>
      <c r="P159" s="95"/>
      <c r="Q159" s="87">
        <f>IF(Tableau1[[#This Row],[ CP / ABS / ChP. AM]]="A.M.",Tableau1[[#This Row],[Temps de travail]],0)</f>
        <v>0</v>
      </c>
      <c r="R159" s="110">
        <f>IF(Tableau1[[#This Row],[ CP / ABS / ChP. AM]]="Ch.P. AM",Tableau1[[#This Row],[Fin AM]]-Tableau1[[#This Row],[Début AM]]-Tableau1[[#This Row],[Pause AM]],0)</f>
        <v>0</v>
      </c>
      <c r="S159" s="88">
        <f>IF(Tableau1[[#This Row],[Ch.P. PM]]="Ch.P. PM",Tableau1[[#This Row],[Fin PM]]-Tableau1[[#This Row],[Début PM]]-Tableau1[[#This Row],[Pause PM]],0)</f>
        <v>0</v>
      </c>
      <c r="T159" s="111">
        <f>+Tableau1[[#This Row],[Chômage Partiel AM]]+Tableau1[[#This Row],[Chômage Partiel PM]]</f>
        <v>0</v>
      </c>
      <c r="U159" s="107">
        <f ca="1">MAX(0,IF(WEEKDAY(Tableau1[[#This Row],[Date]],2)&lt;7,0,
SUM(OFFSET(Tableau1[[#This Row],[Temps de travail]],-6,,7))-
SUM(OFFSET(Tableau1[[#This Row],[Heures à récupérer]],-6,,7))+
SUM(OFFSET(Tableau1[[#This Row],[Récup avance]],-6,,7))
-paramètres!$B$9
)*24)</f>
        <v>0</v>
      </c>
      <c r="V159" s="14"/>
      <c r="W159" s="14"/>
      <c r="Y159" s="14"/>
    </row>
    <row r="160" spans="2:25" x14ac:dyDescent="0.3">
      <c r="B160" s="50" t="str">
        <f>IF(WEEKDAY(Tableau1[[#This Row],[Date]],2)=4,"semaine "&amp;_xlfn.ISOWEEKNUM(Tableau1[[#This Row],[Date]]),"")</f>
        <v/>
      </c>
      <c r="C160" s="45" t="str">
        <f>UPPER(TEXT(Tableau1[[#This Row],[Date]],"jjjj"))</f>
        <v>MARDI</v>
      </c>
      <c r="D160" s="61">
        <f>$C$3+ROW()-ROW(Tableau1[[#Headers],[Date]])-1</f>
        <v>43984</v>
      </c>
      <c r="E160" s="25">
        <v>0.35416666666666669</v>
      </c>
      <c r="F160" s="25">
        <v>0.52083333333333337</v>
      </c>
      <c r="G160" s="59">
        <v>6.9444444444444441E-3</v>
      </c>
      <c r="H160" s="25">
        <v>0.5625</v>
      </c>
      <c r="I160" s="25">
        <v>0.70833333333333337</v>
      </c>
      <c r="J160" s="59">
        <v>6.9444444444444441E-3</v>
      </c>
      <c r="K160" s="65">
        <f>Tableau1[[#This Row],[Fin AM]]-Tableau1[[#This Row],[Début AM]]-Tableau1[[#This Row],[Pause AM]]+Tableau1[[#This Row],[Fin PM]]-Tableau1[[#This Row],[Début PM]]-Tableau1[[#This Row],[Pause PM]]</f>
        <v>0.29861111111111116</v>
      </c>
      <c r="L160" s="46"/>
      <c r="M160" s="91"/>
      <c r="N160" s="102" t="str">
        <f ca="1">IF(COUNTIF('jours fériés'!C:C,Tableau1[[#This Row],[Date]]),"oui","")</f>
        <v/>
      </c>
      <c r="O160" s="95"/>
      <c r="P160" s="95"/>
      <c r="Q160" s="87">
        <f>IF(Tableau1[[#This Row],[ CP / ABS / ChP. AM]]="A.M.",Tableau1[[#This Row],[Temps de travail]],0)</f>
        <v>0</v>
      </c>
      <c r="R160" s="110">
        <f>IF(Tableau1[[#This Row],[ CP / ABS / ChP. AM]]="Ch.P. AM",Tableau1[[#This Row],[Fin AM]]-Tableau1[[#This Row],[Début AM]]-Tableau1[[#This Row],[Pause AM]],0)</f>
        <v>0</v>
      </c>
      <c r="S160" s="88">
        <f>IF(Tableau1[[#This Row],[Ch.P. PM]]="Ch.P. PM",Tableau1[[#This Row],[Fin PM]]-Tableau1[[#This Row],[Début PM]]-Tableau1[[#This Row],[Pause PM]],0)</f>
        <v>0</v>
      </c>
      <c r="T160" s="111">
        <f>+Tableau1[[#This Row],[Chômage Partiel AM]]+Tableau1[[#This Row],[Chômage Partiel PM]]</f>
        <v>0</v>
      </c>
      <c r="U160" s="107">
        <f ca="1">MAX(0,IF(WEEKDAY(Tableau1[[#This Row],[Date]],2)&lt;7,0,
SUM(OFFSET(Tableau1[[#This Row],[Temps de travail]],-6,,7))-
SUM(OFFSET(Tableau1[[#This Row],[Heures à récupérer]],-6,,7))+
SUM(OFFSET(Tableau1[[#This Row],[Récup avance]],-6,,7))
-paramètres!$B$9
)*24)</f>
        <v>0</v>
      </c>
      <c r="V160" s="14"/>
      <c r="W160" s="14"/>
      <c r="Y160" s="14"/>
    </row>
    <row r="161" spans="2:25" x14ac:dyDescent="0.3">
      <c r="B161" s="50" t="str">
        <f>IF(WEEKDAY(Tableau1[[#This Row],[Date]],2)=4,"semaine "&amp;_xlfn.ISOWEEKNUM(Tableau1[[#This Row],[Date]]),"")</f>
        <v/>
      </c>
      <c r="C161" s="45" t="str">
        <f>UPPER(TEXT(Tableau1[[#This Row],[Date]],"jjjj"))</f>
        <v>MERCREDI</v>
      </c>
      <c r="D161" s="61">
        <f>$C$3+ROW()-ROW(Tableau1[[#Headers],[Date]])-1</f>
        <v>43985</v>
      </c>
      <c r="E161" s="25">
        <v>0.35416666666666669</v>
      </c>
      <c r="F161" s="25">
        <v>0.52083333333333337</v>
      </c>
      <c r="G161" s="59">
        <v>6.9444444444444441E-3</v>
      </c>
      <c r="H161" s="25">
        <v>0.5625</v>
      </c>
      <c r="I161" s="25">
        <v>0.70833333333333337</v>
      </c>
      <c r="J161" s="59">
        <v>6.9444444444444441E-3</v>
      </c>
      <c r="K161" s="65">
        <f>Tableau1[[#This Row],[Fin AM]]-Tableau1[[#This Row],[Début AM]]-Tableau1[[#This Row],[Pause AM]]+Tableau1[[#This Row],[Fin PM]]-Tableau1[[#This Row],[Début PM]]-Tableau1[[#This Row],[Pause PM]]</f>
        <v>0.29861111111111116</v>
      </c>
      <c r="L161" s="46"/>
      <c r="M161" s="91"/>
      <c r="N161" s="102" t="str">
        <f ca="1">IF(COUNTIF('jours fériés'!C:C,Tableau1[[#This Row],[Date]]),"oui","")</f>
        <v/>
      </c>
      <c r="O161" s="95"/>
      <c r="P161" s="95"/>
      <c r="Q161" s="87">
        <f>IF(Tableau1[[#This Row],[ CP / ABS / ChP. AM]]="A.M.",Tableau1[[#This Row],[Temps de travail]],0)</f>
        <v>0</v>
      </c>
      <c r="R161" s="110">
        <f>IF(Tableau1[[#This Row],[ CP / ABS / ChP. AM]]="Ch.P. AM",Tableau1[[#This Row],[Fin AM]]-Tableau1[[#This Row],[Début AM]]-Tableau1[[#This Row],[Pause AM]],0)</f>
        <v>0</v>
      </c>
      <c r="S161" s="88">
        <f>IF(Tableau1[[#This Row],[Ch.P. PM]]="Ch.P. PM",Tableau1[[#This Row],[Fin PM]]-Tableau1[[#This Row],[Début PM]]-Tableau1[[#This Row],[Pause PM]],0)</f>
        <v>0</v>
      </c>
      <c r="T161" s="111">
        <f>+Tableau1[[#This Row],[Chômage Partiel AM]]+Tableau1[[#This Row],[Chômage Partiel PM]]</f>
        <v>0</v>
      </c>
      <c r="U161" s="107">
        <f ca="1">MAX(0,IF(WEEKDAY(Tableau1[[#This Row],[Date]],2)&lt;7,0,
SUM(OFFSET(Tableau1[[#This Row],[Temps de travail]],-6,,7))-
SUM(OFFSET(Tableau1[[#This Row],[Heures à récupérer]],-6,,7))+
SUM(OFFSET(Tableau1[[#This Row],[Récup avance]],-6,,7))
-paramètres!$B$9
)*24)</f>
        <v>0</v>
      </c>
      <c r="V161" s="14"/>
      <c r="W161" s="14"/>
      <c r="Y161" s="14"/>
    </row>
    <row r="162" spans="2:25" x14ac:dyDescent="0.3">
      <c r="B162" s="50" t="str">
        <f>IF(WEEKDAY(Tableau1[[#This Row],[Date]],2)=4,"semaine "&amp;_xlfn.ISOWEEKNUM(Tableau1[[#This Row],[Date]]),"")</f>
        <v>semaine 23</v>
      </c>
      <c r="C162" s="45" t="str">
        <f>UPPER(TEXT(Tableau1[[#This Row],[Date]],"jjjj"))</f>
        <v>JEUDI</v>
      </c>
      <c r="D162" s="61">
        <f>$C$3+ROW()-ROW(Tableau1[[#Headers],[Date]])-1</f>
        <v>43986</v>
      </c>
      <c r="E162" s="25">
        <v>0.35416666666666669</v>
      </c>
      <c r="F162" s="25">
        <v>0.52083333333333337</v>
      </c>
      <c r="G162" s="59">
        <v>6.9444444444444441E-3</v>
      </c>
      <c r="H162" s="25">
        <v>0.5625</v>
      </c>
      <c r="I162" s="25">
        <v>0.70833333333333337</v>
      </c>
      <c r="J162" s="59">
        <v>6.9444444444444441E-3</v>
      </c>
      <c r="K162" s="65">
        <f>Tableau1[[#This Row],[Fin AM]]-Tableau1[[#This Row],[Début AM]]-Tableau1[[#This Row],[Pause AM]]+Tableau1[[#This Row],[Fin PM]]-Tableau1[[#This Row],[Début PM]]-Tableau1[[#This Row],[Pause PM]]</f>
        <v>0.29861111111111116</v>
      </c>
      <c r="L162" s="46"/>
      <c r="M162" s="91"/>
      <c r="N162" s="102" t="str">
        <f ca="1">IF(COUNTIF('jours fériés'!C:C,Tableau1[[#This Row],[Date]]),"oui","")</f>
        <v/>
      </c>
      <c r="O162" s="95"/>
      <c r="P162" s="95"/>
      <c r="Q162" s="87">
        <f>IF(Tableau1[[#This Row],[ CP / ABS / ChP. AM]]="A.M.",Tableau1[[#This Row],[Temps de travail]],0)</f>
        <v>0</v>
      </c>
      <c r="R162" s="110">
        <f>IF(Tableau1[[#This Row],[ CP / ABS / ChP. AM]]="Ch.P. AM",Tableau1[[#This Row],[Fin AM]]-Tableau1[[#This Row],[Début AM]]-Tableau1[[#This Row],[Pause AM]],0)</f>
        <v>0</v>
      </c>
      <c r="S162" s="88">
        <f>IF(Tableau1[[#This Row],[Ch.P. PM]]="Ch.P. PM",Tableau1[[#This Row],[Fin PM]]-Tableau1[[#This Row],[Début PM]]-Tableau1[[#This Row],[Pause PM]],0)</f>
        <v>0</v>
      </c>
      <c r="T162" s="111">
        <f>+Tableau1[[#This Row],[Chômage Partiel AM]]+Tableau1[[#This Row],[Chômage Partiel PM]]</f>
        <v>0</v>
      </c>
      <c r="U162" s="107">
        <f ca="1">MAX(0,IF(WEEKDAY(Tableau1[[#This Row],[Date]],2)&lt;7,0,
SUM(OFFSET(Tableau1[[#This Row],[Temps de travail]],-6,,7))-
SUM(OFFSET(Tableau1[[#This Row],[Heures à récupérer]],-6,,7))+
SUM(OFFSET(Tableau1[[#This Row],[Récup avance]],-6,,7))
-paramètres!$B$9
)*24)</f>
        <v>0</v>
      </c>
      <c r="V162" s="14"/>
      <c r="W162" s="14"/>
      <c r="Y162" s="14"/>
    </row>
    <row r="163" spans="2:25" x14ac:dyDescent="0.3">
      <c r="B163" s="50" t="str">
        <f>IF(WEEKDAY(Tableau1[[#This Row],[Date]],2)=4,"semaine "&amp;_xlfn.ISOWEEKNUM(Tableau1[[#This Row],[Date]]),"")</f>
        <v/>
      </c>
      <c r="C163" s="45" t="str">
        <f>UPPER(TEXT(Tableau1[[#This Row],[Date]],"jjjj"))</f>
        <v>VENDREDI</v>
      </c>
      <c r="D163" s="61">
        <f>$C$3+ROW()-ROW(Tableau1[[#Headers],[Date]])-1</f>
        <v>43987</v>
      </c>
      <c r="E163" s="25">
        <v>0.35416666666666669</v>
      </c>
      <c r="F163" s="25">
        <v>0.5</v>
      </c>
      <c r="G163" s="59">
        <v>6.9444444444444441E-3</v>
      </c>
      <c r="H163" s="25">
        <v>0.54166666666666663</v>
      </c>
      <c r="I163" s="25">
        <v>0.64583333333333337</v>
      </c>
      <c r="J163" s="59"/>
      <c r="K163" s="65">
        <f>Tableau1[[#This Row],[Fin AM]]-Tableau1[[#This Row],[Début AM]]-Tableau1[[#This Row],[Pause AM]]+Tableau1[[#This Row],[Fin PM]]-Tableau1[[#This Row],[Début PM]]-Tableau1[[#This Row],[Pause PM]]</f>
        <v>0.24305555555555558</v>
      </c>
      <c r="L163" s="46"/>
      <c r="M163" s="91"/>
      <c r="N163" s="102" t="str">
        <f ca="1">IF(COUNTIF('jours fériés'!C:C,Tableau1[[#This Row],[Date]]),"oui","")</f>
        <v/>
      </c>
      <c r="O163" s="95"/>
      <c r="P163" s="95"/>
      <c r="Q163" s="87">
        <f>IF(Tableau1[[#This Row],[ CP / ABS / ChP. AM]]="A.M.",Tableau1[[#This Row],[Temps de travail]],0)</f>
        <v>0</v>
      </c>
      <c r="R163" s="110">
        <f>IF(Tableau1[[#This Row],[ CP / ABS / ChP. AM]]="Ch.P. AM",Tableau1[[#This Row],[Fin AM]]-Tableau1[[#This Row],[Début AM]]-Tableau1[[#This Row],[Pause AM]],0)</f>
        <v>0</v>
      </c>
      <c r="S163" s="88">
        <f>IF(Tableau1[[#This Row],[Ch.P. PM]]="Ch.P. PM",Tableau1[[#This Row],[Fin PM]]-Tableau1[[#This Row],[Début PM]]-Tableau1[[#This Row],[Pause PM]],0)</f>
        <v>0</v>
      </c>
      <c r="T163" s="111">
        <f>+Tableau1[[#This Row],[Chômage Partiel AM]]+Tableau1[[#This Row],[Chômage Partiel PM]]</f>
        <v>0</v>
      </c>
      <c r="U163" s="107">
        <f ca="1">MAX(0,IF(WEEKDAY(Tableau1[[#This Row],[Date]],2)&lt;7,0,
SUM(OFFSET(Tableau1[[#This Row],[Temps de travail]],-6,,7))-
SUM(OFFSET(Tableau1[[#This Row],[Heures à récupérer]],-6,,7))+
SUM(OFFSET(Tableau1[[#This Row],[Récup avance]],-6,,7))
-paramètres!$B$9
)*24)</f>
        <v>0</v>
      </c>
      <c r="V163" s="14"/>
      <c r="W163" s="14"/>
      <c r="Y163" s="14"/>
    </row>
    <row r="164" spans="2:25" x14ac:dyDescent="0.3">
      <c r="B164" s="50" t="str">
        <f>IF(WEEKDAY(Tableau1[[#This Row],[Date]],2)=4,"semaine "&amp;_xlfn.ISOWEEKNUM(Tableau1[[#This Row],[Date]]),"")</f>
        <v/>
      </c>
      <c r="C164" s="45" t="str">
        <f>UPPER(TEXT(Tableau1[[#This Row],[Date]],"jjjj"))</f>
        <v>SAMEDI</v>
      </c>
      <c r="D164" s="61">
        <f>$C$3+ROW()-ROW(Tableau1[[#Headers],[Date]])-1</f>
        <v>43988</v>
      </c>
      <c r="E164" s="25"/>
      <c r="F164" s="25"/>
      <c r="G164" s="59"/>
      <c r="H164" s="25"/>
      <c r="I164" s="25"/>
      <c r="J164" s="59"/>
      <c r="K164" s="65">
        <f>Tableau1[[#This Row],[Fin AM]]-Tableau1[[#This Row],[Début AM]]-Tableau1[[#This Row],[Pause AM]]+Tableau1[[#This Row],[Fin PM]]-Tableau1[[#This Row],[Début PM]]-Tableau1[[#This Row],[Pause PM]]</f>
        <v>0</v>
      </c>
      <c r="L164" s="46"/>
      <c r="M164" s="91"/>
      <c r="N164" s="102" t="str">
        <f ca="1">IF(COUNTIF('jours fériés'!C:C,Tableau1[[#This Row],[Date]]),"oui","")</f>
        <v/>
      </c>
      <c r="O164" s="95"/>
      <c r="P164" s="95"/>
      <c r="Q164" s="87">
        <f>IF(Tableau1[[#This Row],[ CP / ABS / ChP. AM]]="A.M.",Tableau1[[#This Row],[Temps de travail]],0)</f>
        <v>0</v>
      </c>
      <c r="R164" s="110">
        <f>IF(Tableau1[[#This Row],[ CP / ABS / ChP. AM]]="Ch.P. AM",Tableau1[[#This Row],[Fin AM]]-Tableau1[[#This Row],[Début AM]]-Tableau1[[#This Row],[Pause AM]],0)</f>
        <v>0</v>
      </c>
      <c r="S164" s="88">
        <f>IF(Tableau1[[#This Row],[Ch.P. PM]]="Ch.P. PM",Tableau1[[#This Row],[Fin PM]]-Tableau1[[#This Row],[Début PM]]-Tableau1[[#This Row],[Pause PM]],0)</f>
        <v>0</v>
      </c>
      <c r="T164" s="111">
        <f>+Tableau1[[#This Row],[Chômage Partiel AM]]+Tableau1[[#This Row],[Chômage Partiel PM]]</f>
        <v>0</v>
      </c>
      <c r="U164" s="107">
        <f ca="1">MAX(0,IF(WEEKDAY(Tableau1[[#This Row],[Date]],2)&lt;7,0,
SUM(OFFSET(Tableau1[[#This Row],[Temps de travail]],-6,,7))-
SUM(OFFSET(Tableau1[[#This Row],[Heures à récupérer]],-6,,7))+
SUM(OFFSET(Tableau1[[#This Row],[Récup avance]],-6,,7))
-paramètres!$B$9
)*24)</f>
        <v>0</v>
      </c>
      <c r="V164" s="14"/>
      <c r="W164" s="14"/>
      <c r="Y164" s="14"/>
    </row>
    <row r="165" spans="2:25" ht="15" thickBot="1" x14ac:dyDescent="0.35">
      <c r="B165" s="50" t="str">
        <f>IF(WEEKDAY(Tableau1[[#This Row],[Date]],2)=4,"semaine "&amp;_xlfn.ISOWEEKNUM(Tableau1[[#This Row],[Date]]),"")</f>
        <v/>
      </c>
      <c r="C165" s="45" t="str">
        <f>UPPER(TEXT(Tableau1[[#This Row],[Date]],"jjjj"))</f>
        <v>DIMANCHE</v>
      </c>
      <c r="D165" s="61">
        <f>$C$3+ROW()-ROW(Tableau1[[#Headers],[Date]])-1</f>
        <v>43989</v>
      </c>
      <c r="E165" s="25"/>
      <c r="F165" s="25"/>
      <c r="G165" s="59"/>
      <c r="H165" s="25"/>
      <c r="I165" s="25"/>
      <c r="J165" s="59"/>
      <c r="K165" s="65">
        <f>Tableau1[[#This Row],[Fin AM]]-Tableau1[[#This Row],[Début AM]]-Tableau1[[#This Row],[Pause AM]]+Tableau1[[#This Row],[Fin PM]]-Tableau1[[#This Row],[Début PM]]-Tableau1[[#This Row],[Pause PM]]</f>
        <v>0</v>
      </c>
      <c r="L165" s="53"/>
      <c r="M165" s="92"/>
      <c r="N165" s="97" t="str">
        <f ca="1">IF(COUNTIF('jours fériés'!C:C,Tableau1[[#This Row],[Date]]),"oui","")</f>
        <v/>
      </c>
      <c r="O165" s="96"/>
      <c r="P165" s="96"/>
      <c r="Q165" s="91">
        <f>IF(Tableau1[[#This Row],[ CP / ABS / ChP. AM]]="A.M.",Tableau1[[#This Row],[Temps de travail]],0)</f>
        <v>0</v>
      </c>
      <c r="R165" s="112">
        <f>IF(Tableau1[[#This Row],[ CP / ABS / ChP. AM]]="Ch.P. AM",Tableau1[[#This Row],[Fin AM]]-Tableau1[[#This Row],[Début AM]]-Tableau1[[#This Row],[Pause AM]],0)</f>
        <v>0</v>
      </c>
      <c r="S165" s="105">
        <f>IF(Tableau1[[#This Row],[Ch.P. PM]]="Ch.P. PM",Tableau1[[#This Row],[Fin PM]]-Tableau1[[#This Row],[Début PM]]-Tableau1[[#This Row],[Pause PM]],0)</f>
        <v>0</v>
      </c>
      <c r="T165" s="113">
        <f>+Tableau1[[#This Row],[Chômage Partiel AM]]+Tableau1[[#This Row],[Chômage Partiel PM]]</f>
        <v>0</v>
      </c>
      <c r="U165" s="108">
        <f ca="1">MAX(0,IF(WEEKDAY(Tableau1[[#This Row],[Date]],2)&lt;7,0,
SUM(OFFSET(Tableau1[[#This Row],[Temps de travail]],-6,,7))-
SUM(OFFSET(Tableau1[[#This Row],[Heures à récupérer]],-6,,7))+
SUM(OFFSET(Tableau1[[#This Row],[Récup avance]],-6,,7))
-paramètres!$B$9
)*24)</f>
        <v>5.3290705182007514E-15</v>
      </c>
      <c r="V165" s="14"/>
      <c r="W165" s="14"/>
      <c r="Y165" s="14"/>
    </row>
    <row r="166" spans="2:25" x14ac:dyDescent="0.3">
      <c r="B166" s="50" t="str">
        <f>IF(WEEKDAY(Tableau1[[#This Row],[Date]],2)=4,"semaine "&amp;_xlfn.ISOWEEKNUM(Tableau1[[#This Row],[Date]]),"")</f>
        <v/>
      </c>
      <c r="C166" s="45" t="str">
        <f>UPPER(TEXT(Tableau1[[#This Row],[Date]],"jjjj"))</f>
        <v>LUNDI</v>
      </c>
      <c r="D166" s="61">
        <f>$C$3+ROW()-ROW(Tableau1[[#Headers],[Date]])-1</f>
        <v>43990</v>
      </c>
      <c r="E166" s="25">
        <v>0.35416666666666669</v>
      </c>
      <c r="F166" s="25">
        <v>0.52083333333333337</v>
      </c>
      <c r="G166" s="59">
        <v>6.9444444444444441E-3</v>
      </c>
      <c r="H166" s="25">
        <v>0.5625</v>
      </c>
      <c r="I166" s="25">
        <v>0.70833333333333337</v>
      </c>
      <c r="J166" s="59">
        <v>6.9444444444444441E-3</v>
      </c>
      <c r="K166" s="65">
        <f>Tableau1[[#This Row],[Fin AM]]-Tableau1[[#This Row],[Début AM]]-Tableau1[[#This Row],[Pause AM]]+Tableau1[[#This Row],[Fin PM]]-Tableau1[[#This Row],[Début PM]]-Tableau1[[#This Row],[Pause PM]]</f>
        <v>0.29861111111111116</v>
      </c>
      <c r="L166" s="49"/>
      <c r="M166" s="90"/>
      <c r="N166" s="102" t="str">
        <f ca="1">IF(COUNTIF('jours fériés'!C:C,Tableau1[[#This Row],[Date]]),"oui","")</f>
        <v/>
      </c>
      <c r="O166" s="95"/>
      <c r="P166" s="95"/>
      <c r="Q166" s="87">
        <f>IF(Tableau1[[#This Row],[ CP / ABS / ChP. AM]]="A.M.",Tableau1[[#This Row],[Temps de travail]],0)</f>
        <v>0</v>
      </c>
      <c r="R166" s="110">
        <f>IF(Tableau1[[#This Row],[ CP / ABS / ChP. AM]]="Ch.P. AM",Tableau1[[#This Row],[Fin AM]]-Tableau1[[#This Row],[Début AM]]-Tableau1[[#This Row],[Pause AM]],0)</f>
        <v>0</v>
      </c>
      <c r="S166" s="88">
        <f>IF(Tableau1[[#This Row],[Ch.P. PM]]="Ch.P. PM",Tableau1[[#This Row],[Fin PM]]-Tableau1[[#This Row],[Début PM]]-Tableau1[[#This Row],[Pause PM]],0)</f>
        <v>0</v>
      </c>
      <c r="T166" s="111">
        <f>+Tableau1[[#This Row],[Chômage Partiel AM]]+Tableau1[[#This Row],[Chômage Partiel PM]]</f>
        <v>0</v>
      </c>
      <c r="U166" s="107">
        <f ca="1">MAX(0,IF(WEEKDAY(Tableau1[[#This Row],[Date]],2)&lt;7,0,
SUM(OFFSET(Tableau1[[#This Row],[Temps de travail]],-6,,7))-
SUM(OFFSET(Tableau1[[#This Row],[Heures à récupérer]],-6,,7))+
SUM(OFFSET(Tableau1[[#This Row],[Récup avance]],-6,,7))
-paramètres!$B$9
)*24)</f>
        <v>0</v>
      </c>
      <c r="V166" s="14"/>
      <c r="W166" s="14"/>
      <c r="Y166" s="14"/>
    </row>
    <row r="167" spans="2:25" x14ac:dyDescent="0.3">
      <c r="B167" s="50" t="str">
        <f>IF(WEEKDAY(Tableau1[[#This Row],[Date]],2)=4,"semaine "&amp;_xlfn.ISOWEEKNUM(Tableau1[[#This Row],[Date]]),"")</f>
        <v/>
      </c>
      <c r="C167" s="45" t="str">
        <f>UPPER(TEXT(Tableau1[[#This Row],[Date]],"jjjj"))</f>
        <v>MARDI</v>
      </c>
      <c r="D167" s="61">
        <f>$C$3+ROW()-ROW(Tableau1[[#Headers],[Date]])-1</f>
        <v>43991</v>
      </c>
      <c r="E167" s="25">
        <v>0.35416666666666669</v>
      </c>
      <c r="F167" s="25">
        <v>0.52083333333333337</v>
      </c>
      <c r="G167" s="59">
        <v>6.9444444444444441E-3</v>
      </c>
      <c r="H167" s="25">
        <v>0.5625</v>
      </c>
      <c r="I167" s="25">
        <v>0.70833333333333337</v>
      </c>
      <c r="J167" s="59">
        <v>6.9444444444444441E-3</v>
      </c>
      <c r="K167" s="65">
        <f>Tableau1[[#This Row],[Fin AM]]-Tableau1[[#This Row],[Début AM]]-Tableau1[[#This Row],[Pause AM]]+Tableau1[[#This Row],[Fin PM]]-Tableau1[[#This Row],[Début PM]]-Tableau1[[#This Row],[Pause PM]]</f>
        <v>0.29861111111111116</v>
      </c>
      <c r="L167" s="46"/>
      <c r="M167" s="91"/>
      <c r="N167" s="102" t="str">
        <f ca="1">IF(COUNTIF('jours fériés'!C:C,Tableau1[[#This Row],[Date]]),"oui","")</f>
        <v/>
      </c>
      <c r="O167" s="95"/>
      <c r="P167" s="95"/>
      <c r="Q167" s="87">
        <f>IF(Tableau1[[#This Row],[ CP / ABS / ChP. AM]]="A.M.",Tableau1[[#This Row],[Temps de travail]],0)</f>
        <v>0</v>
      </c>
      <c r="R167" s="110">
        <f>IF(Tableau1[[#This Row],[ CP / ABS / ChP. AM]]="Ch.P. AM",Tableau1[[#This Row],[Fin AM]]-Tableau1[[#This Row],[Début AM]]-Tableau1[[#This Row],[Pause AM]],0)</f>
        <v>0</v>
      </c>
      <c r="S167" s="88">
        <f>IF(Tableau1[[#This Row],[Ch.P. PM]]="Ch.P. PM",Tableau1[[#This Row],[Fin PM]]-Tableau1[[#This Row],[Début PM]]-Tableau1[[#This Row],[Pause PM]],0)</f>
        <v>0</v>
      </c>
      <c r="T167" s="111">
        <f>+Tableau1[[#This Row],[Chômage Partiel AM]]+Tableau1[[#This Row],[Chômage Partiel PM]]</f>
        <v>0</v>
      </c>
      <c r="U167" s="107">
        <f ca="1">MAX(0,IF(WEEKDAY(Tableau1[[#This Row],[Date]],2)&lt;7,0,
SUM(OFFSET(Tableau1[[#This Row],[Temps de travail]],-6,,7))-
SUM(OFFSET(Tableau1[[#This Row],[Heures à récupérer]],-6,,7))+
SUM(OFFSET(Tableau1[[#This Row],[Récup avance]],-6,,7))
-paramètres!$B$9
)*24)</f>
        <v>0</v>
      </c>
      <c r="V167" s="14"/>
      <c r="W167" s="14"/>
      <c r="Y167" s="14"/>
    </row>
    <row r="168" spans="2:25" x14ac:dyDescent="0.3">
      <c r="B168" s="50" t="str">
        <f>IF(WEEKDAY(Tableau1[[#This Row],[Date]],2)=4,"semaine "&amp;_xlfn.ISOWEEKNUM(Tableau1[[#This Row],[Date]]),"")</f>
        <v/>
      </c>
      <c r="C168" s="45" t="str">
        <f>UPPER(TEXT(Tableau1[[#This Row],[Date]],"jjjj"))</f>
        <v>MERCREDI</v>
      </c>
      <c r="D168" s="61">
        <f>$C$3+ROW()-ROW(Tableau1[[#Headers],[Date]])-1</f>
        <v>43992</v>
      </c>
      <c r="E168" s="25">
        <v>0.35416666666666669</v>
      </c>
      <c r="F168" s="25">
        <v>0.52083333333333337</v>
      </c>
      <c r="G168" s="59">
        <v>6.9444444444444441E-3</v>
      </c>
      <c r="H168" s="25">
        <v>0.5625</v>
      </c>
      <c r="I168" s="25">
        <v>0.70833333333333337</v>
      </c>
      <c r="J168" s="59">
        <v>6.9444444444444441E-3</v>
      </c>
      <c r="K168" s="65">
        <f>Tableau1[[#This Row],[Fin AM]]-Tableau1[[#This Row],[Début AM]]-Tableau1[[#This Row],[Pause AM]]+Tableau1[[#This Row],[Fin PM]]-Tableau1[[#This Row],[Début PM]]-Tableau1[[#This Row],[Pause PM]]</f>
        <v>0.29861111111111116</v>
      </c>
      <c r="L168" s="46"/>
      <c r="M168" s="91"/>
      <c r="N168" s="102" t="str">
        <f ca="1">IF(COUNTIF('jours fériés'!C:C,Tableau1[[#This Row],[Date]]),"oui","")</f>
        <v/>
      </c>
      <c r="O168" s="95"/>
      <c r="P168" s="95"/>
      <c r="Q168" s="87">
        <f>IF(Tableau1[[#This Row],[ CP / ABS / ChP. AM]]="A.M.",Tableau1[[#This Row],[Temps de travail]],0)</f>
        <v>0</v>
      </c>
      <c r="R168" s="110">
        <f>IF(Tableau1[[#This Row],[ CP / ABS / ChP. AM]]="Ch.P. AM",Tableau1[[#This Row],[Fin AM]]-Tableau1[[#This Row],[Début AM]]-Tableau1[[#This Row],[Pause AM]],0)</f>
        <v>0</v>
      </c>
      <c r="S168" s="88">
        <f>IF(Tableau1[[#This Row],[Ch.P. PM]]="Ch.P. PM",Tableau1[[#This Row],[Fin PM]]-Tableau1[[#This Row],[Début PM]]-Tableau1[[#This Row],[Pause PM]],0)</f>
        <v>0</v>
      </c>
      <c r="T168" s="111">
        <f>+Tableau1[[#This Row],[Chômage Partiel AM]]+Tableau1[[#This Row],[Chômage Partiel PM]]</f>
        <v>0</v>
      </c>
      <c r="U168" s="107">
        <f ca="1">MAX(0,IF(WEEKDAY(Tableau1[[#This Row],[Date]],2)&lt;7,0,
SUM(OFFSET(Tableau1[[#This Row],[Temps de travail]],-6,,7))-
SUM(OFFSET(Tableau1[[#This Row],[Heures à récupérer]],-6,,7))+
SUM(OFFSET(Tableau1[[#This Row],[Récup avance]],-6,,7))
-paramètres!$B$9
)*24)</f>
        <v>0</v>
      </c>
      <c r="V168" s="14"/>
      <c r="W168" s="14"/>
      <c r="Y168" s="14"/>
    </row>
    <row r="169" spans="2:25" x14ac:dyDescent="0.3">
      <c r="B169" s="50" t="str">
        <f>IF(WEEKDAY(Tableau1[[#This Row],[Date]],2)=4,"semaine "&amp;_xlfn.ISOWEEKNUM(Tableau1[[#This Row],[Date]]),"")</f>
        <v>semaine 24</v>
      </c>
      <c r="C169" s="45" t="str">
        <f>UPPER(TEXT(Tableau1[[#This Row],[Date]],"jjjj"))</f>
        <v>JEUDI</v>
      </c>
      <c r="D169" s="61">
        <f>$C$3+ROW()-ROW(Tableau1[[#Headers],[Date]])-1</f>
        <v>43993</v>
      </c>
      <c r="E169" s="25">
        <v>0.35416666666666669</v>
      </c>
      <c r="F169" s="25">
        <v>0.52083333333333337</v>
      </c>
      <c r="G169" s="59">
        <v>6.9444444444444441E-3</v>
      </c>
      <c r="H169" s="25">
        <v>0.5625</v>
      </c>
      <c r="I169" s="25">
        <v>0.70833333333333337</v>
      </c>
      <c r="J169" s="59">
        <v>6.9444444444444441E-3</v>
      </c>
      <c r="K169" s="65">
        <f>Tableau1[[#This Row],[Fin AM]]-Tableau1[[#This Row],[Début AM]]-Tableau1[[#This Row],[Pause AM]]+Tableau1[[#This Row],[Fin PM]]-Tableau1[[#This Row],[Début PM]]-Tableau1[[#This Row],[Pause PM]]</f>
        <v>0.29861111111111116</v>
      </c>
      <c r="L169" s="46"/>
      <c r="M169" s="91"/>
      <c r="N169" s="102" t="str">
        <f ca="1">IF(COUNTIF('jours fériés'!C:C,Tableau1[[#This Row],[Date]]),"oui","")</f>
        <v/>
      </c>
      <c r="O169" s="95"/>
      <c r="P169" s="95"/>
      <c r="Q169" s="87">
        <f>IF(Tableau1[[#This Row],[ CP / ABS / ChP. AM]]="A.M.",Tableau1[[#This Row],[Temps de travail]],0)</f>
        <v>0</v>
      </c>
      <c r="R169" s="110">
        <f>IF(Tableau1[[#This Row],[ CP / ABS / ChP. AM]]="Ch.P. AM",Tableau1[[#This Row],[Fin AM]]-Tableau1[[#This Row],[Début AM]]-Tableau1[[#This Row],[Pause AM]],0)</f>
        <v>0</v>
      </c>
      <c r="S169" s="88">
        <f>IF(Tableau1[[#This Row],[Ch.P. PM]]="Ch.P. PM",Tableau1[[#This Row],[Fin PM]]-Tableau1[[#This Row],[Début PM]]-Tableau1[[#This Row],[Pause PM]],0)</f>
        <v>0</v>
      </c>
      <c r="T169" s="111">
        <f>+Tableau1[[#This Row],[Chômage Partiel AM]]+Tableau1[[#This Row],[Chômage Partiel PM]]</f>
        <v>0</v>
      </c>
      <c r="U169" s="107">
        <f ca="1">MAX(0,IF(WEEKDAY(Tableau1[[#This Row],[Date]],2)&lt;7,0,
SUM(OFFSET(Tableau1[[#This Row],[Temps de travail]],-6,,7))-
SUM(OFFSET(Tableau1[[#This Row],[Heures à récupérer]],-6,,7))+
SUM(OFFSET(Tableau1[[#This Row],[Récup avance]],-6,,7))
-paramètres!$B$9
)*24)</f>
        <v>0</v>
      </c>
      <c r="V169" s="14"/>
      <c r="W169" s="14"/>
      <c r="Y169" s="14"/>
    </row>
    <row r="170" spans="2:25" x14ac:dyDescent="0.3">
      <c r="B170" s="50" t="str">
        <f>IF(WEEKDAY(Tableau1[[#This Row],[Date]],2)=4,"semaine "&amp;_xlfn.ISOWEEKNUM(Tableau1[[#This Row],[Date]]),"")</f>
        <v/>
      </c>
      <c r="C170" s="45" t="str">
        <f>UPPER(TEXT(Tableau1[[#This Row],[Date]],"jjjj"))</f>
        <v>VENDREDI</v>
      </c>
      <c r="D170" s="61">
        <f>$C$3+ROW()-ROW(Tableau1[[#Headers],[Date]])-1</f>
        <v>43994</v>
      </c>
      <c r="E170" s="25">
        <v>0.35416666666666669</v>
      </c>
      <c r="F170" s="25">
        <v>0.5</v>
      </c>
      <c r="G170" s="59">
        <v>6.9444444444444441E-3</v>
      </c>
      <c r="H170" s="25">
        <v>0.54166666666666663</v>
      </c>
      <c r="I170" s="25">
        <v>0.64583333333333337</v>
      </c>
      <c r="J170" s="59"/>
      <c r="K170" s="65">
        <f>Tableau1[[#This Row],[Fin AM]]-Tableau1[[#This Row],[Début AM]]-Tableau1[[#This Row],[Pause AM]]+Tableau1[[#This Row],[Fin PM]]-Tableau1[[#This Row],[Début PM]]-Tableau1[[#This Row],[Pause PM]]</f>
        <v>0.24305555555555558</v>
      </c>
      <c r="L170" s="46"/>
      <c r="M170" s="91"/>
      <c r="N170" s="102" t="str">
        <f ca="1">IF(COUNTIF('jours fériés'!C:C,Tableau1[[#This Row],[Date]]),"oui","")</f>
        <v/>
      </c>
      <c r="O170" s="95"/>
      <c r="P170" s="95"/>
      <c r="Q170" s="87">
        <f>IF(Tableau1[[#This Row],[ CP / ABS / ChP. AM]]="A.M.",Tableau1[[#This Row],[Temps de travail]],0)</f>
        <v>0</v>
      </c>
      <c r="R170" s="110">
        <f>IF(Tableau1[[#This Row],[ CP / ABS / ChP. AM]]="Ch.P. AM",Tableau1[[#This Row],[Fin AM]]-Tableau1[[#This Row],[Début AM]]-Tableau1[[#This Row],[Pause AM]],0)</f>
        <v>0</v>
      </c>
      <c r="S170" s="88">
        <f>IF(Tableau1[[#This Row],[Ch.P. PM]]="Ch.P. PM",Tableau1[[#This Row],[Fin PM]]-Tableau1[[#This Row],[Début PM]]-Tableau1[[#This Row],[Pause PM]],0)</f>
        <v>0</v>
      </c>
      <c r="T170" s="111">
        <f>+Tableau1[[#This Row],[Chômage Partiel AM]]+Tableau1[[#This Row],[Chômage Partiel PM]]</f>
        <v>0</v>
      </c>
      <c r="U170" s="107">
        <f ca="1">MAX(0,IF(WEEKDAY(Tableau1[[#This Row],[Date]],2)&lt;7,0,
SUM(OFFSET(Tableau1[[#This Row],[Temps de travail]],-6,,7))-
SUM(OFFSET(Tableau1[[#This Row],[Heures à récupérer]],-6,,7))+
SUM(OFFSET(Tableau1[[#This Row],[Récup avance]],-6,,7))
-paramètres!$B$9
)*24)</f>
        <v>0</v>
      </c>
      <c r="V170" s="14"/>
      <c r="W170" s="14"/>
      <c r="Y170" s="14"/>
    </row>
    <row r="171" spans="2:25" x14ac:dyDescent="0.3">
      <c r="B171" s="50" t="str">
        <f>IF(WEEKDAY(Tableau1[[#This Row],[Date]],2)=4,"semaine "&amp;_xlfn.ISOWEEKNUM(Tableau1[[#This Row],[Date]]),"")</f>
        <v/>
      </c>
      <c r="C171" s="45" t="str">
        <f>UPPER(TEXT(Tableau1[[#This Row],[Date]],"jjjj"))</f>
        <v>SAMEDI</v>
      </c>
      <c r="D171" s="61">
        <f>$C$3+ROW()-ROW(Tableau1[[#Headers],[Date]])-1</f>
        <v>43995</v>
      </c>
      <c r="E171" s="25"/>
      <c r="F171" s="25"/>
      <c r="G171" s="59"/>
      <c r="H171" s="25"/>
      <c r="I171" s="25"/>
      <c r="J171" s="59"/>
      <c r="K171" s="65">
        <f>Tableau1[[#This Row],[Fin AM]]-Tableau1[[#This Row],[Début AM]]-Tableau1[[#This Row],[Pause AM]]+Tableau1[[#This Row],[Fin PM]]-Tableau1[[#This Row],[Début PM]]-Tableau1[[#This Row],[Pause PM]]</f>
        <v>0</v>
      </c>
      <c r="L171" s="46"/>
      <c r="M171" s="91"/>
      <c r="N171" s="102" t="str">
        <f ca="1">IF(COUNTIF('jours fériés'!C:C,Tableau1[[#This Row],[Date]]),"oui","")</f>
        <v/>
      </c>
      <c r="O171" s="95"/>
      <c r="P171" s="95"/>
      <c r="Q171" s="87">
        <f>IF(Tableau1[[#This Row],[ CP / ABS / ChP. AM]]="A.M.",Tableau1[[#This Row],[Temps de travail]],0)</f>
        <v>0</v>
      </c>
      <c r="R171" s="110">
        <f>IF(Tableau1[[#This Row],[ CP / ABS / ChP. AM]]="Ch.P. AM",Tableau1[[#This Row],[Fin AM]]-Tableau1[[#This Row],[Début AM]]-Tableau1[[#This Row],[Pause AM]],0)</f>
        <v>0</v>
      </c>
      <c r="S171" s="88">
        <f>IF(Tableau1[[#This Row],[Ch.P. PM]]="Ch.P. PM",Tableau1[[#This Row],[Fin PM]]-Tableau1[[#This Row],[Début PM]]-Tableau1[[#This Row],[Pause PM]],0)</f>
        <v>0</v>
      </c>
      <c r="T171" s="111">
        <f>+Tableau1[[#This Row],[Chômage Partiel AM]]+Tableau1[[#This Row],[Chômage Partiel PM]]</f>
        <v>0</v>
      </c>
      <c r="U171" s="107">
        <f ca="1">MAX(0,IF(WEEKDAY(Tableau1[[#This Row],[Date]],2)&lt;7,0,
SUM(OFFSET(Tableau1[[#This Row],[Temps de travail]],-6,,7))-
SUM(OFFSET(Tableau1[[#This Row],[Heures à récupérer]],-6,,7))+
SUM(OFFSET(Tableau1[[#This Row],[Récup avance]],-6,,7))
-paramètres!$B$9
)*24)</f>
        <v>0</v>
      </c>
      <c r="V171" s="14"/>
      <c r="W171" s="14"/>
      <c r="Y171" s="14"/>
    </row>
    <row r="172" spans="2:25" ht="15" thickBot="1" x14ac:dyDescent="0.35">
      <c r="B172" s="50" t="str">
        <f>IF(WEEKDAY(Tableau1[[#This Row],[Date]],2)=4,"semaine "&amp;_xlfn.ISOWEEKNUM(Tableau1[[#This Row],[Date]]),"")</f>
        <v/>
      </c>
      <c r="C172" s="45" t="str">
        <f>UPPER(TEXT(Tableau1[[#This Row],[Date]],"jjjj"))</f>
        <v>DIMANCHE</v>
      </c>
      <c r="D172" s="61">
        <f>$C$3+ROW()-ROW(Tableau1[[#Headers],[Date]])-1</f>
        <v>43996</v>
      </c>
      <c r="E172" s="25"/>
      <c r="F172" s="25"/>
      <c r="G172" s="59"/>
      <c r="H172" s="25"/>
      <c r="I172" s="25"/>
      <c r="J172" s="59"/>
      <c r="K172" s="65">
        <f>Tableau1[[#This Row],[Fin AM]]-Tableau1[[#This Row],[Début AM]]-Tableau1[[#This Row],[Pause AM]]+Tableau1[[#This Row],[Fin PM]]-Tableau1[[#This Row],[Début PM]]-Tableau1[[#This Row],[Pause PM]]</f>
        <v>0</v>
      </c>
      <c r="L172" s="53"/>
      <c r="M172" s="92"/>
      <c r="N172" s="97" t="str">
        <f ca="1">IF(COUNTIF('jours fériés'!C:C,Tableau1[[#This Row],[Date]]),"oui","")</f>
        <v/>
      </c>
      <c r="O172" s="96"/>
      <c r="P172" s="96"/>
      <c r="Q172" s="91">
        <f>IF(Tableau1[[#This Row],[ CP / ABS / ChP. AM]]="A.M.",Tableau1[[#This Row],[Temps de travail]],0)</f>
        <v>0</v>
      </c>
      <c r="R172" s="112">
        <f>IF(Tableau1[[#This Row],[ CP / ABS / ChP. AM]]="Ch.P. AM",Tableau1[[#This Row],[Fin AM]]-Tableau1[[#This Row],[Début AM]]-Tableau1[[#This Row],[Pause AM]],0)</f>
        <v>0</v>
      </c>
      <c r="S172" s="105">
        <f>IF(Tableau1[[#This Row],[Ch.P. PM]]="Ch.P. PM",Tableau1[[#This Row],[Fin PM]]-Tableau1[[#This Row],[Début PM]]-Tableau1[[#This Row],[Pause PM]],0)</f>
        <v>0</v>
      </c>
      <c r="T172" s="113">
        <f>+Tableau1[[#This Row],[Chômage Partiel AM]]+Tableau1[[#This Row],[Chômage Partiel PM]]</f>
        <v>0</v>
      </c>
      <c r="U172" s="108">
        <f ca="1">MAX(0,IF(WEEKDAY(Tableau1[[#This Row],[Date]],2)&lt;7,0,
SUM(OFFSET(Tableau1[[#This Row],[Temps de travail]],-6,,7))-
SUM(OFFSET(Tableau1[[#This Row],[Heures à récupérer]],-6,,7))+
SUM(OFFSET(Tableau1[[#This Row],[Récup avance]],-6,,7))
-paramètres!$B$9
)*24)</f>
        <v>5.3290705182007514E-15</v>
      </c>
      <c r="V172" s="14"/>
      <c r="W172" s="14"/>
      <c r="Y172" s="14"/>
    </row>
    <row r="173" spans="2:25" x14ac:dyDescent="0.3">
      <c r="B173" s="50" t="str">
        <f>IF(WEEKDAY(Tableau1[[#This Row],[Date]],2)=4,"semaine "&amp;_xlfn.ISOWEEKNUM(Tableau1[[#This Row],[Date]]),"")</f>
        <v/>
      </c>
      <c r="C173" s="45" t="str">
        <f>UPPER(TEXT(Tableau1[[#This Row],[Date]],"jjjj"))</f>
        <v>LUNDI</v>
      </c>
      <c r="D173" s="61">
        <f>$C$3+ROW()-ROW(Tableau1[[#Headers],[Date]])-1</f>
        <v>43997</v>
      </c>
      <c r="E173" s="25">
        <v>0.35416666666666669</v>
      </c>
      <c r="F173" s="25">
        <v>0.52083333333333337</v>
      </c>
      <c r="G173" s="59">
        <v>6.9444444444444441E-3</v>
      </c>
      <c r="H173" s="25">
        <v>0.5625</v>
      </c>
      <c r="I173" s="25">
        <v>0.70833333333333337</v>
      </c>
      <c r="J173" s="59">
        <v>6.9444444444444441E-3</v>
      </c>
      <c r="K173" s="65">
        <f>Tableau1[[#This Row],[Fin AM]]-Tableau1[[#This Row],[Début AM]]-Tableau1[[#This Row],[Pause AM]]+Tableau1[[#This Row],[Fin PM]]-Tableau1[[#This Row],[Début PM]]-Tableau1[[#This Row],[Pause PM]]</f>
        <v>0.29861111111111116</v>
      </c>
      <c r="L173" s="49"/>
      <c r="M173" s="90"/>
      <c r="N173" s="102" t="str">
        <f ca="1">IF(COUNTIF('jours fériés'!C:C,Tableau1[[#This Row],[Date]]),"oui","")</f>
        <v/>
      </c>
      <c r="O173" s="95"/>
      <c r="P173" s="95"/>
      <c r="Q173" s="87">
        <f>IF(Tableau1[[#This Row],[ CP / ABS / ChP. AM]]="A.M.",Tableau1[[#This Row],[Temps de travail]],0)</f>
        <v>0</v>
      </c>
      <c r="R173" s="110">
        <f>IF(Tableau1[[#This Row],[ CP / ABS / ChP. AM]]="Ch.P. AM",Tableau1[[#This Row],[Fin AM]]-Tableau1[[#This Row],[Début AM]]-Tableau1[[#This Row],[Pause AM]],0)</f>
        <v>0</v>
      </c>
      <c r="S173" s="88">
        <f>IF(Tableau1[[#This Row],[Ch.P. PM]]="Ch.P. PM",Tableau1[[#This Row],[Fin PM]]-Tableau1[[#This Row],[Début PM]]-Tableau1[[#This Row],[Pause PM]],0)</f>
        <v>0</v>
      </c>
      <c r="T173" s="111">
        <f>+Tableau1[[#This Row],[Chômage Partiel AM]]+Tableau1[[#This Row],[Chômage Partiel PM]]</f>
        <v>0</v>
      </c>
      <c r="U173" s="107">
        <f ca="1">MAX(0,IF(WEEKDAY(Tableau1[[#This Row],[Date]],2)&lt;7,0,
SUM(OFFSET(Tableau1[[#This Row],[Temps de travail]],-6,,7))-
SUM(OFFSET(Tableau1[[#This Row],[Heures à récupérer]],-6,,7))+
SUM(OFFSET(Tableau1[[#This Row],[Récup avance]],-6,,7))
-paramètres!$B$9
)*24)</f>
        <v>0</v>
      </c>
      <c r="V173" s="14"/>
      <c r="W173" s="14"/>
      <c r="Y173" s="14"/>
    </row>
    <row r="174" spans="2:25" x14ac:dyDescent="0.3">
      <c r="B174" s="50" t="str">
        <f>IF(WEEKDAY(Tableau1[[#This Row],[Date]],2)=4,"semaine "&amp;_xlfn.ISOWEEKNUM(Tableau1[[#This Row],[Date]]),"")</f>
        <v/>
      </c>
      <c r="C174" s="45" t="str">
        <f>UPPER(TEXT(Tableau1[[#This Row],[Date]],"jjjj"))</f>
        <v>MARDI</v>
      </c>
      <c r="D174" s="61">
        <f>$C$3+ROW()-ROW(Tableau1[[#Headers],[Date]])-1</f>
        <v>43998</v>
      </c>
      <c r="E174" s="25">
        <v>0.35416666666666669</v>
      </c>
      <c r="F174" s="25">
        <v>0.52083333333333337</v>
      </c>
      <c r="G174" s="59">
        <v>6.9444444444444441E-3</v>
      </c>
      <c r="H174" s="25">
        <v>0.5625</v>
      </c>
      <c r="I174" s="25">
        <v>0.70833333333333337</v>
      </c>
      <c r="J174" s="59">
        <v>6.9444444444444441E-3</v>
      </c>
      <c r="K174" s="65">
        <f>Tableau1[[#This Row],[Fin AM]]-Tableau1[[#This Row],[Début AM]]-Tableau1[[#This Row],[Pause AM]]+Tableau1[[#This Row],[Fin PM]]-Tableau1[[#This Row],[Début PM]]-Tableau1[[#This Row],[Pause PM]]</f>
        <v>0.29861111111111116</v>
      </c>
      <c r="L174" s="46"/>
      <c r="M174" s="91"/>
      <c r="N174" s="102" t="str">
        <f ca="1">IF(COUNTIF('jours fériés'!C:C,Tableau1[[#This Row],[Date]]),"oui","")</f>
        <v/>
      </c>
      <c r="O174" s="95"/>
      <c r="P174" s="95"/>
      <c r="Q174" s="87">
        <f>IF(Tableau1[[#This Row],[ CP / ABS / ChP. AM]]="A.M.",Tableau1[[#This Row],[Temps de travail]],0)</f>
        <v>0</v>
      </c>
      <c r="R174" s="110">
        <f>IF(Tableau1[[#This Row],[ CP / ABS / ChP. AM]]="Ch.P. AM",Tableau1[[#This Row],[Fin AM]]-Tableau1[[#This Row],[Début AM]]-Tableau1[[#This Row],[Pause AM]],0)</f>
        <v>0</v>
      </c>
      <c r="S174" s="88">
        <f>IF(Tableau1[[#This Row],[Ch.P. PM]]="Ch.P. PM",Tableau1[[#This Row],[Fin PM]]-Tableau1[[#This Row],[Début PM]]-Tableau1[[#This Row],[Pause PM]],0)</f>
        <v>0</v>
      </c>
      <c r="T174" s="111">
        <f>+Tableau1[[#This Row],[Chômage Partiel AM]]+Tableau1[[#This Row],[Chômage Partiel PM]]</f>
        <v>0</v>
      </c>
      <c r="U174" s="107">
        <f ca="1">MAX(0,IF(WEEKDAY(Tableau1[[#This Row],[Date]],2)&lt;7,0,
SUM(OFFSET(Tableau1[[#This Row],[Temps de travail]],-6,,7))-
SUM(OFFSET(Tableau1[[#This Row],[Heures à récupérer]],-6,,7))+
SUM(OFFSET(Tableau1[[#This Row],[Récup avance]],-6,,7))
-paramètres!$B$9
)*24)</f>
        <v>0</v>
      </c>
      <c r="V174" s="14"/>
      <c r="W174" s="14"/>
      <c r="Y174" s="14"/>
    </row>
    <row r="175" spans="2:25" x14ac:dyDescent="0.3">
      <c r="B175" s="50" t="str">
        <f>IF(WEEKDAY(Tableau1[[#This Row],[Date]],2)=4,"semaine "&amp;_xlfn.ISOWEEKNUM(Tableau1[[#This Row],[Date]]),"")</f>
        <v/>
      </c>
      <c r="C175" s="45" t="str">
        <f>UPPER(TEXT(Tableau1[[#This Row],[Date]],"jjjj"))</f>
        <v>MERCREDI</v>
      </c>
      <c r="D175" s="61">
        <f>$C$3+ROW()-ROW(Tableau1[[#Headers],[Date]])-1</f>
        <v>43999</v>
      </c>
      <c r="E175" s="25">
        <v>0.35416666666666669</v>
      </c>
      <c r="F175" s="25">
        <v>0.52083333333333337</v>
      </c>
      <c r="G175" s="59">
        <v>6.9444444444444441E-3</v>
      </c>
      <c r="H175" s="25">
        <v>0.5625</v>
      </c>
      <c r="I175" s="25">
        <v>0.70833333333333337</v>
      </c>
      <c r="J175" s="59">
        <v>6.9444444444444441E-3</v>
      </c>
      <c r="K175" s="65">
        <f>Tableau1[[#This Row],[Fin AM]]-Tableau1[[#This Row],[Début AM]]-Tableau1[[#This Row],[Pause AM]]+Tableau1[[#This Row],[Fin PM]]-Tableau1[[#This Row],[Début PM]]-Tableau1[[#This Row],[Pause PM]]</f>
        <v>0.29861111111111116</v>
      </c>
      <c r="L175" s="46"/>
      <c r="M175" s="91"/>
      <c r="N175" s="102" t="str">
        <f ca="1">IF(COUNTIF('jours fériés'!C:C,Tableau1[[#This Row],[Date]]),"oui","")</f>
        <v/>
      </c>
      <c r="O175" s="95"/>
      <c r="P175" s="95"/>
      <c r="Q175" s="87">
        <f>IF(Tableau1[[#This Row],[ CP / ABS / ChP. AM]]="A.M.",Tableau1[[#This Row],[Temps de travail]],0)</f>
        <v>0</v>
      </c>
      <c r="R175" s="110">
        <f>IF(Tableau1[[#This Row],[ CP / ABS / ChP. AM]]="Ch.P. AM",Tableau1[[#This Row],[Fin AM]]-Tableau1[[#This Row],[Début AM]]-Tableau1[[#This Row],[Pause AM]],0)</f>
        <v>0</v>
      </c>
      <c r="S175" s="88">
        <f>IF(Tableau1[[#This Row],[Ch.P. PM]]="Ch.P. PM",Tableau1[[#This Row],[Fin PM]]-Tableau1[[#This Row],[Début PM]]-Tableau1[[#This Row],[Pause PM]],0)</f>
        <v>0</v>
      </c>
      <c r="T175" s="111">
        <f>+Tableau1[[#This Row],[Chômage Partiel AM]]+Tableau1[[#This Row],[Chômage Partiel PM]]</f>
        <v>0</v>
      </c>
      <c r="U175" s="107">
        <f ca="1">MAX(0,IF(WEEKDAY(Tableau1[[#This Row],[Date]],2)&lt;7,0,
SUM(OFFSET(Tableau1[[#This Row],[Temps de travail]],-6,,7))-
SUM(OFFSET(Tableau1[[#This Row],[Heures à récupérer]],-6,,7))+
SUM(OFFSET(Tableau1[[#This Row],[Récup avance]],-6,,7))
-paramètres!$B$9
)*24)</f>
        <v>0</v>
      </c>
      <c r="V175" s="14"/>
      <c r="W175" s="14"/>
      <c r="Y175" s="14"/>
    </row>
    <row r="176" spans="2:25" x14ac:dyDescent="0.3">
      <c r="B176" s="50" t="str">
        <f>IF(WEEKDAY(Tableau1[[#This Row],[Date]],2)=4,"semaine "&amp;_xlfn.ISOWEEKNUM(Tableau1[[#This Row],[Date]]),"")</f>
        <v>semaine 25</v>
      </c>
      <c r="C176" s="45" t="str">
        <f>UPPER(TEXT(Tableau1[[#This Row],[Date]],"jjjj"))</f>
        <v>JEUDI</v>
      </c>
      <c r="D176" s="61">
        <f>$C$3+ROW()-ROW(Tableau1[[#Headers],[Date]])-1</f>
        <v>44000</v>
      </c>
      <c r="E176" s="25">
        <v>0.35416666666666669</v>
      </c>
      <c r="F176" s="25">
        <v>0.52083333333333337</v>
      </c>
      <c r="G176" s="59">
        <v>6.9444444444444441E-3</v>
      </c>
      <c r="H176" s="25">
        <v>0.5625</v>
      </c>
      <c r="I176" s="25">
        <v>0.70833333333333337</v>
      </c>
      <c r="J176" s="59">
        <v>6.9444444444444441E-3</v>
      </c>
      <c r="K176" s="65">
        <f>Tableau1[[#This Row],[Fin AM]]-Tableau1[[#This Row],[Début AM]]-Tableau1[[#This Row],[Pause AM]]+Tableau1[[#This Row],[Fin PM]]-Tableau1[[#This Row],[Début PM]]-Tableau1[[#This Row],[Pause PM]]</f>
        <v>0.29861111111111116</v>
      </c>
      <c r="L176" s="46"/>
      <c r="M176" s="91"/>
      <c r="N176" s="102" t="str">
        <f ca="1">IF(COUNTIF('jours fériés'!C:C,Tableau1[[#This Row],[Date]]),"oui","")</f>
        <v/>
      </c>
      <c r="O176" s="95"/>
      <c r="P176" s="95"/>
      <c r="Q176" s="87">
        <f>IF(Tableau1[[#This Row],[ CP / ABS / ChP. AM]]="A.M.",Tableau1[[#This Row],[Temps de travail]],0)</f>
        <v>0</v>
      </c>
      <c r="R176" s="110">
        <f>IF(Tableau1[[#This Row],[ CP / ABS / ChP. AM]]="Ch.P. AM",Tableau1[[#This Row],[Fin AM]]-Tableau1[[#This Row],[Début AM]]-Tableau1[[#This Row],[Pause AM]],0)</f>
        <v>0</v>
      </c>
      <c r="S176" s="88">
        <f>IF(Tableau1[[#This Row],[Ch.P. PM]]="Ch.P. PM",Tableau1[[#This Row],[Fin PM]]-Tableau1[[#This Row],[Début PM]]-Tableau1[[#This Row],[Pause PM]],0)</f>
        <v>0</v>
      </c>
      <c r="T176" s="111">
        <f>+Tableau1[[#This Row],[Chômage Partiel AM]]+Tableau1[[#This Row],[Chômage Partiel PM]]</f>
        <v>0</v>
      </c>
      <c r="U176" s="107">
        <f ca="1">MAX(0,IF(WEEKDAY(Tableau1[[#This Row],[Date]],2)&lt;7,0,
SUM(OFFSET(Tableau1[[#This Row],[Temps de travail]],-6,,7))-
SUM(OFFSET(Tableau1[[#This Row],[Heures à récupérer]],-6,,7))+
SUM(OFFSET(Tableau1[[#This Row],[Récup avance]],-6,,7))
-paramètres!$B$9
)*24)</f>
        <v>0</v>
      </c>
      <c r="V176" s="14"/>
      <c r="W176" s="14"/>
      <c r="Y176" s="14"/>
    </row>
    <row r="177" spans="2:25" x14ac:dyDescent="0.3">
      <c r="B177" s="50" t="str">
        <f>IF(WEEKDAY(Tableau1[[#This Row],[Date]],2)=4,"semaine "&amp;_xlfn.ISOWEEKNUM(Tableau1[[#This Row],[Date]]),"")</f>
        <v/>
      </c>
      <c r="C177" s="45" t="str">
        <f>UPPER(TEXT(Tableau1[[#This Row],[Date]],"jjjj"))</f>
        <v>VENDREDI</v>
      </c>
      <c r="D177" s="61">
        <f>$C$3+ROW()-ROW(Tableau1[[#Headers],[Date]])-1</f>
        <v>44001</v>
      </c>
      <c r="E177" s="25">
        <v>0.35416666666666669</v>
      </c>
      <c r="F177" s="25">
        <v>0.5</v>
      </c>
      <c r="G177" s="59">
        <v>6.9444444444444441E-3</v>
      </c>
      <c r="H177" s="25">
        <v>0.54166666666666663</v>
      </c>
      <c r="I177" s="25">
        <v>0.64583333333333337</v>
      </c>
      <c r="J177" s="59"/>
      <c r="K177" s="65">
        <f>Tableau1[[#This Row],[Fin AM]]-Tableau1[[#This Row],[Début AM]]-Tableau1[[#This Row],[Pause AM]]+Tableau1[[#This Row],[Fin PM]]-Tableau1[[#This Row],[Début PM]]-Tableau1[[#This Row],[Pause PM]]</f>
        <v>0.24305555555555558</v>
      </c>
      <c r="L177" s="46"/>
      <c r="M177" s="91"/>
      <c r="N177" s="102" t="str">
        <f ca="1">IF(COUNTIF('jours fériés'!C:C,Tableau1[[#This Row],[Date]]),"oui","")</f>
        <v/>
      </c>
      <c r="O177" s="95"/>
      <c r="P177" s="95"/>
      <c r="Q177" s="87">
        <f>IF(Tableau1[[#This Row],[ CP / ABS / ChP. AM]]="A.M.",Tableau1[[#This Row],[Temps de travail]],0)</f>
        <v>0</v>
      </c>
      <c r="R177" s="110">
        <f>IF(Tableau1[[#This Row],[ CP / ABS / ChP. AM]]="Ch.P. AM",Tableau1[[#This Row],[Fin AM]]-Tableau1[[#This Row],[Début AM]]-Tableau1[[#This Row],[Pause AM]],0)</f>
        <v>0</v>
      </c>
      <c r="S177" s="88">
        <f>IF(Tableau1[[#This Row],[Ch.P. PM]]="Ch.P. PM",Tableau1[[#This Row],[Fin PM]]-Tableau1[[#This Row],[Début PM]]-Tableau1[[#This Row],[Pause PM]],0)</f>
        <v>0</v>
      </c>
      <c r="T177" s="111">
        <f>+Tableau1[[#This Row],[Chômage Partiel AM]]+Tableau1[[#This Row],[Chômage Partiel PM]]</f>
        <v>0</v>
      </c>
      <c r="U177" s="107">
        <f ca="1">MAX(0,IF(WEEKDAY(Tableau1[[#This Row],[Date]],2)&lt;7,0,
SUM(OFFSET(Tableau1[[#This Row],[Temps de travail]],-6,,7))-
SUM(OFFSET(Tableau1[[#This Row],[Heures à récupérer]],-6,,7))+
SUM(OFFSET(Tableau1[[#This Row],[Récup avance]],-6,,7))
-paramètres!$B$9
)*24)</f>
        <v>0</v>
      </c>
      <c r="V177" s="14"/>
      <c r="W177" s="14"/>
      <c r="Y177" s="14"/>
    </row>
    <row r="178" spans="2:25" x14ac:dyDescent="0.3">
      <c r="B178" s="50" t="str">
        <f>IF(WEEKDAY(Tableau1[[#This Row],[Date]],2)=4,"semaine "&amp;_xlfn.ISOWEEKNUM(Tableau1[[#This Row],[Date]]),"")</f>
        <v/>
      </c>
      <c r="C178" s="45" t="str">
        <f>UPPER(TEXT(Tableau1[[#This Row],[Date]],"jjjj"))</f>
        <v>SAMEDI</v>
      </c>
      <c r="D178" s="61">
        <f>$C$3+ROW()-ROW(Tableau1[[#Headers],[Date]])-1</f>
        <v>44002</v>
      </c>
      <c r="E178" s="25"/>
      <c r="F178" s="25"/>
      <c r="G178" s="59"/>
      <c r="H178" s="25"/>
      <c r="I178" s="25"/>
      <c r="J178" s="59"/>
      <c r="K178" s="65">
        <f>Tableau1[[#This Row],[Fin AM]]-Tableau1[[#This Row],[Début AM]]-Tableau1[[#This Row],[Pause AM]]+Tableau1[[#This Row],[Fin PM]]-Tableau1[[#This Row],[Début PM]]-Tableau1[[#This Row],[Pause PM]]</f>
        <v>0</v>
      </c>
      <c r="L178" s="46"/>
      <c r="M178" s="91"/>
      <c r="N178" s="102" t="str">
        <f ca="1">IF(COUNTIF('jours fériés'!C:C,Tableau1[[#This Row],[Date]]),"oui","")</f>
        <v/>
      </c>
      <c r="O178" s="95"/>
      <c r="P178" s="95"/>
      <c r="Q178" s="87">
        <f>IF(Tableau1[[#This Row],[ CP / ABS / ChP. AM]]="A.M.",Tableau1[[#This Row],[Temps de travail]],0)</f>
        <v>0</v>
      </c>
      <c r="R178" s="110">
        <f>IF(Tableau1[[#This Row],[ CP / ABS / ChP. AM]]="Ch.P. AM",Tableau1[[#This Row],[Fin AM]]-Tableau1[[#This Row],[Début AM]]-Tableau1[[#This Row],[Pause AM]],0)</f>
        <v>0</v>
      </c>
      <c r="S178" s="88">
        <f>IF(Tableau1[[#This Row],[Ch.P. PM]]="Ch.P. PM",Tableau1[[#This Row],[Fin PM]]-Tableau1[[#This Row],[Début PM]]-Tableau1[[#This Row],[Pause PM]],0)</f>
        <v>0</v>
      </c>
      <c r="T178" s="111">
        <f>+Tableau1[[#This Row],[Chômage Partiel AM]]+Tableau1[[#This Row],[Chômage Partiel PM]]</f>
        <v>0</v>
      </c>
      <c r="U178" s="107">
        <f ca="1">MAX(0,IF(WEEKDAY(Tableau1[[#This Row],[Date]],2)&lt;7,0,
SUM(OFFSET(Tableau1[[#This Row],[Temps de travail]],-6,,7))-
SUM(OFFSET(Tableau1[[#This Row],[Heures à récupérer]],-6,,7))+
SUM(OFFSET(Tableau1[[#This Row],[Récup avance]],-6,,7))
-paramètres!$B$9
)*24)</f>
        <v>0</v>
      </c>
      <c r="V178" s="14"/>
      <c r="W178" s="14"/>
      <c r="Y178" s="14"/>
    </row>
    <row r="179" spans="2:25" ht="15" thickBot="1" x14ac:dyDescent="0.35">
      <c r="B179" s="50" t="str">
        <f>IF(WEEKDAY(Tableau1[[#This Row],[Date]],2)=4,"semaine "&amp;_xlfn.ISOWEEKNUM(Tableau1[[#This Row],[Date]]),"")</f>
        <v/>
      </c>
      <c r="C179" s="45" t="str">
        <f>UPPER(TEXT(Tableau1[[#This Row],[Date]],"jjjj"))</f>
        <v>DIMANCHE</v>
      </c>
      <c r="D179" s="61">
        <f>$C$3+ROW()-ROW(Tableau1[[#Headers],[Date]])-1</f>
        <v>44003</v>
      </c>
      <c r="E179" s="25"/>
      <c r="F179" s="25"/>
      <c r="G179" s="59"/>
      <c r="H179" s="25"/>
      <c r="I179" s="25"/>
      <c r="J179" s="59"/>
      <c r="K179" s="65">
        <f>Tableau1[[#This Row],[Fin AM]]-Tableau1[[#This Row],[Début AM]]-Tableau1[[#This Row],[Pause AM]]+Tableau1[[#This Row],[Fin PM]]-Tableau1[[#This Row],[Début PM]]-Tableau1[[#This Row],[Pause PM]]</f>
        <v>0</v>
      </c>
      <c r="L179" s="53"/>
      <c r="M179" s="92"/>
      <c r="N179" s="97" t="str">
        <f ca="1">IF(COUNTIF('jours fériés'!C:C,Tableau1[[#This Row],[Date]]),"oui","")</f>
        <v/>
      </c>
      <c r="O179" s="96"/>
      <c r="P179" s="96"/>
      <c r="Q179" s="91">
        <f>IF(Tableau1[[#This Row],[ CP / ABS / ChP. AM]]="A.M.",Tableau1[[#This Row],[Temps de travail]],0)</f>
        <v>0</v>
      </c>
      <c r="R179" s="112">
        <f>IF(Tableau1[[#This Row],[ CP / ABS / ChP. AM]]="Ch.P. AM",Tableau1[[#This Row],[Fin AM]]-Tableau1[[#This Row],[Début AM]]-Tableau1[[#This Row],[Pause AM]],0)</f>
        <v>0</v>
      </c>
      <c r="S179" s="105">
        <f>IF(Tableau1[[#This Row],[Ch.P. PM]]="Ch.P. PM",Tableau1[[#This Row],[Fin PM]]-Tableau1[[#This Row],[Début PM]]-Tableau1[[#This Row],[Pause PM]],0)</f>
        <v>0</v>
      </c>
      <c r="T179" s="113">
        <f>+Tableau1[[#This Row],[Chômage Partiel AM]]+Tableau1[[#This Row],[Chômage Partiel PM]]</f>
        <v>0</v>
      </c>
      <c r="U179" s="108">
        <f ca="1">MAX(0,IF(WEEKDAY(Tableau1[[#This Row],[Date]],2)&lt;7,0,
SUM(OFFSET(Tableau1[[#This Row],[Temps de travail]],-6,,7))-
SUM(OFFSET(Tableau1[[#This Row],[Heures à récupérer]],-6,,7))+
SUM(OFFSET(Tableau1[[#This Row],[Récup avance]],-6,,7))
-paramètres!$B$9
)*24)</f>
        <v>5.3290705182007514E-15</v>
      </c>
      <c r="V179" s="14"/>
      <c r="W179" s="14"/>
      <c r="Y179" s="14"/>
    </row>
    <row r="180" spans="2:25" x14ac:dyDescent="0.3">
      <c r="B180" s="50" t="str">
        <f>IF(WEEKDAY(Tableau1[[#This Row],[Date]],2)=4,"semaine "&amp;_xlfn.ISOWEEKNUM(Tableau1[[#This Row],[Date]]),"")</f>
        <v/>
      </c>
      <c r="C180" s="45" t="str">
        <f>UPPER(TEXT(Tableau1[[#This Row],[Date]],"jjjj"))</f>
        <v>LUNDI</v>
      </c>
      <c r="D180" s="61">
        <f>$C$3+ROW()-ROW(Tableau1[[#Headers],[Date]])-1</f>
        <v>44004</v>
      </c>
      <c r="E180" s="25">
        <v>0.35416666666666669</v>
      </c>
      <c r="F180" s="25">
        <v>0.52083333333333337</v>
      </c>
      <c r="G180" s="59">
        <v>6.9444444444444441E-3</v>
      </c>
      <c r="H180" s="25">
        <v>0.5625</v>
      </c>
      <c r="I180" s="25">
        <v>0.70833333333333337</v>
      </c>
      <c r="J180" s="59">
        <v>6.9444444444444441E-3</v>
      </c>
      <c r="K180" s="65">
        <f>Tableau1[[#This Row],[Fin AM]]-Tableau1[[#This Row],[Début AM]]-Tableau1[[#This Row],[Pause AM]]+Tableau1[[#This Row],[Fin PM]]-Tableau1[[#This Row],[Début PM]]-Tableau1[[#This Row],[Pause PM]]</f>
        <v>0.29861111111111116</v>
      </c>
      <c r="L180" s="49"/>
      <c r="M180" s="90"/>
      <c r="N180" s="102" t="str">
        <f ca="1">IF(COUNTIF('jours fériés'!C:C,Tableau1[[#This Row],[Date]]),"oui","")</f>
        <v/>
      </c>
      <c r="O180" s="95"/>
      <c r="P180" s="95"/>
      <c r="Q180" s="87">
        <f>IF(Tableau1[[#This Row],[ CP / ABS / ChP. AM]]="A.M.",Tableau1[[#This Row],[Temps de travail]],0)</f>
        <v>0</v>
      </c>
      <c r="R180" s="110">
        <f>IF(Tableau1[[#This Row],[ CP / ABS / ChP. AM]]="Ch.P. AM",Tableau1[[#This Row],[Fin AM]]-Tableau1[[#This Row],[Début AM]]-Tableau1[[#This Row],[Pause AM]],0)</f>
        <v>0</v>
      </c>
      <c r="S180" s="88">
        <f>IF(Tableau1[[#This Row],[Ch.P. PM]]="Ch.P. PM",Tableau1[[#This Row],[Fin PM]]-Tableau1[[#This Row],[Début PM]]-Tableau1[[#This Row],[Pause PM]],0)</f>
        <v>0</v>
      </c>
      <c r="T180" s="111">
        <f>+Tableau1[[#This Row],[Chômage Partiel AM]]+Tableau1[[#This Row],[Chômage Partiel PM]]</f>
        <v>0</v>
      </c>
      <c r="U180" s="107">
        <f ca="1">MAX(0,IF(WEEKDAY(Tableau1[[#This Row],[Date]],2)&lt;7,0,
SUM(OFFSET(Tableau1[[#This Row],[Temps de travail]],-6,,7))-
SUM(OFFSET(Tableau1[[#This Row],[Heures à récupérer]],-6,,7))+
SUM(OFFSET(Tableau1[[#This Row],[Récup avance]],-6,,7))
-paramètres!$B$9
)*24)</f>
        <v>0</v>
      </c>
      <c r="V180" s="14"/>
      <c r="W180" s="14"/>
      <c r="Y180" s="14"/>
    </row>
    <row r="181" spans="2:25" x14ac:dyDescent="0.3">
      <c r="B181" s="50" t="str">
        <f>IF(WEEKDAY(Tableau1[[#This Row],[Date]],2)=4,"semaine "&amp;_xlfn.ISOWEEKNUM(Tableau1[[#This Row],[Date]]),"")</f>
        <v/>
      </c>
      <c r="C181" s="45" t="str">
        <f>UPPER(TEXT(Tableau1[[#This Row],[Date]],"jjjj"))</f>
        <v>MARDI</v>
      </c>
      <c r="D181" s="61">
        <f>$C$3+ROW()-ROW(Tableau1[[#Headers],[Date]])-1</f>
        <v>44005</v>
      </c>
      <c r="E181" s="25">
        <v>0.35416666666666669</v>
      </c>
      <c r="F181" s="25">
        <v>0.52083333333333337</v>
      </c>
      <c r="G181" s="59">
        <v>6.9444444444444441E-3</v>
      </c>
      <c r="H181" s="25">
        <v>0.5625</v>
      </c>
      <c r="I181" s="25">
        <v>0.70833333333333337</v>
      </c>
      <c r="J181" s="59">
        <v>6.9444444444444441E-3</v>
      </c>
      <c r="K181" s="65">
        <f>Tableau1[[#This Row],[Fin AM]]-Tableau1[[#This Row],[Début AM]]-Tableau1[[#This Row],[Pause AM]]+Tableau1[[#This Row],[Fin PM]]-Tableau1[[#This Row],[Début PM]]-Tableau1[[#This Row],[Pause PM]]</f>
        <v>0.29861111111111116</v>
      </c>
      <c r="L181" s="46"/>
      <c r="M181" s="91"/>
      <c r="N181" s="102" t="str">
        <f ca="1">IF(COUNTIF('jours fériés'!C:C,Tableau1[[#This Row],[Date]]),"oui","")</f>
        <v/>
      </c>
      <c r="O181" s="95"/>
      <c r="P181" s="95"/>
      <c r="Q181" s="87">
        <f>IF(Tableau1[[#This Row],[ CP / ABS / ChP. AM]]="A.M.",Tableau1[[#This Row],[Temps de travail]],0)</f>
        <v>0</v>
      </c>
      <c r="R181" s="110">
        <f>IF(Tableau1[[#This Row],[ CP / ABS / ChP. AM]]="Ch.P. AM",Tableau1[[#This Row],[Fin AM]]-Tableau1[[#This Row],[Début AM]]-Tableau1[[#This Row],[Pause AM]],0)</f>
        <v>0</v>
      </c>
      <c r="S181" s="88">
        <f>IF(Tableau1[[#This Row],[Ch.P. PM]]="Ch.P. PM",Tableau1[[#This Row],[Fin PM]]-Tableau1[[#This Row],[Début PM]]-Tableau1[[#This Row],[Pause PM]],0)</f>
        <v>0</v>
      </c>
      <c r="T181" s="111">
        <f>+Tableau1[[#This Row],[Chômage Partiel AM]]+Tableau1[[#This Row],[Chômage Partiel PM]]</f>
        <v>0</v>
      </c>
      <c r="U181" s="107">
        <f ca="1">MAX(0,IF(WEEKDAY(Tableau1[[#This Row],[Date]],2)&lt;7,0,
SUM(OFFSET(Tableau1[[#This Row],[Temps de travail]],-6,,7))-
SUM(OFFSET(Tableau1[[#This Row],[Heures à récupérer]],-6,,7))+
SUM(OFFSET(Tableau1[[#This Row],[Récup avance]],-6,,7))
-paramètres!$B$9
)*24)</f>
        <v>0</v>
      </c>
      <c r="V181" s="14"/>
      <c r="W181" s="14"/>
      <c r="Y181" s="14"/>
    </row>
    <row r="182" spans="2:25" x14ac:dyDescent="0.3">
      <c r="B182" s="50" t="str">
        <f>IF(WEEKDAY(Tableau1[[#This Row],[Date]],2)=4,"semaine "&amp;_xlfn.ISOWEEKNUM(Tableau1[[#This Row],[Date]]),"")</f>
        <v/>
      </c>
      <c r="C182" s="45" t="str">
        <f>UPPER(TEXT(Tableau1[[#This Row],[Date]],"jjjj"))</f>
        <v>MERCREDI</v>
      </c>
      <c r="D182" s="61">
        <f>$C$3+ROW()-ROW(Tableau1[[#Headers],[Date]])-1</f>
        <v>44006</v>
      </c>
      <c r="E182" s="25">
        <v>0.35416666666666669</v>
      </c>
      <c r="F182" s="25">
        <v>0.52083333333333337</v>
      </c>
      <c r="G182" s="59">
        <v>6.9444444444444441E-3</v>
      </c>
      <c r="H182" s="25">
        <v>0.5625</v>
      </c>
      <c r="I182" s="25">
        <v>0.70833333333333337</v>
      </c>
      <c r="J182" s="59">
        <v>6.9444444444444441E-3</v>
      </c>
      <c r="K182" s="65">
        <f>Tableau1[[#This Row],[Fin AM]]-Tableau1[[#This Row],[Début AM]]-Tableau1[[#This Row],[Pause AM]]+Tableau1[[#This Row],[Fin PM]]-Tableau1[[#This Row],[Début PM]]-Tableau1[[#This Row],[Pause PM]]</f>
        <v>0.29861111111111116</v>
      </c>
      <c r="L182" s="46"/>
      <c r="M182" s="91"/>
      <c r="N182" s="102" t="str">
        <f ca="1">IF(COUNTIF('jours fériés'!C:C,Tableau1[[#This Row],[Date]]),"oui","")</f>
        <v/>
      </c>
      <c r="O182" s="95"/>
      <c r="P182" s="95"/>
      <c r="Q182" s="87">
        <f>IF(Tableau1[[#This Row],[ CP / ABS / ChP. AM]]="A.M.",Tableau1[[#This Row],[Temps de travail]],0)</f>
        <v>0</v>
      </c>
      <c r="R182" s="110">
        <f>IF(Tableau1[[#This Row],[ CP / ABS / ChP. AM]]="Ch.P. AM",Tableau1[[#This Row],[Fin AM]]-Tableau1[[#This Row],[Début AM]]-Tableau1[[#This Row],[Pause AM]],0)</f>
        <v>0</v>
      </c>
      <c r="S182" s="88">
        <f>IF(Tableau1[[#This Row],[Ch.P. PM]]="Ch.P. PM",Tableau1[[#This Row],[Fin PM]]-Tableau1[[#This Row],[Début PM]]-Tableau1[[#This Row],[Pause PM]],0)</f>
        <v>0</v>
      </c>
      <c r="T182" s="111">
        <f>+Tableau1[[#This Row],[Chômage Partiel AM]]+Tableau1[[#This Row],[Chômage Partiel PM]]</f>
        <v>0</v>
      </c>
      <c r="U182" s="107">
        <f ca="1">MAX(0,IF(WEEKDAY(Tableau1[[#This Row],[Date]],2)&lt;7,0,
SUM(OFFSET(Tableau1[[#This Row],[Temps de travail]],-6,,7))-
SUM(OFFSET(Tableau1[[#This Row],[Heures à récupérer]],-6,,7))+
SUM(OFFSET(Tableau1[[#This Row],[Récup avance]],-6,,7))
-paramètres!$B$9
)*24)</f>
        <v>0</v>
      </c>
      <c r="V182" s="14"/>
      <c r="W182" s="14"/>
      <c r="Y182" s="14"/>
    </row>
    <row r="183" spans="2:25" x14ac:dyDescent="0.3">
      <c r="B183" s="50" t="str">
        <f>IF(WEEKDAY(Tableau1[[#This Row],[Date]],2)=4,"semaine "&amp;_xlfn.ISOWEEKNUM(Tableau1[[#This Row],[Date]]),"")</f>
        <v>semaine 26</v>
      </c>
      <c r="C183" s="45" t="str">
        <f>UPPER(TEXT(Tableau1[[#This Row],[Date]],"jjjj"))</f>
        <v>JEUDI</v>
      </c>
      <c r="D183" s="61">
        <f>$C$3+ROW()-ROW(Tableau1[[#Headers],[Date]])-1</f>
        <v>44007</v>
      </c>
      <c r="E183" s="25">
        <v>0.35416666666666669</v>
      </c>
      <c r="F183" s="25">
        <v>0.52083333333333337</v>
      </c>
      <c r="G183" s="59">
        <v>6.9444444444444441E-3</v>
      </c>
      <c r="H183" s="25">
        <v>0.5625</v>
      </c>
      <c r="I183" s="25">
        <v>0.70833333333333337</v>
      </c>
      <c r="J183" s="59">
        <v>6.9444444444444441E-3</v>
      </c>
      <c r="K183" s="65">
        <f>Tableau1[[#This Row],[Fin AM]]-Tableau1[[#This Row],[Début AM]]-Tableau1[[#This Row],[Pause AM]]+Tableau1[[#This Row],[Fin PM]]-Tableau1[[#This Row],[Début PM]]-Tableau1[[#This Row],[Pause PM]]</f>
        <v>0.29861111111111116</v>
      </c>
      <c r="L183" s="46"/>
      <c r="M183" s="91"/>
      <c r="N183" s="102" t="str">
        <f ca="1">IF(COUNTIF('jours fériés'!C:C,Tableau1[[#This Row],[Date]]),"oui","")</f>
        <v/>
      </c>
      <c r="O183" s="95"/>
      <c r="P183" s="95"/>
      <c r="Q183" s="87">
        <f>IF(Tableau1[[#This Row],[ CP / ABS / ChP. AM]]="A.M.",Tableau1[[#This Row],[Temps de travail]],0)</f>
        <v>0</v>
      </c>
      <c r="R183" s="110">
        <f>IF(Tableau1[[#This Row],[ CP / ABS / ChP. AM]]="Ch.P. AM",Tableau1[[#This Row],[Fin AM]]-Tableau1[[#This Row],[Début AM]]-Tableau1[[#This Row],[Pause AM]],0)</f>
        <v>0</v>
      </c>
      <c r="S183" s="88">
        <f>IF(Tableau1[[#This Row],[Ch.P. PM]]="Ch.P. PM",Tableau1[[#This Row],[Fin PM]]-Tableau1[[#This Row],[Début PM]]-Tableau1[[#This Row],[Pause PM]],0)</f>
        <v>0</v>
      </c>
      <c r="T183" s="111">
        <f>+Tableau1[[#This Row],[Chômage Partiel AM]]+Tableau1[[#This Row],[Chômage Partiel PM]]</f>
        <v>0</v>
      </c>
      <c r="U183" s="107">
        <f ca="1">MAX(0,IF(WEEKDAY(Tableau1[[#This Row],[Date]],2)&lt;7,0,
SUM(OFFSET(Tableau1[[#This Row],[Temps de travail]],-6,,7))-
SUM(OFFSET(Tableau1[[#This Row],[Heures à récupérer]],-6,,7))+
SUM(OFFSET(Tableau1[[#This Row],[Récup avance]],-6,,7))
-paramètres!$B$9
)*24)</f>
        <v>0</v>
      </c>
      <c r="V183" s="14"/>
      <c r="W183" s="14"/>
      <c r="Y183" s="14"/>
    </row>
    <row r="184" spans="2:25" x14ac:dyDescent="0.3">
      <c r="B184" s="50" t="str">
        <f>IF(WEEKDAY(Tableau1[[#This Row],[Date]],2)=4,"semaine "&amp;_xlfn.ISOWEEKNUM(Tableau1[[#This Row],[Date]]),"")</f>
        <v/>
      </c>
      <c r="C184" s="45" t="str">
        <f>UPPER(TEXT(Tableau1[[#This Row],[Date]],"jjjj"))</f>
        <v>VENDREDI</v>
      </c>
      <c r="D184" s="61">
        <f>$C$3+ROW()-ROW(Tableau1[[#Headers],[Date]])-1</f>
        <v>44008</v>
      </c>
      <c r="E184" s="25">
        <v>0.35416666666666669</v>
      </c>
      <c r="F184" s="25">
        <v>0.5</v>
      </c>
      <c r="G184" s="59">
        <v>6.9444444444444441E-3</v>
      </c>
      <c r="H184" s="25">
        <v>0.54166666666666663</v>
      </c>
      <c r="I184" s="25">
        <v>0.64583333333333337</v>
      </c>
      <c r="J184" s="59"/>
      <c r="K184" s="65">
        <f>Tableau1[[#This Row],[Fin AM]]-Tableau1[[#This Row],[Début AM]]-Tableau1[[#This Row],[Pause AM]]+Tableau1[[#This Row],[Fin PM]]-Tableau1[[#This Row],[Début PM]]-Tableau1[[#This Row],[Pause PM]]</f>
        <v>0.24305555555555558</v>
      </c>
      <c r="L184" s="46"/>
      <c r="M184" s="91"/>
      <c r="N184" s="102" t="str">
        <f ca="1">IF(COUNTIF('jours fériés'!C:C,Tableau1[[#This Row],[Date]]),"oui","")</f>
        <v/>
      </c>
      <c r="O184" s="95"/>
      <c r="P184" s="95"/>
      <c r="Q184" s="87">
        <f>IF(Tableau1[[#This Row],[ CP / ABS / ChP. AM]]="A.M.",Tableau1[[#This Row],[Temps de travail]],0)</f>
        <v>0</v>
      </c>
      <c r="R184" s="110">
        <f>IF(Tableau1[[#This Row],[ CP / ABS / ChP. AM]]="Ch.P. AM",Tableau1[[#This Row],[Fin AM]]-Tableau1[[#This Row],[Début AM]]-Tableau1[[#This Row],[Pause AM]],0)</f>
        <v>0</v>
      </c>
      <c r="S184" s="88">
        <f>IF(Tableau1[[#This Row],[Ch.P. PM]]="Ch.P. PM",Tableau1[[#This Row],[Fin PM]]-Tableau1[[#This Row],[Début PM]]-Tableau1[[#This Row],[Pause PM]],0)</f>
        <v>0</v>
      </c>
      <c r="T184" s="111">
        <f>+Tableau1[[#This Row],[Chômage Partiel AM]]+Tableau1[[#This Row],[Chômage Partiel PM]]</f>
        <v>0</v>
      </c>
      <c r="U184" s="107">
        <f ca="1">MAX(0,IF(WEEKDAY(Tableau1[[#This Row],[Date]],2)&lt;7,0,
SUM(OFFSET(Tableau1[[#This Row],[Temps de travail]],-6,,7))-
SUM(OFFSET(Tableau1[[#This Row],[Heures à récupérer]],-6,,7))+
SUM(OFFSET(Tableau1[[#This Row],[Récup avance]],-6,,7))
-paramètres!$B$9
)*24)</f>
        <v>0</v>
      </c>
      <c r="V184" s="14"/>
      <c r="W184" s="14"/>
      <c r="Y184" s="14"/>
    </row>
    <row r="185" spans="2:25" x14ac:dyDescent="0.3">
      <c r="B185" s="50" t="str">
        <f>IF(WEEKDAY(Tableau1[[#This Row],[Date]],2)=4,"semaine "&amp;_xlfn.ISOWEEKNUM(Tableau1[[#This Row],[Date]]),"")</f>
        <v/>
      </c>
      <c r="C185" s="45" t="str">
        <f>UPPER(TEXT(Tableau1[[#This Row],[Date]],"jjjj"))</f>
        <v>SAMEDI</v>
      </c>
      <c r="D185" s="61">
        <f>$C$3+ROW()-ROW(Tableau1[[#Headers],[Date]])-1</f>
        <v>44009</v>
      </c>
      <c r="E185" s="25"/>
      <c r="F185" s="25"/>
      <c r="G185" s="59"/>
      <c r="H185" s="25"/>
      <c r="I185" s="25"/>
      <c r="J185" s="59"/>
      <c r="K185" s="65">
        <f>Tableau1[[#This Row],[Fin AM]]-Tableau1[[#This Row],[Début AM]]-Tableau1[[#This Row],[Pause AM]]+Tableau1[[#This Row],[Fin PM]]-Tableau1[[#This Row],[Début PM]]-Tableau1[[#This Row],[Pause PM]]</f>
        <v>0</v>
      </c>
      <c r="L185" s="46"/>
      <c r="M185" s="91"/>
      <c r="N185" s="102" t="str">
        <f ca="1">IF(COUNTIF('jours fériés'!C:C,Tableau1[[#This Row],[Date]]),"oui","")</f>
        <v/>
      </c>
      <c r="O185" s="95"/>
      <c r="P185" s="95"/>
      <c r="Q185" s="87">
        <f>IF(Tableau1[[#This Row],[ CP / ABS / ChP. AM]]="A.M.",Tableau1[[#This Row],[Temps de travail]],0)</f>
        <v>0</v>
      </c>
      <c r="R185" s="110">
        <f>IF(Tableau1[[#This Row],[ CP / ABS / ChP. AM]]="Ch.P. AM",Tableau1[[#This Row],[Fin AM]]-Tableau1[[#This Row],[Début AM]]-Tableau1[[#This Row],[Pause AM]],0)</f>
        <v>0</v>
      </c>
      <c r="S185" s="88">
        <f>IF(Tableau1[[#This Row],[Ch.P. PM]]="Ch.P. PM",Tableau1[[#This Row],[Fin PM]]-Tableau1[[#This Row],[Début PM]]-Tableau1[[#This Row],[Pause PM]],0)</f>
        <v>0</v>
      </c>
      <c r="T185" s="111">
        <f>+Tableau1[[#This Row],[Chômage Partiel AM]]+Tableau1[[#This Row],[Chômage Partiel PM]]</f>
        <v>0</v>
      </c>
      <c r="U185" s="107">
        <f ca="1">MAX(0,IF(WEEKDAY(Tableau1[[#This Row],[Date]],2)&lt;7,0,
SUM(OFFSET(Tableau1[[#This Row],[Temps de travail]],-6,,7))-
SUM(OFFSET(Tableau1[[#This Row],[Heures à récupérer]],-6,,7))+
SUM(OFFSET(Tableau1[[#This Row],[Récup avance]],-6,,7))
-paramètres!$B$9
)*24)</f>
        <v>0</v>
      </c>
      <c r="V185" s="14"/>
      <c r="W185" s="14"/>
      <c r="Y185" s="14"/>
    </row>
    <row r="186" spans="2:25" ht="15" thickBot="1" x14ac:dyDescent="0.35">
      <c r="B186" s="50" t="str">
        <f>IF(WEEKDAY(Tableau1[[#This Row],[Date]],2)=4,"semaine "&amp;_xlfn.ISOWEEKNUM(Tableau1[[#This Row],[Date]]),"")</f>
        <v/>
      </c>
      <c r="C186" s="45" t="str">
        <f>UPPER(TEXT(Tableau1[[#This Row],[Date]],"jjjj"))</f>
        <v>DIMANCHE</v>
      </c>
      <c r="D186" s="61">
        <f>$C$3+ROW()-ROW(Tableau1[[#Headers],[Date]])-1</f>
        <v>44010</v>
      </c>
      <c r="E186" s="25"/>
      <c r="F186" s="25"/>
      <c r="G186" s="59"/>
      <c r="H186" s="25"/>
      <c r="I186" s="25"/>
      <c r="J186" s="59"/>
      <c r="K186" s="65">
        <f>Tableau1[[#This Row],[Fin AM]]-Tableau1[[#This Row],[Début AM]]-Tableau1[[#This Row],[Pause AM]]+Tableau1[[#This Row],[Fin PM]]-Tableau1[[#This Row],[Début PM]]-Tableau1[[#This Row],[Pause PM]]</f>
        <v>0</v>
      </c>
      <c r="L186" s="53"/>
      <c r="M186" s="92"/>
      <c r="N186" s="97" t="str">
        <f ca="1">IF(COUNTIF('jours fériés'!C:C,Tableau1[[#This Row],[Date]]),"oui","")</f>
        <v/>
      </c>
      <c r="O186" s="96"/>
      <c r="P186" s="96"/>
      <c r="Q186" s="91">
        <f>IF(Tableau1[[#This Row],[ CP / ABS / ChP. AM]]="A.M.",Tableau1[[#This Row],[Temps de travail]],0)</f>
        <v>0</v>
      </c>
      <c r="R186" s="112">
        <f>IF(Tableau1[[#This Row],[ CP / ABS / ChP. AM]]="Ch.P. AM",Tableau1[[#This Row],[Fin AM]]-Tableau1[[#This Row],[Début AM]]-Tableau1[[#This Row],[Pause AM]],0)</f>
        <v>0</v>
      </c>
      <c r="S186" s="105">
        <f>IF(Tableau1[[#This Row],[Ch.P. PM]]="Ch.P. PM",Tableau1[[#This Row],[Fin PM]]-Tableau1[[#This Row],[Début PM]]-Tableau1[[#This Row],[Pause PM]],0)</f>
        <v>0</v>
      </c>
      <c r="T186" s="113">
        <f>+Tableau1[[#This Row],[Chômage Partiel AM]]+Tableau1[[#This Row],[Chômage Partiel PM]]</f>
        <v>0</v>
      </c>
      <c r="U186" s="108">
        <f ca="1">MAX(0,IF(WEEKDAY(Tableau1[[#This Row],[Date]],2)&lt;7,0,
SUM(OFFSET(Tableau1[[#This Row],[Temps de travail]],-6,,7))-
SUM(OFFSET(Tableau1[[#This Row],[Heures à récupérer]],-6,,7))+
SUM(OFFSET(Tableau1[[#This Row],[Récup avance]],-6,,7))
-paramètres!$B$9
)*24)</f>
        <v>5.3290705182007514E-15</v>
      </c>
      <c r="V186" s="14"/>
      <c r="W186" s="14"/>
      <c r="Y186" s="14"/>
    </row>
    <row r="187" spans="2:25" x14ac:dyDescent="0.3">
      <c r="B187" s="50" t="str">
        <f>IF(WEEKDAY(Tableau1[[#This Row],[Date]],2)=4,"semaine "&amp;_xlfn.ISOWEEKNUM(Tableau1[[#This Row],[Date]]),"")</f>
        <v/>
      </c>
      <c r="C187" s="45" t="str">
        <f>UPPER(TEXT(Tableau1[[#This Row],[Date]],"jjjj"))</f>
        <v>LUNDI</v>
      </c>
      <c r="D187" s="61">
        <f>$C$3+ROW()-ROW(Tableau1[[#Headers],[Date]])-1</f>
        <v>44011</v>
      </c>
      <c r="E187" s="25">
        <v>0.35416666666666669</v>
      </c>
      <c r="F187" s="25">
        <v>0.52083333333333337</v>
      </c>
      <c r="G187" s="59">
        <v>6.9444444444444441E-3</v>
      </c>
      <c r="H187" s="25">
        <v>0.5625</v>
      </c>
      <c r="I187" s="25">
        <v>0.70833333333333337</v>
      </c>
      <c r="J187" s="59">
        <v>6.9444444444444441E-3</v>
      </c>
      <c r="K187" s="65">
        <f>Tableau1[[#This Row],[Fin AM]]-Tableau1[[#This Row],[Début AM]]-Tableau1[[#This Row],[Pause AM]]+Tableau1[[#This Row],[Fin PM]]-Tableau1[[#This Row],[Début PM]]-Tableau1[[#This Row],[Pause PM]]</f>
        <v>0.29861111111111116</v>
      </c>
      <c r="L187" s="49"/>
      <c r="M187" s="90"/>
      <c r="N187" s="102" t="str">
        <f ca="1">IF(COUNTIF('jours fériés'!C:C,Tableau1[[#This Row],[Date]]),"oui","")</f>
        <v/>
      </c>
      <c r="O187" s="95"/>
      <c r="P187" s="95"/>
      <c r="Q187" s="87">
        <f>IF(Tableau1[[#This Row],[ CP / ABS / ChP. AM]]="A.M.",Tableau1[[#This Row],[Temps de travail]],0)</f>
        <v>0</v>
      </c>
      <c r="R187" s="110">
        <f>IF(Tableau1[[#This Row],[ CP / ABS / ChP. AM]]="Ch.P. AM",Tableau1[[#This Row],[Fin AM]]-Tableau1[[#This Row],[Début AM]]-Tableau1[[#This Row],[Pause AM]],0)</f>
        <v>0</v>
      </c>
      <c r="S187" s="88">
        <f>IF(Tableau1[[#This Row],[Ch.P. PM]]="Ch.P. PM",Tableau1[[#This Row],[Fin PM]]-Tableau1[[#This Row],[Début PM]]-Tableau1[[#This Row],[Pause PM]],0)</f>
        <v>0</v>
      </c>
      <c r="T187" s="111">
        <f>+Tableau1[[#This Row],[Chômage Partiel AM]]+Tableau1[[#This Row],[Chômage Partiel PM]]</f>
        <v>0</v>
      </c>
      <c r="U187" s="107">
        <f ca="1">MAX(0,IF(WEEKDAY(Tableau1[[#This Row],[Date]],2)&lt;7,0,
SUM(OFFSET(Tableau1[[#This Row],[Temps de travail]],-6,,7))-
SUM(OFFSET(Tableau1[[#This Row],[Heures à récupérer]],-6,,7))+
SUM(OFFSET(Tableau1[[#This Row],[Récup avance]],-6,,7))
-paramètres!$B$9
)*24)</f>
        <v>0</v>
      </c>
      <c r="V187" s="14"/>
      <c r="W187" s="14"/>
      <c r="Y187" s="14"/>
    </row>
    <row r="188" spans="2:25" x14ac:dyDescent="0.3">
      <c r="B188" s="50" t="str">
        <f>IF(WEEKDAY(Tableau1[[#This Row],[Date]],2)=4,"semaine "&amp;_xlfn.ISOWEEKNUM(Tableau1[[#This Row],[Date]]),"")</f>
        <v/>
      </c>
      <c r="C188" s="45" t="str">
        <f>UPPER(TEXT(Tableau1[[#This Row],[Date]],"jjjj"))</f>
        <v>MARDI</v>
      </c>
      <c r="D188" s="61">
        <f>$C$3+ROW()-ROW(Tableau1[[#Headers],[Date]])-1</f>
        <v>44012</v>
      </c>
      <c r="E188" s="25">
        <v>0.35416666666666669</v>
      </c>
      <c r="F188" s="25">
        <v>0.52083333333333337</v>
      </c>
      <c r="G188" s="59">
        <v>6.9444444444444441E-3</v>
      </c>
      <c r="H188" s="25">
        <v>0.5625</v>
      </c>
      <c r="I188" s="25">
        <v>0.70833333333333337</v>
      </c>
      <c r="J188" s="59">
        <v>6.9444444444444441E-3</v>
      </c>
      <c r="K188" s="65">
        <f>Tableau1[[#This Row],[Fin AM]]-Tableau1[[#This Row],[Début AM]]-Tableau1[[#This Row],[Pause AM]]+Tableau1[[#This Row],[Fin PM]]-Tableau1[[#This Row],[Début PM]]-Tableau1[[#This Row],[Pause PM]]</f>
        <v>0.29861111111111116</v>
      </c>
      <c r="L188" s="46"/>
      <c r="M188" s="91"/>
      <c r="N188" s="102" t="str">
        <f ca="1">IF(COUNTIF('jours fériés'!C:C,Tableau1[[#This Row],[Date]]),"oui","")</f>
        <v/>
      </c>
      <c r="O188" s="95"/>
      <c r="P188" s="95"/>
      <c r="Q188" s="87">
        <f>IF(Tableau1[[#This Row],[ CP / ABS / ChP. AM]]="A.M.",Tableau1[[#This Row],[Temps de travail]],0)</f>
        <v>0</v>
      </c>
      <c r="R188" s="110">
        <f>IF(Tableau1[[#This Row],[ CP / ABS / ChP. AM]]="Ch.P. AM",Tableau1[[#This Row],[Fin AM]]-Tableau1[[#This Row],[Début AM]]-Tableau1[[#This Row],[Pause AM]],0)</f>
        <v>0</v>
      </c>
      <c r="S188" s="88">
        <f>IF(Tableau1[[#This Row],[Ch.P. PM]]="Ch.P. PM",Tableau1[[#This Row],[Fin PM]]-Tableau1[[#This Row],[Début PM]]-Tableau1[[#This Row],[Pause PM]],0)</f>
        <v>0</v>
      </c>
      <c r="T188" s="111">
        <f>+Tableau1[[#This Row],[Chômage Partiel AM]]+Tableau1[[#This Row],[Chômage Partiel PM]]</f>
        <v>0</v>
      </c>
      <c r="U188" s="107">
        <f ca="1">MAX(0,IF(WEEKDAY(Tableau1[[#This Row],[Date]],2)&lt;7,0,
SUM(OFFSET(Tableau1[[#This Row],[Temps de travail]],-6,,7))-
SUM(OFFSET(Tableau1[[#This Row],[Heures à récupérer]],-6,,7))+
SUM(OFFSET(Tableau1[[#This Row],[Récup avance]],-6,,7))
-paramètres!$B$9
)*24)</f>
        <v>0</v>
      </c>
      <c r="V188" s="14"/>
      <c r="W188" s="14"/>
      <c r="Y188" s="14"/>
    </row>
    <row r="189" spans="2:25" x14ac:dyDescent="0.3">
      <c r="B189" s="50" t="str">
        <f>IF(WEEKDAY(Tableau1[[#This Row],[Date]],2)=4,"semaine "&amp;_xlfn.ISOWEEKNUM(Tableau1[[#This Row],[Date]]),"")</f>
        <v/>
      </c>
      <c r="C189" s="45" t="str">
        <f>UPPER(TEXT(Tableau1[[#This Row],[Date]],"jjjj"))</f>
        <v>MERCREDI</v>
      </c>
      <c r="D189" s="61">
        <f>$C$3+ROW()-ROW(Tableau1[[#Headers],[Date]])-1</f>
        <v>44013</v>
      </c>
      <c r="E189" s="25">
        <v>0.35416666666666669</v>
      </c>
      <c r="F189" s="25">
        <v>0.52083333333333337</v>
      </c>
      <c r="G189" s="59">
        <v>6.9444444444444441E-3</v>
      </c>
      <c r="H189" s="25">
        <v>0.5625</v>
      </c>
      <c r="I189" s="25">
        <v>0.70833333333333337</v>
      </c>
      <c r="J189" s="59">
        <v>6.9444444444444441E-3</v>
      </c>
      <c r="K189" s="65">
        <f>Tableau1[[#This Row],[Fin AM]]-Tableau1[[#This Row],[Début AM]]-Tableau1[[#This Row],[Pause AM]]+Tableau1[[#This Row],[Fin PM]]-Tableau1[[#This Row],[Début PM]]-Tableau1[[#This Row],[Pause PM]]</f>
        <v>0.29861111111111116</v>
      </c>
      <c r="L189" s="46"/>
      <c r="M189" s="91"/>
      <c r="N189" s="102" t="str">
        <f ca="1">IF(COUNTIF('jours fériés'!C:C,Tableau1[[#This Row],[Date]]),"oui","")</f>
        <v/>
      </c>
      <c r="O189" s="95"/>
      <c r="P189" s="95"/>
      <c r="Q189" s="87">
        <f>IF(Tableau1[[#This Row],[ CP / ABS / ChP. AM]]="A.M.",Tableau1[[#This Row],[Temps de travail]],0)</f>
        <v>0</v>
      </c>
      <c r="R189" s="110">
        <f>IF(Tableau1[[#This Row],[ CP / ABS / ChP. AM]]="Ch.P. AM",Tableau1[[#This Row],[Fin AM]]-Tableau1[[#This Row],[Début AM]]-Tableau1[[#This Row],[Pause AM]],0)</f>
        <v>0</v>
      </c>
      <c r="S189" s="88">
        <f>IF(Tableau1[[#This Row],[Ch.P. PM]]="Ch.P. PM",Tableau1[[#This Row],[Fin PM]]-Tableau1[[#This Row],[Début PM]]-Tableau1[[#This Row],[Pause PM]],0)</f>
        <v>0</v>
      </c>
      <c r="T189" s="111">
        <f>+Tableau1[[#This Row],[Chômage Partiel AM]]+Tableau1[[#This Row],[Chômage Partiel PM]]</f>
        <v>0</v>
      </c>
      <c r="U189" s="107">
        <f ca="1">MAX(0,IF(WEEKDAY(Tableau1[[#This Row],[Date]],2)&lt;7,0,
SUM(OFFSET(Tableau1[[#This Row],[Temps de travail]],-6,,7))-
SUM(OFFSET(Tableau1[[#This Row],[Heures à récupérer]],-6,,7))+
SUM(OFFSET(Tableau1[[#This Row],[Récup avance]],-6,,7))
-paramètres!$B$9
)*24)</f>
        <v>0</v>
      </c>
      <c r="V189" s="14"/>
      <c r="W189" s="14"/>
      <c r="Y189" s="14"/>
    </row>
    <row r="190" spans="2:25" x14ac:dyDescent="0.3">
      <c r="B190" s="50" t="str">
        <f>IF(WEEKDAY(Tableau1[[#This Row],[Date]],2)=4,"semaine "&amp;_xlfn.ISOWEEKNUM(Tableau1[[#This Row],[Date]]),"")</f>
        <v>semaine 27</v>
      </c>
      <c r="C190" s="45" t="str">
        <f>UPPER(TEXT(Tableau1[[#This Row],[Date]],"jjjj"))</f>
        <v>JEUDI</v>
      </c>
      <c r="D190" s="61">
        <f>$C$3+ROW()-ROW(Tableau1[[#Headers],[Date]])-1</f>
        <v>44014</v>
      </c>
      <c r="E190" s="25">
        <v>0.35416666666666669</v>
      </c>
      <c r="F190" s="25">
        <v>0.52083333333333337</v>
      </c>
      <c r="G190" s="59">
        <v>6.9444444444444441E-3</v>
      </c>
      <c r="H190" s="25">
        <v>0.5625</v>
      </c>
      <c r="I190" s="25">
        <v>0.70833333333333337</v>
      </c>
      <c r="J190" s="59">
        <v>6.9444444444444441E-3</v>
      </c>
      <c r="K190" s="65">
        <f>Tableau1[[#This Row],[Fin AM]]-Tableau1[[#This Row],[Début AM]]-Tableau1[[#This Row],[Pause AM]]+Tableau1[[#This Row],[Fin PM]]-Tableau1[[#This Row],[Début PM]]-Tableau1[[#This Row],[Pause PM]]</f>
        <v>0.29861111111111116</v>
      </c>
      <c r="L190" s="46"/>
      <c r="M190" s="91"/>
      <c r="N190" s="102" t="str">
        <f ca="1">IF(COUNTIF('jours fériés'!C:C,Tableau1[[#This Row],[Date]]),"oui","")</f>
        <v/>
      </c>
      <c r="O190" s="95"/>
      <c r="P190" s="95"/>
      <c r="Q190" s="87">
        <f>IF(Tableau1[[#This Row],[ CP / ABS / ChP. AM]]="A.M.",Tableau1[[#This Row],[Temps de travail]],0)</f>
        <v>0</v>
      </c>
      <c r="R190" s="110">
        <f>IF(Tableau1[[#This Row],[ CP / ABS / ChP. AM]]="Ch.P. AM",Tableau1[[#This Row],[Fin AM]]-Tableau1[[#This Row],[Début AM]]-Tableau1[[#This Row],[Pause AM]],0)</f>
        <v>0</v>
      </c>
      <c r="S190" s="88">
        <f>IF(Tableau1[[#This Row],[Ch.P. PM]]="Ch.P. PM",Tableau1[[#This Row],[Fin PM]]-Tableau1[[#This Row],[Début PM]]-Tableau1[[#This Row],[Pause PM]],0)</f>
        <v>0</v>
      </c>
      <c r="T190" s="111">
        <f>+Tableau1[[#This Row],[Chômage Partiel AM]]+Tableau1[[#This Row],[Chômage Partiel PM]]</f>
        <v>0</v>
      </c>
      <c r="U190" s="107">
        <f ca="1">MAX(0,IF(WEEKDAY(Tableau1[[#This Row],[Date]],2)&lt;7,0,
SUM(OFFSET(Tableau1[[#This Row],[Temps de travail]],-6,,7))-
SUM(OFFSET(Tableau1[[#This Row],[Heures à récupérer]],-6,,7))+
SUM(OFFSET(Tableau1[[#This Row],[Récup avance]],-6,,7))
-paramètres!$B$9
)*24)</f>
        <v>0</v>
      </c>
      <c r="V190" s="14"/>
      <c r="W190" s="14"/>
      <c r="Y190" s="14"/>
    </row>
    <row r="191" spans="2:25" x14ac:dyDescent="0.3">
      <c r="B191" s="50" t="str">
        <f>IF(WEEKDAY(Tableau1[[#This Row],[Date]],2)=4,"semaine "&amp;_xlfn.ISOWEEKNUM(Tableau1[[#This Row],[Date]]),"")</f>
        <v/>
      </c>
      <c r="C191" s="45" t="str">
        <f>UPPER(TEXT(Tableau1[[#This Row],[Date]],"jjjj"))</f>
        <v>VENDREDI</v>
      </c>
      <c r="D191" s="61">
        <f>$C$3+ROW()-ROW(Tableau1[[#Headers],[Date]])-1</f>
        <v>44015</v>
      </c>
      <c r="E191" s="25">
        <v>0.35416666666666669</v>
      </c>
      <c r="F191" s="25">
        <v>0.5</v>
      </c>
      <c r="G191" s="59">
        <v>6.9444444444444441E-3</v>
      </c>
      <c r="H191" s="25">
        <v>0.54166666666666663</v>
      </c>
      <c r="I191" s="25">
        <v>0.64583333333333337</v>
      </c>
      <c r="J191" s="59"/>
      <c r="K191" s="65">
        <f>Tableau1[[#This Row],[Fin AM]]-Tableau1[[#This Row],[Début AM]]-Tableau1[[#This Row],[Pause AM]]+Tableau1[[#This Row],[Fin PM]]-Tableau1[[#This Row],[Début PM]]-Tableau1[[#This Row],[Pause PM]]</f>
        <v>0.24305555555555558</v>
      </c>
      <c r="L191" s="46"/>
      <c r="M191" s="91"/>
      <c r="N191" s="102" t="str">
        <f ca="1">IF(COUNTIF('jours fériés'!C:C,Tableau1[[#This Row],[Date]]),"oui","")</f>
        <v/>
      </c>
      <c r="O191" s="95"/>
      <c r="P191" s="95"/>
      <c r="Q191" s="87">
        <f>IF(Tableau1[[#This Row],[ CP / ABS / ChP. AM]]="A.M.",Tableau1[[#This Row],[Temps de travail]],0)</f>
        <v>0</v>
      </c>
      <c r="R191" s="110">
        <f>IF(Tableau1[[#This Row],[ CP / ABS / ChP. AM]]="Ch.P. AM",Tableau1[[#This Row],[Fin AM]]-Tableau1[[#This Row],[Début AM]]-Tableau1[[#This Row],[Pause AM]],0)</f>
        <v>0</v>
      </c>
      <c r="S191" s="88">
        <f>IF(Tableau1[[#This Row],[Ch.P. PM]]="Ch.P. PM",Tableau1[[#This Row],[Fin PM]]-Tableau1[[#This Row],[Début PM]]-Tableau1[[#This Row],[Pause PM]],0)</f>
        <v>0</v>
      </c>
      <c r="T191" s="111">
        <f>+Tableau1[[#This Row],[Chômage Partiel AM]]+Tableau1[[#This Row],[Chômage Partiel PM]]</f>
        <v>0</v>
      </c>
      <c r="U191" s="107">
        <f ca="1">MAX(0,IF(WEEKDAY(Tableau1[[#This Row],[Date]],2)&lt;7,0,
SUM(OFFSET(Tableau1[[#This Row],[Temps de travail]],-6,,7))-
SUM(OFFSET(Tableau1[[#This Row],[Heures à récupérer]],-6,,7))+
SUM(OFFSET(Tableau1[[#This Row],[Récup avance]],-6,,7))
-paramètres!$B$9
)*24)</f>
        <v>0</v>
      </c>
      <c r="V191" s="14"/>
      <c r="W191" s="14"/>
      <c r="Y191" s="14"/>
    </row>
    <row r="192" spans="2:25" x14ac:dyDescent="0.3">
      <c r="B192" s="50" t="str">
        <f>IF(WEEKDAY(Tableau1[[#This Row],[Date]],2)=4,"semaine "&amp;_xlfn.ISOWEEKNUM(Tableau1[[#This Row],[Date]]),"")</f>
        <v/>
      </c>
      <c r="C192" s="45" t="str">
        <f>UPPER(TEXT(Tableau1[[#This Row],[Date]],"jjjj"))</f>
        <v>SAMEDI</v>
      </c>
      <c r="D192" s="61">
        <f>$C$3+ROW()-ROW(Tableau1[[#Headers],[Date]])-1</f>
        <v>44016</v>
      </c>
      <c r="E192" s="25"/>
      <c r="F192" s="25"/>
      <c r="G192" s="59"/>
      <c r="H192" s="25"/>
      <c r="I192" s="25"/>
      <c r="J192" s="59"/>
      <c r="K192" s="65">
        <f>Tableau1[[#This Row],[Fin AM]]-Tableau1[[#This Row],[Début AM]]-Tableau1[[#This Row],[Pause AM]]+Tableau1[[#This Row],[Fin PM]]-Tableau1[[#This Row],[Début PM]]-Tableau1[[#This Row],[Pause PM]]</f>
        <v>0</v>
      </c>
      <c r="L192" s="46"/>
      <c r="M192" s="91"/>
      <c r="N192" s="102" t="str">
        <f ca="1">IF(COUNTIF('jours fériés'!C:C,Tableau1[[#This Row],[Date]]),"oui","")</f>
        <v/>
      </c>
      <c r="O192" s="95"/>
      <c r="P192" s="95"/>
      <c r="Q192" s="87">
        <f>IF(Tableau1[[#This Row],[ CP / ABS / ChP. AM]]="A.M.",Tableau1[[#This Row],[Temps de travail]],0)</f>
        <v>0</v>
      </c>
      <c r="R192" s="110">
        <f>IF(Tableau1[[#This Row],[ CP / ABS / ChP. AM]]="Ch.P. AM",Tableau1[[#This Row],[Fin AM]]-Tableau1[[#This Row],[Début AM]]-Tableau1[[#This Row],[Pause AM]],0)</f>
        <v>0</v>
      </c>
      <c r="S192" s="88">
        <f>IF(Tableau1[[#This Row],[Ch.P. PM]]="Ch.P. PM",Tableau1[[#This Row],[Fin PM]]-Tableau1[[#This Row],[Début PM]]-Tableau1[[#This Row],[Pause PM]],0)</f>
        <v>0</v>
      </c>
      <c r="T192" s="111">
        <f>+Tableau1[[#This Row],[Chômage Partiel AM]]+Tableau1[[#This Row],[Chômage Partiel PM]]</f>
        <v>0</v>
      </c>
      <c r="U192" s="107">
        <f ca="1">MAX(0,IF(WEEKDAY(Tableau1[[#This Row],[Date]],2)&lt;7,0,
SUM(OFFSET(Tableau1[[#This Row],[Temps de travail]],-6,,7))-
SUM(OFFSET(Tableau1[[#This Row],[Heures à récupérer]],-6,,7))+
SUM(OFFSET(Tableau1[[#This Row],[Récup avance]],-6,,7))
-paramètres!$B$9
)*24)</f>
        <v>0</v>
      </c>
      <c r="V192" s="14"/>
      <c r="W192" s="14"/>
      <c r="Y192" s="14"/>
    </row>
    <row r="193" spans="2:25" ht="15" thickBot="1" x14ac:dyDescent="0.35">
      <c r="B193" s="50" t="str">
        <f>IF(WEEKDAY(Tableau1[[#This Row],[Date]],2)=4,"semaine "&amp;_xlfn.ISOWEEKNUM(Tableau1[[#This Row],[Date]]),"")</f>
        <v/>
      </c>
      <c r="C193" s="45" t="str">
        <f>UPPER(TEXT(Tableau1[[#This Row],[Date]],"jjjj"))</f>
        <v>DIMANCHE</v>
      </c>
      <c r="D193" s="61">
        <f>$C$3+ROW()-ROW(Tableau1[[#Headers],[Date]])-1</f>
        <v>44017</v>
      </c>
      <c r="E193" s="25"/>
      <c r="F193" s="25"/>
      <c r="G193" s="59"/>
      <c r="H193" s="25"/>
      <c r="I193" s="25"/>
      <c r="J193" s="59"/>
      <c r="K193" s="65">
        <f>Tableau1[[#This Row],[Fin AM]]-Tableau1[[#This Row],[Début AM]]-Tableau1[[#This Row],[Pause AM]]+Tableau1[[#This Row],[Fin PM]]-Tableau1[[#This Row],[Début PM]]-Tableau1[[#This Row],[Pause PM]]</f>
        <v>0</v>
      </c>
      <c r="L193" s="53"/>
      <c r="M193" s="92"/>
      <c r="N193" s="97" t="str">
        <f ca="1">IF(COUNTIF('jours fériés'!C:C,Tableau1[[#This Row],[Date]]),"oui","")</f>
        <v/>
      </c>
      <c r="O193" s="96"/>
      <c r="P193" s="96"/>
      <c r="Q193" s="91">
        <f>IF(Tableau1[[#This Row],[ CP / ABS / ChP. AM]]="A.M.",Tableau1[[#This Row],[Temps de travail]],0)</f>
        <v>0</v>
      </c>
      <c r="R193" s="112">
        <f>IF(Tableau1[[#This Row],[ CP / ABS / ChP. AM]]="Ch.P. AM",Tableau1[[#This Row],[Fin AM]]-Tableau1[[#This Row],[Début AM]]-Tableau1[[#This Row],[Pause AM]],0)</f>
        <v>0</v>
      </c>
      <c r="S193" s="105">
        <f>IF(Tableau1[[#This Row],[Ch.P. PM]]="Ch.P. PM",Tableau1[[#This Row],[Fin PM]]-Tableau1[[#This Row],[Début PM]]-Tableau1[[#This Row],[Pause PM]],0)</f>
        <v>0</v>
      </c>
      <c r="T193" s="113">
        <f>+Tableau1[[#This Row],[Chômage Partiel AM]]+Tableau1[[#This Row],[Chômage Partiel PM]]</f>
        <v>0</v>
      </c>
      <c r="U193" s="108">
        <f ca="1">MAX(0,IF(WEEKDAY(Tableau1[[#This Row],[Date]],2)&lt;7,0,
SUM(OFFSET(Tableau1[[#This Row],[Temps de travail]],-6,,7))-
SUM(OFFSET(Tableau1[[#This Row],[Heures à récupérer]],-6,,7))+
SUM(OFFSET(Tableau1[[#This Row],[Récup avance]],-6,,7))
-paramètres!$B$9
)*24)</f>
        <v>5.3290705182007514E-15</v>
      </c>
      <c r="V193" s="14"/>
      <c r="W193" s="14"/>
      <c r="Y193" s="14"/>
    </row>
    <row r="194" spans="2:25" x14ac:dyDescent="0.3">
      <c r="B194" s="50" t="str">
        <f>IF(WEEKDAY(Tableau1[[#This Row],[Date]],2)=4,"semaine "&amp;_xlfn.ISOWEEKNUM(Tableau1[[#This Row],[Date]]),"")</f>
        <v/>
      </c>
      <c r="C194" s="45" t="str">
        <f>UPPER(TEXT(Tableau1[[#This Row],[Date]],"jjjj"))</f>
        <v>LUNDI</v>
      </c>
      <c r="D194" s="61">
        <f>$C$3+ROW()-ROW(Tableau1[[#Headers],[Date]])-1</f>
        <v>44018</v>
      </c>
      <c r="E194" s="25">
        <v>0.35416666666666669</v>
      </c>
      <c r="F194" s="25">
        <v>0.52083333333333337</v>
      </c>
      <c r="G194" s="59">
        <v>6.9444444444444441E-3</v>
      </c>
      <c r="H194" s="25">
        <v>0.5625</v>
      </c>
      <c r="I194" s="25">
        <v>0.70833333333333337</v>
      </c>
      <c r="J194" s="59">
        <v>6.9444444444444441E-3</v>
      </c>
      <c r="K194" s="65">
        <f>Tableau1[[#This Row],[Fin AM]]-Tableau1[[#This Row],[Début AM]]-Tableau1[[#This Row],[Pause AM]]+Tableau1[[#This Row],[Fin PM]]-Tableau1[[#This Row],[Début PM]]-Tableau1[[#This Row],[Pause PM]]</f>
        <v>0.29861111111111116</v>
      </c>
      <c r="L194" s="49"/>
      <c r="M194" s="90"/>
      <c r="N194" s="102" t="str">
        <f ca="1">IF(COUNTIF('jours fériés'!C:C,Tableau1[[#This Row],[Date]]),"oui","")</f>
        <v/>
      </c>
      <c r="O194" s="95"/>
      <c r="P194" s="95"/>
      <c r="Q194" s="87">
        <f>IF(Tableau1[[#This Row],[ CP / ABS / ChP. AM]]="A.M.",Tableau1[[#This Row],[Temps de travail]],0)</f>
        <v>0</v>
      </c>
      <c r="R194" s="110">
        <f>IF(Tableau1[[#This Row],[ CP / ABS / ChP. AM]]="Ch.P. AM",Tableau1[[#This Row],[Fin AM]]-Tableau1[[#This Row],[Début AM]]-Tableau1[[#This Row],[Pause AM]],0)</f>
        <v>0</v>
      </c>
      <c r="S194" s="88">
        <f>IF(Tableau1[[#This Row],[Ch.P. PM]]="Ch.P. PM",Tableau1[[#This Row],[Fin PM]]-Tableau1[[#This Row],[Début PM]]-Tableau1[[#This Row],[Pause PM]],0)</f>
        <v>0</v>
      </c>
      <c r="T194" s="111">
        <f>+Tableau1[[#This Row],[Chômage Partiel AM]]+Tableau1[[#This Row],[Chômage Partiel PM]]</f>
        <v>0</v>
      </c>
      <c r="U194" s="107">
        <f ca="1">MAX(0,IF(WEEKDAY(Tableau1[[#This Row],[Date]],2)&lt;7,0,
SUM(OFFSET(Tableau1[[#This Row],[Temps de travail]],-6,,7))-
SUM(OFFSET(Tableau1[[#This Row],[Heures à récupérer]],-6,,7))+
SUM(OFFSET(Tableau1[[#This Row],[Récup avance]],-6,,7))
-paramètres!$B$9
)*24)</f>
        <v>0</v>
      </c>
      <c r="V194" s="14"/>
      <c r="W194" s="14"/>
      <c r="Y194" s="14"/>
    </row>
    <row r="195" spans="2:25" x14ac:dyDescent="0.3">
      <c r="B195" s="50" t="str">
        <f>IF(WEEKDAY(Tableau1[[#This Row],[Date]],2)=4,"semaine "&amp;_xlfn.ISOWEEKNUM(Tableau1[[#This Row],[Date]]),"")</f>
        <v/>
      </c>
      <c r="C195" s="45" t="str">
        <f>UPPER(TEXT(Tableau1[[#This Row],[Date]],"jjjj"))</f>
        <v>MARDI</v>
      </c>
      <c r="D195" s="61">
        <f>$C$3+ROW()-ROW(Tableau1[[#Headers],[Date]])-1</f>
        <v>44019</v>
      </c>
      <c r="E195" s="25">
        <v>0.35416666666666669</v>
      </c>
      <c r="F195" s="25">
        <v>0.52083333333333337</v>
      </c>
      <c r="G195" s="59">
        <v>6.9444444444444441E-3</v>
      </c>
      <c r="H195" s="25">
        <v>0.5625</v>
      </c>
      <c r="I195" s="25">
        <v>0.70833333333333337</v>
      </c>
      <c r="J195" s="59">
        <v>6.9444444444444441E-3</v>
      </c>
      <c r="K195" s="65">
        <f>Tableau1[[#This Row],[Fin AM]]-Tableau1[[#This Row],[Début AM]]-Tableau1[[#This Row],[Pause AM]]+Tableau1[[#This Row],[Fin PM]]-Tableau1[[#This Row],[Début PM]]-Tableau1[[#This Row],[Pause PM]]</f>
        <v>0.29861111111111116</v>
      </c>
      <c r="L195" s="46"/>
      <c r="M195" s="91"/>
      <c r="N195" s="102" t="str">
        <f ca="1">IF(COUNTIF('jours fériés'!C:C,Tableau1[[#This Row],[Date]]),"oui","")</f>
        <v/>
      </c>
      <c r="O195" s="95"/>
      <c r="P195" s="95"/>
      <c r="Q195" s="87">
        <f>IF(Tableau1[[#This Row],[ CP / ABS / ChP. AM]]="A.M.",Tableau1[[#This Row],[Temps de travail]],0)</f>
        <v>0</v>
      </c>
      <c r="R195" s="110">
        <f>IF(Tableau1[[#This Row],[ CP / ABS / ChP. AM]]="Ch.P. AM",Tableau1[[#This Row],[Fin AM]]-Tableau1[[#This Row],[Début AM]]-Tableau1[[#This Row],[Pause AM]],0)</f>
        <v>0</v>
      </c>
      <c r="S195" s="88">
        <f>IF(Tableau1[[#This Row],[Ch.P. PM]]="Ch.P. PM",Tableau1[[#This Row],[Fin PM]]-Tableau1[[#This Row],[Début PM]]-Tableau1[[#This Row],[Pause PM]],0)</f>
        <v>0</v>
      </c>
      <c r="T195" s="111">
        <f>+Tableau1[[#This Row],[Chômage Partiel AM]]+Tableau1[[#This Row],[Chômage Partiel PM]]</f>
        <v>0</v>
      </c>
      <c r="U195" s="107">
        <f ca="1">MAX(0,IF(WEEKDAY(Tableau1[[#This Row],[Date]],2)&lt;7,0,
SUM(OFFSET(Tableau1[[#This Row],[Temps de travail]],-6,,7))-
SUM(OFFSET(Tableau1[[#This Row],[Heures à récupérer]],-6,,7))+
SUM(OFFSET(Tableau1[[#This Row],[Récup avance]],-6,,7))
-paramètres!$B$9
)*24)</f>
        <v>0</v>
      </c>
      <c r="V195" s="14"/>
      <c r="W195" s="14"/>
      <c r="Y195" s="14"/>
    </row>
    <row r="196" spans="2:25" x14ac:dyDescent="0.3">
      <c r="B196" s="50" t="str">
        <f>IF(WEEKDAY(Tableau1[[#This Row],[Date]],2)=4,"semaine "&amp;_xlfn.ISOWEEKNUM(Tableau1[[#This Row],[Date]]),"")</f>
        <v/>
      </c>
      <c r="C196" s="45" t="str">
        <f>UPPER(TEXT(Tableau1[[#This Row],[Date]],"jjjj"))</f>
        <v>MERCREDI</v>
      </c>
      <c r="D196" s="61">
        <f>$C$3+ROW()-ROW(Tableau1[[#Headers],[Date]])-1</f>
        <v>44020</v>
      </c>
      <c r="E196" s="25">
        <v>0.35416666666666669</v>
      </c>
      <c r="F196" s="25">
        <v>0.52083333333333337</v>
      </c>
      <c r="G196" s="59">
        <v>6.9444444444444441E-3</v>
      </c>
      <c r="H196" s="25">
        <v>0.5625</v>
      </c>
      <c r="I196" s="25">
        <v>0.70833333333333337</v>
      </c>
      <c r="J196" s="59">
        <v>6.9444444444444441E-3</v>
      </c>
      <c r="K196" s="65">
        <f>Tableau1[[#This Row],[Fin AM]]-Tableau1[[#This Row],[Début AM]]-Tableau1[[#This Row],[Pause AM]]+Tableau1[[#This Row],[Fin PM]]-Tableau1[[#This Row],[Début PM]]-Tableau1[[#This Row],[Pause PM]]</f>
        <v>0.29861111111111116</v>
      </c>
      <c r="L196" s="46"/>
      <c r="M196" s="91"/>
      <c r="N196" s="102" t="str">
        <f ca="1">IF(COUNTIF('jours fériés'!C:C,Tableau1[[#This Row],[Date]]),"oui","")</f>
        <v/>
      </c>
      <c r="O196" s="95"/>
      <c r="P196" s="95"/>
      <c r="Q196" s="87">
        <f>IF(Tableau1[[#This Row],[ CP / ABS / ChP. AM]]="A.M.",Tableau1[[#This Row],[Temps de travail]],0)</f>
        <v>0</v>
      </c>
      <c r="R196" s="110">
        <f>IF(Tableau1[[#This Row],[ CP / ABS / ChP. AM]]="Ch.P. AM",Tableau1[[#This Row],[Fin AM]]-Tableau1[[#This Row],[Début AM]]-Tableau1[[#This Row],[Pause AM]],0)</f>
        <v>0</v>
      </c>
      <c r="S196" s="88">
        <f>IF(Tableau1[[#This Row],[Ch.P. PM]]="Ch.P. PM",Tableau1[[#This Row],[Fin PM]]-Tableau1[[#This Row],[Début PM]]-Tableau1[[#This Row],[Pause PM]],0)</f>
        <v>0</v>
      </c>
      <c r="T196" s="111">
        <f>+Tableau1[[#This Row],[Chômage Partiel AM]]+Tableau1[[#This Row],[Chômage Partiel PM]]</f>
        <v>0</v>
      </c>
      <c r="U196" s="107">
        <f ca="1">MAX(0,IF(WEEKDAY(Tableau1[[#This Row],[Date]],2)&lt;7,0,
SUM(OFFSET(Tableau1[[#This Row],[Temps de travail]],-6,,7))-
SUM(OFFSET(Tableau1[[#This Row],[Heures à récupérer]],-6,,7))+
SUM(OFFSET(Tableau1[[#This Row],[Récup avance]],-6,,7))
-paramètres!$B$9
)*24)</f>
        <v>0</v>
      </c>
      <c r="V196" s="14"/>
      <c r="W196" s="14"/>
      <c r="Y196" s="14"/>
    </row>
    <row r="197" spans="2:25" x14ac:dyDescent="0.3">
      <c r="B197" s="50" t="str">
        <f>IF(WEEKDAY(Tableau1[[#This Row],[Date]],2)=4,"semaine "&amp;_xlfn.ISOWEEKNUM(Tableau1[[#This Row],[Date]]),"")</f>
        <v>semaine 28</v>
      </c>
      <c r="C197" s="45" t="str">
        <f>UPPER(TEXT(Tableau1[[#This Row],[Date]],"jjjj"))</f>
        <v>JEUDI</v>
      </c>
      <c r="D197" s="61">
        <f>$C$3+ROW()-ROW(Tableau1[[#Headers],[Date]])-1</f>
        <v>44021</v>
      </c>
      <c r="E197" s="25">
        <v>0.35416666666666669</v>
      </c>
      <c r="F197" s="25">
        <v>0.52083333333333337</v>
      </c>
      <c r="G197" s="59">
        <v>6.9444444444444441E-3</v>
      </c>
      <c r="H197" s="25">
        <v>0.5625</v>
      </c>
      <c r="I197" s="25">
        <v>0.70833333333333337</v>
      </c>
      <c r="J197" s="59">
        <v>6.9444444444444441E-3</v>
      </c>
      <c r="K197" s="65">
        <f>Tableau1[[#This Row],[Fin AM]]-Tableau1[[#This Row],[Début AM]]-Tableau1[[#This Row],[Pause AM]]+Tableau1[[#This Row],[Fin PM]]-Tableau1[[#This Row],[Début PM]]-Tableau1[[#This Row],[Pause PM]]</f>
        <v>0.29861111111111116</v>
      </c>
      <c r="L197" s="46"/>
      <c r="M197" s="91"/>
      <c r="N197" s="102" t="str">
        <f ca="1">IF(COUNTIF('jours fériés'!C:C,Tableau1[[#This Row],[Date]]),"oui","")</f>
        <v/>
      </c>
      <c r="O197" s="95"/>
      <c r="P197" s="95"/>
      <c r="Q197" s="87">
        <f>IF(Tableau1[[#This Row],[ CP / ABS / ChP. AM]]="A.M.",Tableau1[[#This Row],[Temps de travail]],0)</f>
        <v>0</v>
      </c>
      <c r="R197" s="110">
        <f>IF(Tableau1[[#This Row],[ CP / ABS / ChP. AM]]="Ch.P. AM",Tableau1[[#This Row],[Fin AM]]-Tableau1[[#This Row],[Début AM]]-Tableau1[[#This Row],[Pause AM]],0)</f>
        <v>0</v>
      </c>
      <c r="S197" s="88">
        <f>IF(Tableau1[[#This Row],[Ch.P. PM]]="Ch.P. PM",Tableau1[[#This Row],[Fin PM]]-Tableau1[[#This Row],[Début PM]]-Tableau1[[#This Row],[Pause PM]],0)</f>
        <v>0</v>
      </c>
      <c r="T197" s="111">
        <f>+Tableau1[[#This Row],[Chômage Partiel AM]]+Tableau1[[#This Row],[Chômage Partiel PM]]</f>
        <v>0</v>
      </c>
      <c r="U197" s="107">
        <f ca="1">MAX(0,IF(WEEKDAY(Tableau1[[#This Row],[Date]],2)&lt;7,0,
SUM(OFFSET(Tableau1[[#This Row],[Temps de travail]],-6,,7))-
SUM(OFFSET(Tableau1[[#This Row],[Heures à récupérer]],-6,,7))+
SUM(OFFSET(Tableau1[[#This Row],[Récup avance]],-6,,7))
-paramètres!$B$9
)*24)</f>
        <v>0</v>
      </c>
      <c r="V197" s="14"/>
      <c r="W197" s="14"/>
      <c r="Y197" s="14"/>
    </row>
    <row r="198" spans="2:25" x14ac:dyDescent="0.3">
      <c r="B198" s="50" t="str">
        <f>IF(WEEKDAY(Tableau1[[#This Row],[Date]],2)=4,"semaine "&amp;_xlfn.ISOWEEKNUM(Tableau1[[#This Row],[Date]]),"")</f>
        <v/>
      </c>
      <c r="C198" s="45" t="str">
        <f>UPPER(TEXT(Tableau1[[#This Row],[Date]],"jjjj"))</f>
        <v>VENDREDI</v>
      </c>
      <c r="D198" s="61">
        <f>$C$3+ROW()-ROW(Tableau1[[#Headers],[Date]])-1</f>
        <v>44022</v>
      </c>
      <c r="E198" s="25">
        <v>0.35416666666666669</v>
      </c>
      <c r="F198" s="25">
        <v>0.5</v>
      </c>
      <c r="G198" s="59">
        <v>6.9444444444444441E-3</v>
      </c>
      <c r="H198" s="25">
        <v>0.54166666666666663</v>
      </c>
      <c r="I198" s="25">
        <v>0.64583333333333337</v>
      </c>
      <c r="J198" s="59"/>
      <c r="K198" s="65">
        <f>Tableau1[[#This Row],[Fin AM]]-Tableau1[[#This Row],[Début AM]]-Tableau1[[#This Row],[Pause AM]]+Tableau1[[#This Row],[Fin PM]]-Tableau1[[#This Row],[Début PM]]-Tableau1[[#This Row],[Pause PM]]</f>
        <v>0.24305555555555558</v>
      </c>
      <c r="L198" s="46"/>
      <c r="M198" s="91"/>
      <c r="N198" s="102" t="str">
        <f ca="1">IF(COUNTIF('jours fériés'!C:C,Tableau1[[#This Row],[Date]]),"oui","")</f>
        <v/>
      </c>
      <c r="O198" s="95"/>
      <c r="P198" s="95"/>
      <c r="Q198" s="87">
        <f>IF(Tableau1[[#This Row],[ CP / ABS / ChP. AM]]="A.M.",Tableau1[[#This Row],[Temps de travail]],0)</f>
        <v>0</v>
      </c>
      <c r="R198" s="110">
        <f>IF(Tableau1[[#This Row],[ CP / ABS / ChP. AM]]="Ch.P. AM",Tableau1[[#This Row],[Fin AM]]-Tableau1[[#This Row],[Début AM]]-Tableau1[[#This Row],[Pause AM]],0)</f>
        <v>0</v>
      </c>
      <c r="S198" s="88">
        <f>IF(Tableau1[[#This Row],[Ch.P. PM]]="Ch.P. PM",Tableau1[[#This Row],[Fin PM]]-Tableau1[[#This Row],[Début PM]]-Tableau1[[#This Row],[Pause PM]],0)</f>
        <v>0</v>
      </c>
      <c r="T198" s="111">
        <f>+Tableau1[[#This Row],[Chômage Partiel AM]]+Tableau1[[#This Row],[Chômage Partiel PM]]</f>
        <v>0</v>
      </c>
      <c r="U198" s="107">
        <f ca="1">MAX(0,IF(WEEKDAY(Tableau1[[#This Row],[Date]],2)&lt;7,0,
SUM(OFFSET(Tableau1[[#This Row],[Temps de travail]],-6,,7))-
SUM(OFFSET(Tableau1[[#This Row],[Heures à récupérer]],-6,,7))+
SUM(OFFSET(Tableau1[[#This Row],[Récup avance]],-6,,7))
-paramètres!$B$9
)*24)</f>
        <v>0</v>
      </c>
      <c r="V198" s="14"/>
      <c r="W198" s="14"/>
      <c r="Y198" s="14"/>
    </row>
    <row r="199" spans="2:25" x14ac:dyDescent="0.3">
      <c r="B199" s="50" t="str">
        <f>IF(WEEKDAY(Tableau1[[#This Row],[Date]],2)=4,"semaine "&amp;_xlfn.ISOWEEKNUM(Tableau1[[#This Row],[Date]]),"")</f>
        <v/>
      </c>
      <c r="C199" s="45" t="str">
        <f>UPPER(TEXT(Tableau1[[#This Row],[Date]],"jjjj"))</f>
        <v>SAMEDI</v>
      </c>
      <c r="D199" s="61">
        <f>$C$3+ROW()-ROW(Tableau1[[#Headers],[Date]])-1</f>
        <v>44023</v>
      </c>
      <c r="E199" s="25"/>
      <c r="F199" s="25"/>
      <c r="G199" s="59"/>
      <c r="H199" s="25"/>
      <c r="I199" s="25"/>
      <c r="J199" s="59"/>
      <c r="K199" s="65">
        <f>Tableau1[[#This Row],[Fin AM]]-Tableau1[[#This Row],[Début AM]]-Tableau1[[#This Row],[Pause AM]]+Tableau1[[#This Row],[Fin PM]]-Tableau1[[#This Row],[Début PM]]-Tableau1[[#This Row],[Pause PM]]</f>
        <v>0</v>
      </c>
      <c r="L199" s="46"/>
      <c r="M199" s="91"/>
      <c r="N199" s="102" t="str">
        <f ca="1">IF(COUNTIF('jours fériés'!C:C,Tableau1[[#This Row],[Date]]),"oui","")</f>
        <v/>
      </c>
      <c r="O199" s="95"/>
      <c r="P199" s="95"/>
      <c r="Q199" s="87">
        <f>IF(Tableau1[[#This Row],[ CP / ABS / ChP. AM]]="A.M.",Tableau1[[#This Row],[Temps de travail]],0)</f>
        <v>0</v>
      </c>
      <c r="R199" s="110">
        <f>IF(Tableau1[[#This Row],[ CP / ABS / ChP. AM]]="Ch.P. AM",Tableau1[[#This Row],[Fin AM]]-Tableau1[[#This Row],[Début AM]]-Tableau1[[#This Row],[Pause AM]],0)</f>
        <v>0</v>
      </c>
      <c r="S199" s="88">
        <f>IF(Tableau1[[#This Row],[Ch.P. PM]]="Ch.P. PM",Tableau1[[#This Row],[Fin PM]]-Tableau1[[#This Row],[Début PM]]-Tableau1[[#This Row],[Pause PM]],0)</f>
        <v>0</v>
      </c>
      <c r="T199" s="111">
        <f>+Tableau1[[#This Row],[Chômage Partiel AM]]+Tableau1[[#This Row],[Chômage Partiel PM]]</f>
        <v>0</v>
      </c>
      <c r="U199" s="107">
        <f ca="1">MAX(0,IF(WEEKDAY(Tableau1[[#This Row],[Date]],2)&lt;7,0,
SUM(OFFSET(Tableau1[[#This Row],[Temps de travail]],-6,,7))-
SUM(OFFSET(Tableau1[[#This Row],[Heures à récupérer]],-6,,7))+
SUM(OFFSET(Tableau1[[#This Row],[Récup avance]],-6,,7))
-paramètres!$B$9
)*24)</f>
        <v>0</v>
      </c>
      <c r="V199" s="14"/>
      <c r="W199" s="14"/>
      <c r="Y199" s="14"/>
    </row>
    <row r="200" spans="2:25" ht="15" thickBot="1" x14ac:dyDescent="0.35">
      <c r="B200" s="50" t="str">
        <f>IF(WEEKDAY(Tableau1[[#This Row],[Date]],2)=4,"semaine "&amp;_xlfn.ISOWEEKNUM(Tableau1[[#This Row],[Date]]),"")</f>
        <v/>
      </c>
      <c r="C200" s="45" t="str">
        <f>UPPER(TEXT(Tableau1[[#This Row],[Date]],"jjjj"))</f>
        <v>DIMANCHE</v>
      </c>
      <c r="D200" s="61">
        <f>$C$3+ROW()-ROW(Tableau1[[#Headers],[Date]])-1</f>
        <v>44024</v>
      </c>
      <c r="E200" s="25"/>
      <c r="F200" s="25"/>
      <c r="G200" s="59"/>
      <c r="H200" s="25"/>
      <c r="I200" s="25"/>
      <c r="J200" s="59"/>
      <c r="K200" s="65">
        <f>Tableau1[[#This Row],[Fin AM]]-Tableau1[[#This Row],[Début AM]]-Tableau1[[#This Row],[Pause AM]]+Tableau1[[#This Row],[Fin PM]]-Tableau1[[#This Row],[Début PM]]-Tableau1[[#This Row],[Pause PM]]</f>
        <v>0</v>
      </c>
      <c r="L200" s="53"/>
      <c r="M200" s="92"/>
      <c r="N200" s="97" t="str">
        <f ca="1">IF(COUNTIF('jours fériés'!C:C,Tableau1[[#This Row],[Date]]),"oui","")</f>
        <v/>
      </c>
      <c r="O200" s="96"/>
      <c r="P200" s="96"/>
      <c r="Q200" s="91">
        <f>IF(Tableau1[[#This Row],[ CP / ABS / ChP. AM]]="A.M.",Tableau1[[#This Row],[Temps de travail]],0)</f>
        <v>0</v>
      </c>
      <c r="R200" s="112">
        <f>IF(Tableau1[[#This Row],[ CP / ABS / ChP. AM]]="Ch.P. AM",Tableau1[[#This Row],[Fin AM]]-Tableau1[[#This Row],[Début AM]]-Tableau1[[#This Row],[Pause AM]],0)</f>
        <v>0</v>
      </c>
      <c r="S200" s="105">
        <f>IF(Tableau1[[#This Row],[Ch.P. PM]]="Ch.P. PM",Tableau1[[#This Row],[Fin PM]]-Tableau1[[#This Row],[Début PM]]-Tableau1[[#This Row],[Pause PM]],0)</f>
        <v>0</v>
      </c>
      <c r="T200" s="113">
        <f>+Tableau1[[#This Row],[Chômage Partiel AM]]+Tableau1[[#This Row],[Chômage Partiel PM]]</f>
        <v>0</v>
      </c>
      <c r="U200" s="108">
        <f ca="1">MAX(0,IF(WEEKDAY(Tableau1[[#This Row],[Date]],2)&lt;7,0,
SUM(OFFSET(Tableau1[[#This Row],[Temps de travail]],-6,,7))-
SUM(OFFSET(Tableau1[[#This Row],[Heures à récupérer]],-6,,7))+
SUM(OFFSET(Tableau1[[#This Row],[Récup avance]],-6,,7))
-paramètres!$B$9
)*24)</f>
        <v>5.3290705182007514E-15</v>
      </c>
      <c r="V200" s="14"/>
      <c r="W200" s="14"/>
      <c r="Y200" s="14"/>
    </row>
    <row r="201" spans="2:25" x14ac:dyDescent="0.3">
      <c r="B201" s="50" t="str">
        <f>IF(WEEKDAY(Tableau1[[#This Row],[Date]],2)=4,"semaine "&amp;_xlfn.ISOWEEKNUM(Tableau1[[#This Row],[Date]]),"")</f>
        <v/>
      </c>
      <c r="C201" s="45" t="str">
        <f>UPPER(TEXT(Tableau1[[#This Row],[Date]],"jjjj"))</f>
        <v>LUNDI</v>
      </c>
      <c r="D201" s="61">
        <f>$C$3+ROW()-ROW(Tableau1[[#Headers],[Date]])-1</f>
        <v>44025</v>
      </c>
      <c r="E201" s="25">
        <v>0.35416666666666669</v>
      </c>
      <c r="F201" s="25">
        <v>0.52083333333333337</v>
      </c>
      <c r="G201" s="59">
        <v>6.9444444444444441E-3</v>
      </c>
      <c r="H201" s="25">
        <v>0.5625</v>
      </c>
      <c r="I201" s="25">
        <v>0.70833333333333337</v>
      </c>
      <c r="J201" s="59">
        <v>6.9444444444444441E-3</v>
      </c>
      <c r="K201" s="65">
        <f>Tableau1[[#This Row],[Fin AM]]-Tableau1[[#This Row],[Début AM]]-Tableau1[[#This Row],[Pause AM]]+Tableau1[[#This Row],[Fin PM]]-Tableau1[[#This Row],[Début PM]]-Tableau1[[#This Row],[Pause PM]]</f>
        <v>0.29861111111111116</v>
      </c>
      <c r="L201" s="49"/>
      <c r="M201" s="90"/>
      <c r="N201" s="102" t="str">
        <f ca="1">IF(COUNTIF('jours fériés'!C:C,Tableau1[[#This Row],[Date]]),"oui","")</f>
        <v/>
      </c>
      <c r="O201" s="95"/>
      <c r="P201" s="95"/>
      <c r="Q201" s="87">
        <f>IF(Tableau1[[#This Row],[ CP / ABS / ChP. AM]]="A.M.",Tableau1[[#This Row],[Temps de travail]],0)</f>
        <v>0</v>
      </c>
      <c r="R201" s="110">
        <f>IF(Tableau1[[#This Row],[ CP / ABS / ChP. AM]]="Ch.P. AM",Tableau1[[#This Row],[Fin AM]]-Tableau1[[#This Row],[Début AM]]-Tableau1[[#This Row],[Pause AM]],0)</f>
        <v>0</v>
      </c>
      <c r="S201" s="88">
        <f>IF(Tableau1[[#This Row],[Ch.P. PM]]="Ch.P. PM",Tableau1[[#This Row],[Fin PM]]-Tableau1[[#This Row],[Début PM]]-Tableau1[[#This Row],[Pause PM]],0)</f>
        <v>0</v>
      </c>
      <c r="T201" s="111">
        <f>+Tableau1[[#This Row],[Chômage Partiel AM]]+Tableau1[[#This Row],[Chômage Partiel PM]]</f>
        <v>0</v>
      </c>
      <c r="U201" s="107">
        <f ca="1">MAX(0,IF(WEEKDAY(Tableau1[[#This Row],[Date]],2)&lt;7,0,
SUM(OFFSET(Tableau1[[#This Row],[Temps de travail]],-6,,7))-
SUM(OFFSET(Tableau1[[#This Row],[Heures à récupérer]],-6,,7))+
SUM(OFFSET(Tableau1[[#This Row],[Récup avance]],-6,,7))
-paramètres!$B$9
)*24)</f>
        <v>0</v>
      </c>
      <c r="V201" s="14"/>
      <c r="W201" s="14"/>
      <c r="Y201" s="14"/>
    </row>
    <row r="202" spans="2:25" x14ac:dyDescent="0.3">
      <c r="B202" s="50" t="str">
        <f>IF(WEEKDAY(Tableau1[[#This Row],[Date]],2)=4,"semaine "&amp;_xlfn.ISOWEEKNUM(Tableau1[[#This Row],[Date]]),"")</f>
        <v/>
      </c>
      <c r="C202" s="45" t="str">
        <f>UPPER(TEXT(Tableau1[[#This Row],[Date]],"jjjj"))</f>
        <v>MARDI</v>
      </c>
      <c r="D202" s="61">
        <f>$C$3+ROW()-ROW(Tableau1[[#Headers],[Date]])-1</f>
        <v>44026</v>
      </c>
      <c r="E202" s="25"/>
      <c r="F202" s="25"/>
      <c r="G202" s="59"/>
      <c r="H202" s="25"/>
      <c r="I202" s="25"/>
      <c r="J202" s="59"/>
      <c r="K202" s="65">
        <f>Tableau1[[#This Row],[Fin AM]]-Tableau1[[#This Row],[Début AM]]-Tableau1[[#This Row],[Pause AM]]+Tableau1[[#This Row],[Fin PM]]-Tableau1[[#This Row],[Début PM]]-Tableau1[[#This Row],[Pause PM]]</f>
        <v>0</v>
      </c>
      <c r="L202" s="46"/>
      <c r="M202" s="91"/>
      <c r="N202" s="102" t="str">
        <f ca="1">IF(COUNTIF('jours fériés'!C:C,Tableau1[[#This Row],[Date]]),"oui","")</f>
        <v>oui</v>
      </c>
      <c r="O202" s="95"/>
      <c r="P202" s="95"/>
      <c r="Q202" s="87">
        <f>IF(Tableau1[[#This Row],[ CP / ABS / ChP. AM]]="A.M.",Tableau1[[#This Row],[Temps de travail]],0)</f>
        <v>0</v>
      </c>
      <c r="R202" s="110">
        <f>IF(Tableau1[[#This Row],[ CP / ABS / ChP. AM]]="Ch.P. AM",Tableau1[[#This Row],[Fin AM]]-Tableau1[[#This Row],[Début AM]]-Tableau1[[#This Row],[Pause AM]],0)</f>
        <v>0</v>
      </c>
      <c r="S202" s="88">
        <f>IF(Tableau1[[#This Row],[Ch.P. PM]]="Ch.P. PM",Tableau1[[#This Row],[Fin PM]]-Tableau1[[#This Row],[Début PM]]-Tableau1[[#This Row],[Pause PM]],0)</f>
        <v>0</v>
      </c>
      <c r="T202" s="111">
        <f>+Tableau1[[#This Row],[Chômage Partiel AM]]+Tableau1[[#This Row],[Chômage Partiel PM]]</f>
        <v>0</v>
      </c>
      <c r="U202" s="107">
        <f ca="1">MAX(0,IF(WEEKDAY(Tableau1[[#This Row],[Date]],2)&lt;7,0,
SUM(OFFSET(Tableau1[[#This Row],[Temps de travail]],-6,,7))-
SUM(OFFSET(Tableau1[[#This Row],[Heures à récupérer]],-6,,7))+
SUM(OFFSET(Tableau1[[#This Row],[Récup avance]],-6,,7))
-paramètres!$B$9
)*24)</f>
        <v>0</v>
      </c>
      <c r="V202" s="14"/>
      <c r="W202" s="14"/>
      <c r="Y202" s="14"/>
    </row>
    <row r="203" spans="2:25" x14ac:dyDescent="0.3">
      <c r="B203" s="50" t="str">
        <f>IF(WEEKDAY(Tableau1[[#This Row],[Date]],2)=4,"semaine "&amp;_xlfn.ISOWEEKNUM(Tableau1[[#This Row],[Date]]),"")</f>
        <v/>
      </c>
      <c r="C203" s="45" t="str">
        <f>UPPER(TEXT(Tableau1[[#This Row],[Date]],"jjjj"))</f>
        <v>MERCREDI</v>
      </c>
      <c r="D203" s="61">
        <f>$C$3+ROW()-ROW(Tableau1[[#Headers],[Date]])-1</f>
        <v>44027</v>
      </c>
      <c r="E203" s="25">
        <v>0.35416666666666669</v>
      </c>
      <c r="F203" s="25">
        <v>0.52083333333333337</v>
      </c>
      <c r="G203" s="59">
        <v>6.9444444444444441E-3</v>
      </c>
      <c r="H203" s="25">
        <v>0.5625</v>
      </c>
      <c r="I203" s="25">
        <v>0.70833333333333337</v>
      </c>
      <c r="J203" s="59">
        <v>6.9444444444444441E-3</v>
      </c>
      <c r="K203" s="65">
        <f>Tableau1[[#This Row],[Fin AM]]-Tableau1[[#This Row],[Début AM]]-Tableau1[[#This Row],[Pause AM]]+Tableau1[[#This Row],[Fin PM]]-Tableau1[[#This Row],[Début PM]]-Tableau1[[#This Row],[Pause PM]]</f>
        <v>0.29861111111111116</v>
      </c>
      <c r="L203" s="46"/>
      <c r="M203" s="91"/>
      <c r="N203" s="102" t="str">
        <f ca="1">IF(COUNTIF('jours fériés'!C:C,Tableau1[[#This Row],[Date]]),"oui","")</f>
        <v/>
      </c>
      <c r="O203" s="95"/>
      <c r="P203" s="95"/>
      <c r="Q203" s="87">
        <f>IF(Tableau1[[#This Row],[ CP / ABS / ChP. AM]]="A.M.",Tableau1[[#This Row],[Temps de travail]],0)</f>
        <v>0</v>
      </c>
      <c r="R203" s="110">
        <f>IF(Tableau1[[#This Row],[ CP / ABS / ChP. AM]]="Ch.P. AM",Tableau1[[#This Row],[Fin AM]]-Tableau1[[#This Row],[Début AM]]-Tableau1[[#This Row],[Pause AM]],0)</f>
        <v>0</v>
      </c>
      <c r="S203" s="88">
        <f>IF(Tableau1[[#This Row],[Ch.P. PM]]="Ch.P. PM",Tableau1[[#This Row],[Fin PM]]-Tableau1[[#This Row],[Début PM]]-Tableau1[[#This Row],[Pause PM]],0)</f>
        <v>0</v>
      </c>
      <c r="T203" s="111">
        <f>+Tableau1[[#This Row],[Chômage Partiel AM]]+Tableau1[[#This Row],[Chômage Partiel PM]]</f>
        <v>0</v>
      </c>
      <c r="U203" s="107">
        <f ca="1">MAX(0,IF(WEEKDAY(Tableau1[[#This Row],[Date]],2)&lt;7,0,
SUM(OFFSET(Tableau1[[#This Row],[Temps de travail]],-6,,7))-
SUM(OFFSET(Tableau1[[#This Row],[Heures à récupérer]],-6,,7))+
SUM(OFFSET(Tableau1[[#This Row],[Récup avance]],-6,,7))
-paramètres!$B$9
)*24)</f>
        <v>0</v>
      </c>
      <c r="V203" s="14"/>
      <c r="W203" s="14"/>
      <c r="Y203" s="14"/>
    </row>
    <row r="204" spans="2:25" x14ac:dyDescent="0.3">
      <c r="B204" s="50" t="str">
        <f>IF(WEEKDAY(Tableau1[[#This Row],[Date]],2)=4,"semaine "&amp;_xlfn.ISOWEEKNUM(Tableau1[[#This Row],[Date]]),"")</f>
        <v>semaine 29</v>
      </c>
      <c r="C204" s="45" t="str">
        <f>UPPER(TEXT(Tableau1[[#This Row],[Date]],"jjjj"))</f>
        <v>JEUDI</v>
      </c>
      <c r="D204" s="61">
        <f>$C$3+ROW()-ROW(Tableau1[[#Headers],[Date]])-1</f>
        <v>44028</v>
      </c>
      <c r="E204" s="25">
        <v>0.35416666666666669</v>
      </c>
      <c r="F204" s="25">
        <v>0.52083333333333337</v>
      </c>
      <c r="G204" s="59">
        <v>6.9444444444444441E-3</v>
      </c>
      <c r="H204" s="25">
        <v>0.5625</v>
      </c>
      <c r="I204" s="25">
        <v>0.79166666666666663</v>
      </c>
      <c r="J204" s="59">
        <v>6.9444444444444441E-3</v>
      </c>
      <c r="K204" s="65">
        <f>Tableau1[[#This Row],[Fin AM]]-Tableau1[[#This Row],[Début AM]]-Tableau1[[#This Row],[Pause AM]]+Tableau1[[#This Row],[Fin PM]]-Tableau1[[#This Row],[Début PM]]-Tableau1[[#This Row],[Pause PM]]</f>
        <v>0.38194444444444442</v>
      </c>
      <c r="L204" s="46"/>
      <c r="M204" s="91"/>
      <c r="N204" s="102" t="str">
        <f ca="1">IF(COUNTIF('jours fériés'!C:C,Tableau1[[#This Row],[Date]]),"oui","")</f>
        <v/>
      </c>
      <c r="O204" s="95"/>
      <c r="P204" s="95"/>
      <c r="Q204" s="87">
        <f>IF(Tableau1[[#This Row],[ CP / ABS / ChP. AM]]="A.M.",Tableau1[[#This Row],[Temps de travail]],0)</f>
        <v>0</v>
      </c>
      <c r="R204" s="110">
        <f>IF(Tableau1[[#This Row],[ CP / ABS / ChP. AM]]="Ch.P. AM",Tableau1[[#This Row],[Fin AM]]-Tableau1[[#This Row],[Début AM]]-Tableau1[[#This Row],[Pause AM]],0)</f>
        <v>0</v>
      </c>
      <c r="S204" s="88">
        <f>IF(Tableau1[[#This Row],[Ch.P. PM]]="Ch.P. PM",Tableau1[[#This Row],[Fin PM]]-Tableau1[[#This Row],[Début PM]]-Tableau1[[#This Row],[Pause PM]],0)</f>
        <v>0</v>
      </c>
      <c r="T204" s="111">
        <f>+Tableau1[[#This Row],[Chômage Partiel AM]]+Tableau1[[#This Row],[Chômage Partiel PM]]</f>
        <v>0</v>
      </c>
      <c r="U204" s="107">
        <f ca="1">MAX(0,IF(WEEKDAY(Tableau1[[#This Row],[Date]],2)&lt;7,0,
SUM(OFFSET(Tableau1[[#This Row],[Temps de travail]],-6,,7))-
SUM(OFFSET(Tableau1[[#This Row],[Heures à récupérer]],-6,,7))+
SUM(OFFSET(Tableau1[[#This Row],[Récup avance]],-6,,7))
-paramètres!$B$9
)*24)</f>
        <v>0</v>
      </c>
      <c r="V204" s="14"/>
      <c r="W204" s="14"/>
      <c r="Y204" s="14"/>
    </row>
    <row r="205" spans="2:25" x14ac:dyDescent="0.3">
      <c r="B205" s="50" t="str">
        <f>IF(WEEKDAY(Tableau1[[#This Row],[Date]],2)=4,"semaine "&amp;_xlfn.ISOWEEKNUM(Tableau1[[#This Row],[Date]]),"")</f>
        <v/>
      </c>
      <c r="C205" s="45" t="str">
        <f>UPPER(TEXT(Tableau1[[#This Row],[Date]],"jjjj"))</f>
        <v>VENDREDI</v>
      </c>
      <c r="D205" s="61">
        <f>$C$3+ROW()-ROW(Tableau1[[#Headers],[Date]])-1</f>
        <v>44029</v>
      </c>
      <c r="E205" s="25">
        <v>0.35416666666666669</v>
      </c>
      <c r="F205" s="25">
        <v>0.5</v>
      </c>
      <c r="G205" s="59">
        <v>6.9444444444444441E-3</v>
      </c>
      <c r="H205" s="25">
        <v>0.54166666666666663</v>
      </c>
      <c r="I205" s="25">
        <v>0.64583333333333337</v>
      </c>
      <c r="J205" s="59"/>
      <c r="K205" s="65">
        <f>Tableau1[[#This Row],[Fin AM]]-Tableau1[[#This Row],[Début AM]]-Tableau1[[#This Row],[Pause AM]]+Tableau1[[#This Row],[Fin PM]]-Tableau1[[#This Row],[Début PM]]-Tableau1[[#This Row],[Pause PM]]</f>
        <v>0.24305555555555558</v>
      </c>
      <c r="L205" s="46"/>
      <c r="M205" s="91"/>
      <c r="N205" s="102" t="str">
        <f ca="1">IF(COUNTIF('jours fériés'!C:C,Tableau1[[#This Row],[Date]]),"oui","")</f>
        <v/>
      </c>
      <c r="O205" s="95"/>
      <c r="P205" s="95"/>
      <c r="Q205" s="87">
        <f>IF(Tableau1[[#This Row],[ CP / ABS / ChP. AM]]="A.M.",Tableau1[[#This Row],[Temps de travail]],0)</f>
        <v>0</v>
      </c>
      <c r="R205" s="110">
        <f>IF(Tableau1[[#This Row],[ CP / ABS / ChP. AM]]="Ch.P. AM",Tableau1[[#This Row],[Fin AM]]-Tableau1[[#This Row],[Début AM]]-Tableau1[[#This Row],[Pause AM]],0)</f>
        <v>0</v>
      </c>
      <c r="S205" s="88">
        <f>IF(Tableau1[[#This Row],[Ch.P. PM]]="Ch.P. PM",Tableau1[[#This Row],[Fin PM]]-Tableau1[[#This Row],[Début PM]]-Tableau1[[#This Row],[Pause PM]],0)</f>
        <v>0</v>
      </c>
      <c r="T205" s="111">
        <f>+Tableau1[[#This Row],[Chômage Partiel AM]]+Tableau1[[#This Row],[Chômage Partiel PM]]</f>
        <v>0</v>
      </c>
      <c r="U205" s="107">
        <f ca="1">MAX(0,IF(WEEKDAY(Tableau1[[#This Row],[Date]],2)&lt;7,0,
SUM(OFFSET(Tableau1[[#This Row],[Temps de travail]],-6,,7))-
SUM(OFFSET(Tableau1[[#This Row],[Heures à récupérer]],-6,,7))+
SUM(OFFSET(Tableau1[[#This Row],[Récup avance]],-6,,7))
-paramètres!$B$9
)*24)</f>
        <v>0</v>
      </c>
      <c r="V205" s="14"/>
      <c r="W205" s="14"/>
      <c r="Y205" s="14"/>
    </row>
    <row r="206" spans="2:25" x14ac:dyDescent="0.3">
      <c r="B206" s="50" t="str">
        <f>IF(WEEKDAY(Tableau1[[#This Row],[Date]],2)=4,"semaine "&amp;_xlfn.ISOWEEKNUM(Tableau1[[#This Row],[Date]]),"")</f>
        <v/>
      </c>
      <c r="C206" s="45" t="str">
        <f>UPPER(TEXT(Tableau1[[#This Row],[Date]],"jjjj"))</f>
        <v>SAMEDI</v>
      </c>
      <c r="D206" s="61">
        <f>$C$3+ROW()-ROW(Tableau1[[#Headers],[Date]])-1</f>
        <v>44030</v>
      </c>
      <c r="E206" s="25"/>
      <c r="F206" s="25"/>
      <c r="G206" s="59"/>
      <c r="H206" s="25"/>
      <c r="I206" s="25"/>
      <c r="J206" s="59"/>
      <c r="K206" s="65">
        <f>Tableau1[[#This Row],[Fin AM]]-Tableau1[[#This Row],[Début AM]]-Tableau1[[#This Row],[Pause AM]]+Tableau1[[#This Row],[Fin PM]]-Tableau1[[#This Row],[Début PM]]-Tableau1[[#This Row],[Pause PM]]</f>
        <v>0</v>
      </c>
      <c r="L206" s="46"/>
      <c r="M206" s="91"/>
      <c r="N206" s="102" t="str">
        <f ca="1">IF(COUNTIF('jours fériés'!C:C,Tableau1[[#This Row],[Date]]),"oui","")</f>
        <v/>
      </c>
      <c r="O206" s="95"/>
      <c r="P206" s="95"/>
      <c r="Q206" s="87">
        <f>IF(Tableau1[[#This Row],[ CP / ABS / ChP. AM]]="A.M.",Tableau1[[#This Row],[Temps de travail]],0)</f>
        <v>0</v>
      </c>
      <c r="R206" s="110">
        <f>IF(Tableau1[[#This Row],[ CP / ABS / ChP. AM]]="Ch.P. AM",Tableau1[[#This Row],[Fin AM]]-Tableau1[[#This Row],[Début AM]]-Tableau1[[#This Row],[Pause AM]],0)</f>
        <v>0</v>
      </c>
      <c r="S206" s="88">
        <f>IF(Tableau1[[#This Row],[Ch.P. PM]]="Ch.P. PM",Tableau1[[#This Row],[Fin PM]]-Tableau1[[#This Row],[Début PM]]-Tableau1[[#This Row],[Pause PM]],0)</f>
        <v>0</v>
      </c>
      <c r="T206" s="111">
        <f>+Tableau1[[#This Row],[Chômage Partiel AM]]+Tableau1[[#This Row],[Chômage Partiel PM]]</f>
        <v>0</v>
      </c>
      <c r="U206" s="107">
        <f ca="1">MAX(0,IF(WEEKDAY(Tableau1[[#This Row],[Date]],2)&lt;7,0,
SUM(OFFSET(Tableau1[[#This Row],[Temps de travail]],-6,,7))-
SUM(OFFSET(Tableau1[[#This Row],[Heures à récupérer]],-6,,7))+
SUM(OFFSET(Tableau1[[#This Row],[Récup avance]],-6,,7))
-paramètres!$B$9
)*24)</f>
        <v>0</v>
      </c>
      <c r="V206" s="14"/>
      <c r="W206" s="14"/>
      <c r="Y206" s="14"/>
    </row>
    <row r="207" spans="2:25" ht="15" thickBot="1" x14ac:dyDescent="0.35">
      <c r="B207" s="50" t="str">
        <f>IF(WEEKDAY(Tableau1[[#This Row],[Date]],2)=4,"semaine "&amp;_xlfn.ISOWEEKNUM(Tableau1[[#This Row],[Date]]),"")</f>
        <v/>
      </c>
      <c r="C207" s="45" t="str">
        <f>UPPER(TEXT(Tableau1[[#This Row],[Date]],"jjjj"))</f>
        <v>DIMANCHE</v>
      </c>
      <c r="D207" s="61">
        <f>$C$3+ROW()-ROW(Tableau1[[#Headers],[Date]])-1</f>
        <v>44031</v>
      </c>
      <c r="E207" s="25"/>
      <c r="F207" s="25"/>
      <c r="G207" s="59"/>
      <c r="H207" s="25"/>
      <c r="I207" s="25"/>
      <c r="J207" s="59"/>
      <c r="K207" s="65">
        <f>Tableau1[[#This Row],[Fin AM]]-Tableau1[[#This Row],[Début AM]]-Tableau1[[#This Row],[Pause AM]]+Tableau1[[#This Row],[Fin PM]]-Tableau1[[#This Row],[Début PM]]-Tableau1[[#This Row],[Pause PM]]</f>
        <v>0</v>
      </c>
      <c r="L207" s="53"/>
      <c r="M207" s="92"/>
      <c r="N207" s="97" t="str">
        <f ca="1">IF(COUNTIF('jours fériés'!C:C,Tableau1[[#This Row],[Date]]),"oui","")</f>
        <v/>
      </c>
      <c r="O207" s="96"/>
      <c r="P207" s="96"/>
      <c r="Q207" s="91">
        <f>IF(Tableau1[[#This Row],[ CP / ABS / ChP. AM]]="A.M.",Tableau1[[#This Row],[Temps de travail]],0)</f>
        <v>0</v>
      </c>
      <c r="R207" s="112">
        <f>IF(Tableau1[[#This Row],[ CP / ABS / ChP. AM]]="Ch.P. AM",Tableau1[[#This Row],[Fin AM]]-Tableau1[[#This Row],[Début AM]]-Tableau1[[#This Row],[Pause AM]],0)</f>
        <v>0</v>
      </c>
      <c r="S207" s="105">
        <f>IF(Tableau1[[#This Row],[Ch.P. PM]]="Ch.P. PM",Tableau1[[#This Row],[Fin PM]]-Tableau1[[#This Row],[Début PM]]-Tableau1[[#This Row],[Pause PM]],0)</f>
        <v>0</v>
      </c>
      <c r="T207" s="113">
        <f>+Tableau1[[#This Row],[Chômage Partiel AM]]+Tableau1[[#This Row],[Chômage Partiel PM]]</f>
        <v>0</v>
      </c>
      <c r="U207" s="108">
        <f ca="1">MAX(0,IF(WEEKDAY(Tableau1[[#This Row],[Date]],2)&lt;7,0,
SUM(OFFSET(Tableau1[[#This Row],[Temps de travail]],-6,,7))-
SUM(OFFSET(Tableau1[[#This Row],[Heures à récupérer]],-6,,7))+
SUM(OFFSET(Tableau1[[#This Row],[Récup avance]],-6,,7))
-paramètres!$B$9
)*24)</f>
        <v>0</v>
      </c>
      <c r="V207" s="14"/>
      <c r="W207" s="14"/>
      <c r="Y207" s="14"/>
    </row>
    <row r="208" spans="2:25" x14ac:dyDescent="0.3">
      <c r="B208" s="50" t="str">
        <f>IF(WEEKDAY(Tableau1[[#This Row],[Date]],2)=4,"semaine "&amp;_xlfn.ISOWEEKNUM(Tableau1[[#This Row],[Date]]),"")</f>
        <v/>
      </c>
      <c r="C208" s="45" t="str">
        <f>UPPER(TEXT(Tableau1[[#This Row],[Date]],"jjjj"))</f>
        <v>LUNDI</v>
      </c>
      <c r="D208" s="61">
        <f>$C$3+ROW()-ROW(Tableau1[[#Headers],[Date]])-1</f>
        <v>44032</v>
      </c>
      <c r="E208" s="25">
        <v>0.35416666666666669</v>
      </c>
      <c r="F208" s="25">
        <v>0.52083333333333337</v>
      </c>
      <c r="G208" s="59">
        <v>6.9444444444444441E-3</v>
      </c>
      <c r="H208" s="25">
        <v>0.5625</v>
      </c>
      <c r="I208" s="25">
        <v>0.70833333333333337</v>
      </c>
      <c r="J208" s="59">
        <v>6.9444444444444441E-3</v>
      </c>
      <c r="K208" s="65">
        <f>Tableau1[[#This Row],[Fin AM]]-Tableau1[[#This Row],[Début AM]]-Tableau1[[#This Row],[Pause AM]]+Tableau1[[#This Row],[Fin PM]]-Tableau1[[#This Row],[Début PM]]-Tableau1[[#This Row],[Pause PM]]</f>
        <v>0.29861111111111116</v>
      </c>
      <c r="L208" s="49"/>
      <c r="M208" s="90"/>
      <c r="N208" s="102" t="str">
        <f ca="1">IF(COUNTIF('jours fériés'!C:C,Tableau1[[#This Row],[Date]]),"oui","")</f>
        <v/>
      </c>
      <c r="O208" s="95"/>
      <c r="P208" s="95"/>
      <c r="Q208" s="87">
        <f>IF(Tableau1[[#This Row],[ CP / ABS / ChP. AM]]="A.M.",Tableau1[[#This Row],[Temps de travail]],0)</f>
        <v>0</v>
      </c>
      <c r="R208" s="110">
        <f>IF(Tableau1[[#This Row],[ CP / ABS / ChP. AM]]="Ch.P. AM",Tableau1[[#This Row],[Fin AM]]-Tableau1[[#This Row],[Début AM]]-Tableau1[[#This Row],[Pause AM]],0)</f>
        <v>0</v>
      </c>
      <c r="S208" s="88">
        <f>IF(Tableau1[[#This Row],[Ch.P. PM]]="Ch.P. PM",Tableau1[[#This Row],[Fin PM]]-Tableau1[[#This Row],[Début PM]]-Tableau1[[#This Row],[Pause PM]],0)</f>
        <v>0</v>
      </c>
      <c r="T208" s="111">
        <f>+Tableau1[[#This Row],[Chômage Partiel AM]]+Tableau1[[#This Row],[Chômage Partiel PM]]</f>
        <v>0</v>
      </c>
      <c r="U208" s="107">
        <f ca="1">MAX(0,IF(WEEKDAY(Tableau1[[#This Row],[Date]],2)&lt;7,0,
SUM(OFFSET(Tableau1[[#This Row],[Temps de travail]],-6,,7))-
SUM(OFFSET(Tableau1[[#This Row],[Heures à récupérer]],-6,,7))+
SUM(OFFSET(Tableau1[[#This Row],[Récup avance]],-6,,7))
-paramètres!$B$9
)*24)</f>
        <v>0</v>
      </c>
      <c r="V208" s="14"/>
      <c r="W208" s="14"/>
      <c r="Y208" s="14"/>
    </row>
    <row r="209" spans="2:25" x14ac:dyDescent="0.3">
      <c r="B209" s="50" t="str">
        <f>IF(WEEKDAY(Tableau1[[#This Row],[Date]],2)=4,"semaine "&amp;_xlfn.ISOWEEKNUM(Tableau1[[#This Row],[Date]]),"")</f>
        <v/>
      </c>
      <c r="C209" s="45" t="str">
        <f>UPPER(TEXT(Tableau1[[#This Row],[Date]],"jjjj"))</f>
        <v>MARDI</v>
      </c>
      <c r="D209" s="61">
        <f>$C$3+ROW()-ROW(Tableau1[[#Headers],[Date]])-1</f>
        <v>44033</v>
      </c>
      <c r="E209" s="25">
        <v>0.35416666666666669</v>
      </c>
      <c r="F209" s="25">
        <v>0.52083333333333337</v>
      </c>
      <c r="G209" s="59">
        <v>6.9444444444444441E-3</v>
      </c>
      <c r="H209" s="25">
        <v>0.5625</v>
      </c>
      <c r="I209" s="25">
        <v>0.70833333333333337</v>
      </c>
      <c r="J209" s="59">
        <v>6.9444444444444441E-3</v>
      </c>
      <c r="K209" s="65">
        <f>Tableau1[[#This Row],[Fin AM]]-Tableau1[[#This Row],[Début AM]]-Tableau1[[#This Row],[Pause AM]]+Tableau1[[#This Row],[Fin PM]]-Tableau1[[#This Row],[Début PM]]-Tableau1[[#This Row],[Pause PM]]</f>
        <v>0.29861111111111116</v>
      </c>
      <c r="L209" s="46"/>
      <c r="M209" s="91"/>
      <c r="N209" s="102" t="str">
        <f ca="1">IF(COUNTIF('jours fériés'!C:C,Tableau1[[#This Row],[Date]]),"oui","")</f>
        <v/>
      </c>
      <c r="O209" s="95"/>
      <c r="P209" s="95"/>
      <c r="Q209" s="87">
        <f>IF(Tableau1[[#This Row],[ CP / ABS / ChP. AM]]="A.M.",Tableau1[[#This Row],[Temps de travail]],0)</f>
        <v>0</v>
      </c>
      <c r="R209" s="110">
        <f>IF(Tableau1[[#This Row],[ CP / ABS / ChP. AM]]="Ch.P. AM",Tableau1[[#This Row],[Fin AM]]-Tableau1[[#This Row],[Début AM]]-Tableau1[[#This Row],[Pause AM]],0)</f>
        <v>0</v>
      </c>
      <c r="S209" s="88">
        <f>IF(Tableau1[[#This Row],[Ch.P. PM]]="Ch.P. PM",Tableau1[[#This Row],[Fin PM]]-Tableau1[[#This Row],[Début PM]]-Tableau1[[#This Row],[Pause PM]],0)</f>
        <v>0</v>
      </c>
      <c r="T209" s="111">
        <f>+Tableau1[[#This Row],[Chômage Partiel AM]]+Tableau1[[#This Row],[Chômage Partiel PM]]</f>
        <v>0</v>
      </c>
      <c r="U209" s="107">
        <f ca="1">MAX(0,IF(WEEKDAY(Tableau1[[#This Row],[Date]],2)&lt;7,0,
SUM(OFFSET(Tableau1[[#This Row],[Temps de travail]],-6,,7))-
SUM(OFFSET(Tableau1[[#This Row],[Heures à récupérer]],-6,,7))+
SUM(OFFSET(Tableau1[[#This Row],[Récup avance]],-6,,7))
-paramètres!$B$9
)*24)</f>
        <v>0</v>
      </c>
      <c r="V209" s="14"/>
      <c r="W209" s="14"/>
      <c r="Y209" s="14"/>
    </row>
    <row r="210" spans="2:25" x14ac:dyDescent="0.3">
      <c r="B210" s="50" t="str">
        <f>IF(WEEKDAY(Tableau1[[#This Row],[Date]],2)=4,"semaine "&amp;_xlfn.ISOWEEKNUM(Tableau1[[#This Row],[Date]]),"")</f>
        <v/>
      </c>
      <c r="C210" s="45" t="str">
        <f>UPPER(TEXT(Tableau1[[#This Row],[Date]],"jjjj"))</f>
        <v>MERCREDI</v>
      </c>
      <c r="D210" s="61">
        <f>$C$3+ROW()-ROW(Tableau1[[#Headers],[Date]])-1</f>
        <v>44034</v>
      </c>
      <c r="E210" s="25">
        <v>0.35416666666666669</v>
      </c>
      <c r="F210" s="25">
        <v>0.52083333333333337</v>
      </c>
      <c r="G210" s="59">
        <v>6.9444444444444441E-3</v>
      </c>
      <c r="H210" s="25">
        <v>0.5625</v>
      </c>
      <c r="I210" s="25">
        <v>0.70833333333333337</v>
      </c>
      <c r="J210" s="59">
        <v>6.9444444444444441E-3</v>
      </c>
      <c r="K210" s="65">
        <f>Tableau1[[#This Row],[Fin AM]]-Tableau1[[#This Row],[Début AM]]-Tableau1[[#This Row],[Pause AM]]+Tableau1[[#This Row],[Fin PM]]-Tableau1[[#This Row],[Début PM]]-Tableau1[[#This Row],[Pause PM]]</f>
        <v>0.29861111111111116</v>
      </c>
      <c r="L210" s="46"/>
      <c r="M210" s="91"/>
      <c r="N210" s="102" t="str">
        <f ca="1">IF(COUNTIF('jours fériés'!C:C,Tableau1[[#This Row],[Date]]),"oui","")</f>
        <v/>
      </c>
      <c r="O210" s="95"/>
      <c r="P210" s="95"/>
      <c r="Q210" s="87">
        <f>IF(Tableau1[[#This Row],[ CP / ABS / ChP. AM]]="A.M.",Tableau1[[#This Row],[Temps de travail]],0)</f>
        <v>0</v>
      </c>
      <c r="R210" s="110">
        <f>IF(Tableau1[[#This Row],[ CP / ABS / ChP. AM]]="Ch.P. AM",Tableau1[[#This Row],[Fin AM]]-Tableau1[[#This Row],[Début AM]]-Tableau1[[#This Row],[Pause AM]],0)</f>
        <v>0</v>
      </c>
      <c r="S210" s="88">
        <f>IF(Tableau1[[#This Row],[Ch.P. PM]]="Ch.P. PM",Tableau1[[#This Row],[Fin PM]]-Tableau1[[#This Row],[Début PM]]-Tableau1[[#This Row],[Pause PM]],0)</f>
        <v>0</v>
      </c>
      <c r="T210" s="111">
        <f>+Tableau1[[#This Row],[Chômage Partiel AM]]+Tableau1[[#This Row],[Chômage Partiel PM]]</f>
        <v>0</v>
      </c>
      <c r="U210" s="107">
        <f ca="1">MAX(0,IF(WEEKDAY(Tableau1[[#This Row],[Date]],2)&lt;7,0,
SUM(OFFSET(Tableau1[[#This Row],[Temps de travail]],-6,,7))-
SUM(OFFSET(Tableau1[[#This Row],[Heures à récupérer]],-6,,7))+
SUM(OFFSET(Tableau1[[#This Row],[Récup avance]],-6,,7))
-paramètres!$B$9
)*24)</f>
        <v>0</v>
      </c>
      <c r="V210" s="14"/>
      <c r="W210" s="14"/>
      <c r="Y210" s="14"/>
    </row>
    <row r="211" spans="2:25" x14ac:dyDescent="0.3">
      <c r="B211" s="50" t="str">
        <f>IF(WEEKDAY(Tableau1[[#This Row],[Date]],2)=4,"semaine "&amp;_xlfn.ISOWEEKNUM(Tableau1[[#This Row],[Date]]),"")</f>
        <v>semaine 30</v>
      </c>
      <c r="C211" s="45" t="str">
        <f>UPPER(TEXT(Tableau1[[#This Row],[Date]],"jjjj"))</f>
        <v>JEUDI</v>
      </c>
      <c r="D211" s="61">
        <f>$C$3+ROW()-ROW(Tableau1[[#Headers],[Date]])-1</f>
        <v>44035</v>
      </c>
      <c r="E211" s="25">
        <v>0.35416666666666669</v>
      </c>
      <c r="F211" s="25">
        <v>0.52083333333333337</v>
      </c>
      <c r="G211" s="59">
        <v>6.9444444444444441E-3</v>
      </c>
      <c r="H211" s="25">
        <v>0.5625</v>
      </c>
      <c r="I211" s="25">
        <v>0.70833333333333337</v>
      </c>
      <c r="J211" s="59">
        <v>6.9444444444444441E-3</v>
      </c>
      <c r="K211" s="65">
        <f>Tableau1[[#This Row],[Fin AM]]-Tableau1[[#This Row],[Début AM]]-Tableau1[[#This Row],[Pause AM]]+Tableau1[[#This Row],[Fin PM]]-Tableau1[[#This Row],[Début PM]]-Tableau1[[#This Row],[Pause PM]]</f>
        <v>0.29861111111111116</v>
      </c>
      <c r="L211" s="46"/>
      <c r="M211" s="91"/>
      <c r="N211" s="102" t="str">
        <f ca="1">IF(COUNTIF('jours fériés'!C:C,Tableau1[[#This Row],[Date]]),"oui","")</f>
        <v/>
      </c>
      <c r="O211" s="95"/>
      <c r="P211" s="95"/>
      <c r="Q211" s="87">
        <f>IF(Tableau1[[#This Row],[ CP / ABS / ChP. AM]]="A.M.",Tableau1[[#This Row],[Temps de travail]],0)</f>
        <v>0</v>
      </c>
      <c r="R211" s="110">
        <f>IF(Tableau1[[#This Row],[ CP / ABS / ChP. AM]]="Ch.P. AM",Tableau1[[#This Row],[Fin AM]]-Tableau1[[#This Row],[Début AM]]-Tableau1[[#This Row],[Pause AM]],0)</f>
        <v>0</v>
      </c>
      <c r="S211" s="88">
        <f>IF(Tableau1[[#This Row],[Ch.P. PM]]="Ch.P. PM",Tableau1[[#This Row],[Fin PM]]-Tableau1[[#This Row],[Début PM]]-Tableau1[[#This Row],[Pause PM]],0)</f>
        <v>0</v>
      </c>
      <c r="T211" s="111">
        <f>+Tableau1[[#This Row],[Chômage Partiel AM]]+Tableau1[[#This Row],[Chômage Partiel PM]]</f>
        <v>0</v>
      </c>
      <c r="U211" s="107">
        <f ca="1">MAX(0,IF(WEEKDAY(Tableau1[[#This Row],[Date]],2)&lt;7,0,
SUM(OFFSET(Tableau1[[#This Row],[Temps de travail]],-6,,7))-
SUM(OFFSET(Tableau1[[#This Row],[Heures à récupérer]],-6,,7))+
SUM(OFFSET(Tableau1[[#This Row],[Récup avance]],-6,,7))
-paramètres!$B$9
)*24)</f>
        <v>0</v>
      </c>
      <c r="V211" s="14"/>
      <c r="W211" s="14"/>
      <c r="Y211" s="14"/>
    </row>
    <row r="212" spans="2:25" x14ac:dyDescent="0.3">
      <c r="B212" s="50" t="str">
        <f>IF(WEEKDAY(Tableau1[[#This Row],[Date]],2)=4,"semaine "&amp;_xlfn.ISOWEEKNUM(Tableau1[[#This Row],[Date]]),"")</f>
        <v/>
      </c>
      <c r="C212" s="45" t="str">
        <f>UPPER(TEXT(Tableau1[[#This Row],[Date]],"jjjj"))</f>
        <v>VENDREDI</v>
      </c>
      <c r="D212" s="61">
        <f>$C$3+ROW()-ROW(Tableau1[[#Headers],[Date]])-1</f>
        <v>44036</v>
      </c>
      <c r="E212" s="25">
        <v>0.35416666666666669</v>
      </c>
      <c r="F212" s="25">
        <v>0.5</v>
      </c>
      <c r="G212" s="59">
        <v>6.9444444444444441E-3</v>
      </c>
      <c r="H212" s="25">
        <v>0.54166666666666663</v>
      </c>
      <c r="I212" s="25">
        <v>0.64583333333333337</v>
      </c>
      <c r="J212" s="59"/>
      <c r="K212" s="65">
        <f>Tableau1[[#This Row],[Fin AM]]-Tableau1[[#This Row],[Début AM]]-Tableau1[[#This Row],[Pause AM]]+Tableau1[[#This Row],[Fin PM]]-Tableau1[[#This Row],[Début PM]]-Tableau1[[#This Row],[Pause PM]]</f>
        <v>0.24305555555555558</v>
      </c>
      <c r="L212" s="46"/>
      <c r="M212" s="91"/>
      <c r="N212" s="102" t="str">
        <f ca="1">IF(COUNTIF('jours fériés'!C:C,Tableau1[[#This Row],[Date]]),"oui","")</f>
        <v/>
      </c>
      <c r="O212" s="95"/>
      <c r="P212" s="95"/>
      <c r="Q212" s="87">
        <f>IF(Tableau1[[#This Row],[ CP / ABS / ChP. AM]]="A.M.",Tableau1[[#This Row],[Temps de travail]],0)</f>
        <v>0</v>
      </c>
      <c r="R212" s="110">
        <f>IF(Tableau1[[#This Row],[ CP / ABS / ChP. AM]]="Ch.P. AM",Tableau1[[#This Row],[Fin AM]]-Tableau1[[#This Row],[Début AM]]-Tableau1[[#This Row],[Pause AM]],0)</f>
        <v>0</v>
      </c>
      <c r="S212" s="88">
        <f>IF(Tableau1[[#This Row],[Ch.P. PM]]="Ch.P. PM",Tableau1[[#This Row],[Fin PM]]-Tableau1[[#This Row],[Début PM]]-Tableau1[[#This Row],[Pause PM]],0)</f>
        <v>0</v>
      </c>
      <c r="T212" s="111">
        <f>+Tableau1[[#This Row],[Chômage Partiel AM]]+Tableau1[[#This Row],[Chômage Partiel PM]]</f>
        <v>0</v>
      </c>
      <c r="U212" s="107">
        <f ca="1">MAX(0,IF(WEEKDAY(Tableau1[[#This Row],[Date]],2)&lt;7,0,
SUM(OFFSET(Tableau1[[#This Row],[Temps de travail]],-6,,7))-
SUM(OFFSET(Tableau1[[#This Row],[Heures à récupérer]],-6,,7))+
SUM(OFFSET(Tableau1[[#This Row],[Récup avance]],-6,,7))
-paramètres!$B$9
)*24)</f>
        <v>0</v>
      </c>
      <c r="V212" s="14"/>
      <c r="W212" s="14"/>
      <c r="Y212" s="14"/>
    </row>
    <row r="213" spans="2:25" x14ac:dyDescent="0.3">
      <c r="B213" s="50" t="str">
        <f>IF(WEEKDAY(Tableau1[[#This Row],[Date]],2)=4,"semaine "&amp;_xlfn.ISOWEEKNUM(Tableau1[[#This Row],[Date]]),"")</f>
        <v/>
      </c>
      <c r="C213" s="45" t="str">
        <f>UPPER(TEXT(Tableau1[[#This Row],[Date]],"jjjj"))</f>
        <v>SAMEDI</v>
      </c>
      <c r="D213" s="61">
        <f>$C$3+ROW()-ROW(Tableau1[[#Headers],[Date]])-1</f>
        <v>44037</v>
      </c>
      <c r="E213" s="25"/>
      <c r="F213" s="25"/>
      <c r="G213" s="59"/>
      <c r="H213" s="25"/>
      <c r="I213" s="25"/>
      <c r="J213" s="59"/>
      <c r="K213" s="65">
        <f>Tableau1[[#This Row],[Fin AM]]-Tableau1[[#This Row],[Début AM]]-Tableau1[[#This Row],[Pause AM]]+Tableau1[[#This Row],[Fin PM]]-Tableau1[[#This Row],[Début PM]]-Tableau1[[#This Row],[Pause PM]]</f>
        <v>0</v>
      </c>
      <c r="L213" s="46"/>
      <c r="M213" s="91"/>
      <c r="N213" s="102" t="str">
        <f ca="1">IF(COUNTIF('jours fériés'!C:C,Tableau1[[#This Row],[Date]]),"oui","")</f>
        <v/>
      </c>
      <c r="O213" s="95"/>
      <c r="P213" s="95"/>
      <c r="Q213" s="87">
        <f>IF(Tableau1[[#This Row],[ CP / ABS / ChP. AM]]="A.M.",Tableau1[[#This Row],[Temps de travail]],0)</f>
        <v>0</v>
      </c>
      <c r="R213" s="110">
        <f>IF(Tableau1[[#This Row],[ CP / ABS / ChP. AM]]="Ch.P. AM",Tableau1[[#This Row],[Fin AM]]-Tableau1[[#This Row],[Début AM]]-Tableau1[[#This Row],[Pause AM]],0)</f>
        <v>0</v>
      </c>
      <c r="S213" s="88">
        <f>IF(Tableau1[[#This Row],[Ch.P. PM]]="Ch.P. PM",Tableau1[[#This Row],[Fin PM]]-Tableau1[[#This Row],[Début PM]]-Tableau1[[#This Row],[Pause PM]],0)</f>
        <v>0</v>
      </c>
      <c r="T213" s="111">
        <f>+Tableau1[[#This Row],[Chômage Partiel AM]]+Tableau1[[#This Row],[Chômage Partiel PM]]</f>
        <v>0</v>
      </c>
      <c r="U213" s="107">
        <f ca="1">MAX(0,IF(WEEKDAY(Tableau1[[#This Row],[Date]],2)&lt;7,0,
SUM(OFFSET(Tableau1[[#This Row],[Temps de travail]],-6,,7))-
SUM(OFFSET(Tableau1[[#This Row],[Heures à récupérer]],-6,,7))+
SUM(OFFSET(Tableau1[[#This Row],[Récup avance]],-6,,7))
-paramètres!$B$9
)*24)</f>
        <v>0</v>
      </c>
      <c r="V213" s="14"/>
      <c r="W213" s="14"/>
      <c r="Y213" s="14"/>
    </row>
    <row r="214" spans="2:25" ht="15" thickBot="1" x14ac:dyDescent="0.35">
      <c r="B214" s="50" t="str">
        <f>IF(WEEKDAY(Tableau1[[#This Row],[Date]],2)=4,"semaine "&amp;_xlfn.ISOWEEKNUM(Tableau1[[#This Row],[Date]]),"")</f>
        <v/>
      </c>
      <c r="C214" s="45" t="str">
        <f>UPPER(TEXT(Tableau1[[#This Row],[Date]],"jjjj"))</f>
        <v>DIMANCHE</v>
      </c>
      <c r="D214" s="61">
        <f>$C$3+ROW()-ROW(Tableau1[[#Headers],[Date]])-1</f>
        <v>44038</v>
      </c>
      <c r="E214" s="25"/>
      <c r="F214" s="25"/>
      <c r="G214" s="59"/>
      <c r="H214" s="25"/>
      <c r="I214" s="25"/>
      <c r="J214" s="59"/>
      <c r="K214" s="65">
        <f>Tableau1[[#This Row],[Fin AM]]-Tableau1[[#This Row],[Début AM]]-Tableau1[[#This Row],[Pause AM]]+Tableau1[[#This Row],[Fin PM]]-Tableau1[[#This Row],[Début PM]]-Tableau1[[#This Row],[Pause PM]]</f>
        <v>0</v>
      </c>
      <c r="L214" s="53"/>
      <c r="M214" s="92"/>
      <c r="N214" s="97" t="str">
        <f ca="1">IF(COUNTIF('jours fériés'!C:C,Tableau1[[#This Row],[Date]]),"oui","")</f>
        <v/>
      </c>
      <c r="O214" s="96"/>
      <c r="P214" s="96"/>
      <c r="Q214" s="91">
        <f>IF(Tableau1[[#This Row],[ CP / ABS / ChP. AM]]="A.M.",Tableau1[[#This Row],[Temps de travail]],0)</f>
        <v>0</v>
      </c>
      <c r="R214" s="112">
        <f>IF(Tableau1[[#This Row],[ CP / ABS / ChP. AM]]="Ch.P. AM",Tableau1[[#This Row],[Fin AM]]-Tableau1[[#This Row],[Début AM]]-Tableau1[[#This Row],[Pause AM]],0)</f>
        <v>0</v>
      </c>
      <c r="S214" s="105">
        <f>IF(Tableau1[[#This Row],[Ch.P. PM]]="Ch.P. PM",Tableau1[[#This Row],[Fin PM]]-Tableau1[[#This Row],[Début PM]]-Tableau1[[#This Row],[Pause PM]],0)</f>
        <v>0</v>
      </c>
      <c r="T214" s="113">
        <f>+Tableau1[[#This Row],[Chômage Partiel AM]]+Tableau1[[#This Row],[Chômage Partiel PM]]</f>
        <v>0</v>
      </c>
      <c r="U214" s="108">
        <f ca="1">MAX(0,IF(WEEKDAY(Tableau1[[#This Row],[Date]],2)&lt;7,0,
SUM(OFFSET(Tableau1[[#This Row],[Temps de travail]],-6,,7))-
SUM(OFFSET(Tableau1[[#This Row],[Heures à récupérer]],-6,,7))+
SUM(OFFSET(Tableau1[[#This Row],[Récup avance]],-6,,7))
-paramètres!$B$9
)*24)</f>
        <v>5.3290705182007514E-15</v>
      </c>
      <c r="V214" s="14"/>
      <c r="W214" s="14"/>
      <c r="Y214" s="14"/>
    </row>
    <row r="215" spans="2:25" x14ac:dyDescent="0.3">
      <c r="B215" s="50" t="str">
        <f>IF(WEEKDAY(Tableau1[[#This Row],[Date]],2)=4,"semaine "&amp;_xlfn.ISOWEEKNUM(Tableau1[[#This Row],[Date]]),"")</f>
        <v/>
      </c>
      <c r="C215" s="45" t="str">
        <f>UPPER(TEXT(Tableau1[[#This Row],[Date]],"jjjj"))</f>
        <v>LUNDI</v>
      </c>
      <c r="D215" s="61">
        <f>$C$3+ROW()-ROW(Tableau1[[#Headers],[Date]])-1</f>
        <v>44039</v>
      </c>
      <c r="E215" s="25">
        <v>0.35416666666666669</v>
      </c>
      <c r="F215" s="25">
        <v>0.52083333333333337</v>
      </c>
      <c r="G215" s="59">
        <v>6.9444444444444441E-3</v>
      </c>
      <c r="H215" s="25">
        <v>0.5625</v>
      </c>
      <c r="I215" s="25">
        <v>0.70833333333333337</v>
      </c>
      <c r="J215" s="59">
        <v>6.9444444444444441E-3</v>
      </c>
      <c r="K215" s="65">
        <f>Tableau1[[#This Row],[Fin AM]]-Tableau1[[#This Row],[Début AM]]-Tableau1[[#This Row],[Pause AM]]+Tableau1[[#This Row],[Fin PM]]-Tableau1[[#This Row],[Début PM]]-Tableau1[[#This Row],[Pause PM]]</f>
        <v>0.29861111111111116</v>
      </c>
      <c r="L215" s="49"/>
      <c r="M215" s="90"/>
      <c r="N215" s="102" t="str">
        <f ca="1">IF(COUNTIF('jours fériés'!C:C,Tableau1[[#This Row],[Date]]),"oui","")</f>
        <v/>
      </c>
      <c r="O215" s="95"/>
      <c r="P215" s="95"/>
      <c r="Q215" s="87">
        <f>IF(Tableau1[[#This Row],[ CP / ABS / ChP. AM]]="A.M.",Tableau1[[#This Row],[Temps de travail]],0)</f>
        <v>0</v>
      </c>
      <c r="R215" s="110">
        <f>IF(Tableau1[[#This Row],[ CP / ABS / ChP. AM]]="Ch.P. AM",Tableau1[[#This Row],[Fin AM]]-Tableau1[[#This Row],[Début AM]]-Tableau1[[#This Row],[Pause AM]],0)</f>
        <v>0</v>
      </c>
      <c r="S215" s="88">
        <f>IF(Tableau1[[#This Row],[Ch.P. PM]]="Ch.P. PM",Tableau1[[#This Row],[Fin PM]]-Tableau1[[#This Row],[Début PM]]-Tableau1[[#This Row],[Pause PM]],0)</f>
        <v>0</v>
      </c>
      <c r="T215" s="111">
        <f>+Tableau1[[#This Row],[Chômage Partiel AM]]+Tableau1[[#This Row],[Chômage Partiel PM]]</f>
        <v>0</v>
      </c>
      <c r="U215" s="107">
        <f ca="1">MAX(0,IF(WEEKDAY(Tableau1[[#This Row],[Date]],2)&lt;7,0,
SUM(OFFSET(Tableau1[[#This Row],[Temps de travail]],-6,,7))-
SUM(OFFSET(Tableau1[[#This Row],[Heures à récupérer]],-6,,7))+
SUM(OFFSET(Tableau1[[#This Row],[Récup avance]],-6,,7))
-paramètres!$B$9
)*24)</f>
        <v>0</v>
      </c>
      <c r="V215" s="14"/>
      <c r="W215" s="14"/>
      <c r="Y215" s="14"/>
    </row>
    <row r="216" spans="2:25" x14ac:dyDescent="0.3">
      <c r="B216" s="50" t="str">
        <f>IF(WEEKDAY(Tableau1[[#This Row],[Date]],2)=4,"semaine "&amp;_xlfn.ISOWEEKNUM(Tableau1[[#This Row],[Date]]),"")</f>
        <v/>
      </c>
      <c r="C216" s="45" t="str">
        <f>UPPER(TEXT(Tableau1[[#This Row],[Date]],"jjjj"))</f>
        <v>MARDI</v>
      </c>
      <c r="D216" s="61">
        <f>$C$3+ROW()-ROW(Tableau1[[#Headers],[Date]])-1</f>
        <v>44040</v>
      </c>
      <c r="E216" s="25">
        <v>0.35416666666666669</v>
      </c>
      <c r="F216" s="25">
        <v>0.52083333333333337</v>
      </c>
      <c r="G216" s="59">
        <v>6.9444444444444441E-3</v>
      </c>
      <c r="H216" s="25">
        <v>0.5625</v>
      </c>
      <c r="I216" s="25">
        <v>0.70833333333333337</v>
      </c>
      <c r="J216" s="59">
        <v>6.9444444444444441E-3</v>
      </c>
      <c r="K216" s="65">
        <f>Tableau1[[#This Row],[Fin AM]]-Tableau1[[#This Row],[Début AM]]-Tableau1[[#This Row],[Pause AM]]+Tableau1[[#This Row],[Fin PM]]-Tableau1[[#This Row],[Début PM]]-Tableau1[[#This Row],[Pause PM]]</f>
        <v>0.29861111111111116</v>
      </c>
      <c r="L216" s="46"/>
      <c r="M216" s="91"/>
      <c r="N216" s="102" t="str">
        <f ca="1">IF(COUNTIF('jours fériés'!C:C,Tableau1[[#This Row],[Date]]),"oui","")</f>
        <v/>
      </c>
      <c r="O216" s="95"/>
      <c r="P216" s="95"/>
      <c r="Q216" s="87">
        <f>IF(Tableau1[[#This Row],[ CP / ABS / ChP. AM]]="A.M.",Tableau1[[#This Row],[Temps de travail]],0)</f>
        <v>0</v>
      </c>
      <c r="R216" s="110">
        <f>IF(Tableau1[[#This Row],[ CP / ABS / ChP. AM]]="Ch.P. AM",Tableau1[[#This Row],[Fin AM]]-Tableau1[[#This Row],[Début AM]]-Tableau1[[#This Row],[Pause AM]],0)</f>
        <v>0</v>
      </c>
      <c r="S216" s="88">
        <f>IF(Tableau1[[#This Row],[Ch.P. PM]]="Ch.P. PM",Tableau1[[#This Row],[Fin PM]]-Tableau1[[#This Row],[Début PM]]-Tableau1[[#This Row],[Pause PM]],0)</f>
        <v>0</v>
      </c>
      <c r="T216" s="111">
        <f>+Tableau1[[#This Row],[Chômage Partiel AM]]+Tableau1[[#This Row],[Chômage Partiel PM]]</f>
        <v>0</v>
      </c>
      <c r="U216" s="107">
        <f ca="1">MAX(0,IF(WEEKDAY(Tableau1[[#This Row],[Date]],2)&lt;7,0,
SUM(OFFSET(Tableau1[[#This Row],[Temps de travail]],-6,,7))-
SUM(OFFSET(Tableau1[[#This Row],[Heures à récupérer]],-6,,7))+
SUM(OFFSET(Tableau1[[#This Row],[Récup avance]],-6,,7))
-paramètres!$B$9
)*24)</f>
        <v>0</v>
      </c>
      <c r="V216" s="14"/>
      <c r="W216" s="14"/>
      <c r="Y216" s="14"/>
    </row>
    <row r="217" spans="2:25" x14ac:dyDescent="0.3">
      <c r="B217" s="50" t="str">
        <f>IF(WEEKDAY(Tableau1[[#This Row],[Date]],2)=4,"semaine "&amp;_xlfn.ISOWEEKNUM(Tableau1[[#This Row],[Date]]),"")</f>
        <v/>
      </c>
      <c r="C217" s="45" t="str">
        <f>UPPER(TEXT(Tableau1[[#This Row],[Date]],"jjjj"))</f>
        <v>MERCREDI</v>
      </c>
      <c r="D217" s="61">
        <f>$C$3+ROW()-ROW(Tableau1[[#Headers],[Date]])-1</f>
        <v>44041</v>
      </c>
      <c r="E217" s="25">
        <v>0.35416666666666669</v>
      </c>
      <c r="F217" s="25">
        <v>0.52083333333333337</v>
      </c>
      <c r="G217" s="59">
        <v>6.9444444444444441E-3</v>
      </c>
      <c r="H217" s="25">
        <v>0.5625</v>
      </c>
      <c r="I217" s="25">
        <v>0.70833333333333337</v>
      </c>
      <c r="J217" s="59">
        <v>6.9444444444444441E-3</v>
      </c>
      <c r="K217" s="65">
        <f>Tableau1[[#This Row],[Fin AM]]-Tableau1[[#This Row],[Début AM]]-Tableau1[[#This Row],[Pause AM]]+Tableau1[[#This Row],[Fin PM]]-Tableau1[[#This Row],[Début PM]]-Tableau1[[#This Row],[Pause PM]]</f>
        <v>0.29861111111111116</v>
      </c>
      <c r="L217" s="46"/>
      <c r="M217" s="91"/>
      <c r="N217" s="102" t="str">
        <f ca="1">IF(COUNTIF('jours fériés'!C:C,Tableau1[[#This Row],[Date]]),"oui","")</f>
        <v/>
      </c>
      <c r="O217" s="95"/>
      <c r="P217" s="95"/>
      <c r="Q217" s="87">
        <f>IF(Tableau1[[#This Row],[ CP / ABS / ChP. AM]]="A.M.",Tableau1[[#This Row],[Temps de travail]],0)</f>
        <v>0</v>
      </c>
      <c r="R217" s="110">
        <f>IF(Tableau1[[#This Row],[ CP / ABS / ChP. AM]]="Ch.P. AM",Tableau1[[#This Row],[Fin AM]]-Tableau1[[#This Row],[Début AM]]-Tableau1[[#This Row],[Pause AM]],0)</f>
        <v>0</v>
      </c>
      <c r="S217" s="88">
        <f>IF(Tableau1[[#This Row],[Ch.P. PM]]="Ch.P. PM",Tableau1[[#This Row],[Fin PM]]-Tableau1[[#This Row],[Début PM]]-Tableau1[[#This Row],[Pause PM]],0)</f>
        <v>0</v>
      </c>
      <c r="T217" s="111">
        <f>+Tableau1[[#This Row],[Chômage Partiel AM]]+Tableau1[[#This Row],[Chômage Partiel PM]]</f>
        <v>0</v>
      </c>
      <c r="U217" s="107">
        <f ca="1">MAX(0,IF(WEEKDAY(Tableau1[[#This Row],[Date]],2)&lt;7,0,
SUM(OFFSET(Tableau1[[#This Row],[Temps de travail]],-6,,7))-
SUM(OFFSET(Tableau1[[#This Row],[Heures à récupérer]],-6,,7))+
SUM(OFFSET(Tableau1[[#This Row],[Récup avance]],-6,,7))
-paramètres!$B$9
)*24)</f>
        <v>0</v>
      </c>
      <c r="V217" s="14"/>
      <c r="W217" s="14"/>
      <c r="Y217" s="14"/>
    </row>
    <row r="218" spans="2:25" x14ac:dyDescent="0.3">
      <c r="B218" s="50" t="str">
        <f>IF(WEEKDAY(Tableau1[[#This Row],[Date]],2)=4,"semaine "&amp;_xlfn.ISOWEEKNUM(Tableau1[[#This Row],[Date]]),"")</f>
        <v>semaine 31</v>
      </c>
      <c r="C218" s="45" t="str">
        <f>UPPER(TEXT(Tableau1[[#This Row],[Date]],"jjjj"))</f>
        <v>JEUDI</v>
      </c>
      <c r="D218" s="61">
        <f>$C$3+ROW()-ROW(Tableau1[[#Headers],[Date]])-1</f>
        <v>44042</v>
      </c>
      <c r="E218" s="25">
        <v>0.35416666666666669</v>
      </c>
      <c r="F218" s="25">
        <v>0.52083333333333337</v>
      </c>
      <c r="G218" s="59">
        <v>6.9444444444444441E-3</v>
      </c>
      <c r="H218" s="25">
        <v>0.5625</v>
      </c>
      <c r="I218" s="25">
        <v>0.70833333333333337</v>
      </c>
      <c r="J218" s="59">
        <v>6.9444444444444441E-3</v>
      </c>
      <c r="K218" s="65">
        <f>Tableau1[[#This Row],[Fin AM]]-Tableau1[[#This Row],[Début AM]]-Tableau1[[#This Row],[Pause AM]]+Tableau1[[#This Row],[Fin PM]]-Tableau1[[#This Row],[Début PM]]-Tableau1[[#This Row],[Pause PM]]</f>
        <v>0.29861111111111116</v>
      </c>
      <c r="L218" s="46"/>
      <c r="M218" s="91"/>
      <c r="N218" s="102" t="str">
        <f ca="1">IF(COUNTIF('jours fériés'!C:C,Tableau1[[#This Row],[Date]]),"oui","")</f>
        <v/>
      </c>
      <c r="O218" s="95"/>
      <c r="P218" s="95"/>
      <c r="Q218" s="87">
        <f>IF(Tableau1[[#This Row],[ CP / ABS / ChP. AM]]="A.M.",Tableau1[[#This Row],[Temps de travail]],0)</f>
        <v>0</v>
      </c>
      <c r="R218" s="110">
        <f>IF(Tableau1[[#This Row],[ CP / ABS / ChP. AM]]="Ch.P. AM",Tableau1[[#This Row],[Fin AM]]-Tableau1[[#This Row],[Début AM]]-Tableau1[[#This Row],[Pause AM]],0)</f>
        <v>0</v>
      </c>
      <c r="S218" s="88">
        <f>IF(Tableau1[[#This Row],[Ch.P. PM]]="Ch.P. PM",Tableau1[[#This Row],[Fin PM]]-Tableau1[[#This Row],[Début PM]]-Tableau1[[#This Row],[Pause PM]],0)</f>
        <v>0</v>
      </c>
      <c r="T218" s="111">
        <f>+Tableau1[[#This Row],[Chômage Partiel AM]]+Tableau1[[#This Row],[Chômage Partiel PM]]</f>
        <v>0</v>
      </c>
      <c r="U218" s="107">
        <f ca="1">MAX(0,IF(WEEKDAY(Tableau1[[#This Row],[Date]],2)&lt;7,0,
SUM(OFFSET(Tableau1[[#This Row],[Temps de travail]],-6,,7))-
SUM(OFFSET(Tableau1[[#This Row],[Heures à récupérer]],-6,,7))+
SUM(OFFSET(Tableau1[[#This Row],[Récup avance]],-6,,7))
-paramètres!$B$9
)*24)</f>
        <v>0</v>
      </c>
      <c r="V218" s="14"/>
      <c r="W218" s="14"/>
      <c r="Y218" s="14"/>
    </row>
    <row r="219" spans="2:25" x14ac:dyDescent="0.3">
      <c r="B219" s="50" t="str">
        <f>IF(WEEKDAY(Tableau1[[#This Row],[Date]],2)=4,"semaine "&amp;_xlfn.ISOWEEKNUM(Tableau1[[#This Row],[Date]]),"")</f>
        <v/>
      </c>
      <c r="C219" s="45" t="str">
        <f>UPPER(TEXT(Tableau1[[#This Row],[Date]],"jjjj"))</f>
        <v>VENDREDI</v>
      </c>
      <c r="D219" s="61">
        <f>$C$3+ROW()-ROW(Tableau1[[#Headers],[Date]])-1</f>
        <v>44043</v>
      </c>
      <c r="E219" s="25">
        <v>0.35416666666666669</v>
      </c>
      <c r="F219" s="25">
        <v>0.5</v>
      </c>
      <c r="G219" s="59">
        <v>6.9444444444444441E-3</v>
      </c>
      <c r="H219" s="25">
        <v>0.54166666666666663</v>
      </c>
      <c r="I219" s="25">
        <v>0.64583333333333337</v>
      </c>
      <c r="J219" s="59"/>
      <c r="K219" s="65">
        <f>Tableau1[[#This Row],[Fin AM]]-Tableau1[[#This Row],[Début AM]]-Tableau1[[#This Row],[Pause AM]]+Tableau1[[#This Row],[Fin PM]]-Tableau1[[#This Row],[Début PM]]-Tableau1[[#This Row],[Pause PM]]</f>
        <v>0.24305555555555558</v>
      </c>
      <c r="L219" s="46"/>
      <c r="M219" s="91"/>
      <c r="N219" s="102" t="str">
        <f ca="1">IF(COUNTIF('jours fériés'!C:C,Tableau1[[#This Row],[Date]]),"oui","")</f>
        <v/>
      </c>
      <c r="O219" s="95"/>
      <c r="P219" s="95"/>
      <c r="Q219" s="87">
        <f>IF(Tableau1[[#This Row],[ CP / ABS / ChP. AM]]="A.M.",Tableau1[[#This Row],[Temps de travail]],0)</f>
        <v>0</v>
      </c>
      <c r="R219" s="110">
        <f>IF(Tableau1[[#This Row],[ CP / ABS / ChP. AM]]="Ch.P. AM",Tableau1[[#This Row],[Fin AM]]-Tableau1[[#This Row],[Début AM]]-Tableau1[[#This Row],[Pause AM]],0)</f>
        <v>0</v>
      </c>
      <c r="S219" s="88">
        <f>IF(Tableau1[[#This Row],[Ch.P. PM]]="Ch.P. PM",Tableau1[[#This Row],[Fin PM]]-Tableau1[[#This Row],[Début PM]]-Tableau1[[#This Row],[Pause PM]],0)</f>
        <v>0</v>
      </c>
      <c r="T219" s="111">
        <f>+Tableau1[[#This Row],[Chômage Partiel AM]]+Tableau1[[#This Row],[Chômage Partiel PM]]</f>
        <v>0</v>
      </c>
      <c r="U219" s="107">
        <f ca="1">MAX(0,IF(WEEKDAY(Tableau1[[#This Row],[Date]],2)&lt;7,0,
SUM(OFFSET(Tableau1[[#This Row],[Temps de travail]],-6,,7))-
SUM(OFFSET(Tableau1[[#This Row],[Heures à récupérer]],-6,,7))+
SUM(OFFSET(Tableau1[[#This Row],[Récup avance]],-6,,7))
-paramètres!$B$9
)*24)</f>
        <v>0</v>
      </c>
      <c r="V219" s="14"/>
      <c r="W219" s="14"/>
      <c r="Y219" s="14"/>
    </row>
    <row r="220" spans="2:25" x14ac:dyDescent="0.3">
      <c r="B220" s="50" t="str">
        <f>IF(WEEKDAY(Tableau1[[#This Row],[Date]],2)=4,"semaine "&amp;_xlfn.ISOWEEKNUM(Tableau1[[#This Row],[Date]]),"")</f>
        <v/>
      </c>
      <c r="C220" s="45" t="str">
        <f>UPPER(TEXT(Tableau1[[#This Row],[Date]],"jjjj"))</f>
        <v>SAMEDI</v>
      </c>
      <c r="D220" s="61">
        <f>$C$3+ROW()-ROW(Tableau1[[#Headers],[Date]])-1</f>
        <v>44044</v>
      </c>
      <c r="E220" s="25"/>
      <c r="F220" s="25"/>
      <c r="G220" s="59"/>
      <c r="H220" s="25"/>
      <c r="I220" s="25"/>
      <c r="J220" s="59"/>
      <c r="K220" s="65">
        <f>Tableau1[[#This Row],[Fin AM]]-Tableau1[[#This Row],[Début AM]]-Tableau1[[#This Row],[Pause AM]]+Tableau1[[#This Row],[Fin PM]]-Tableau1[[#This Row],[Début PM]]-Tableau1[[#This Row],[Pause PM]]</f>
        <v>0</v>
      </c>
      <c r="L220" s="46"/>
      <c r="M220" s="91"/>
      <c r="N220" s="102" t="str">
        <f ca="1">IF(COUNTIF('jours fériés'!C:C,Tableau1[[#This Row],[Date]]),"oui","")</f>
        <v/>
      </c>
      <c r="O220" s="95"/>
      <c r="P220" s="95"/>
      <c r="Q220" s="87">
        <f>IF(Tableau1[[#This Row],[ CP / ABS / ChP. AM]]="A.M.",Tableau1[[#This Row],[Temps de travail]],0)</f>
        <v>0</v>
      </c>
      <c r="R220" s="110">
        <f>IF(Tableau1[[#This Row],[ CP / ABS / ChP. AM]]="Ch.P. AM",Tableau1[[#This Row],[Fin AM]]-Tableau1[[#This Row],[Début AM]]-Tableau1[[#This Row],[Pause AM]],0)</f>
        <v>0</v>
      </c>
      <c r="S220" s="88">
        <f>IF(Tableau1[[#This Row],[Ch.P. PM]]="Ch.P. PM",Tableau1[[#This Row],[Fin PM]]-Tableau1[[#This Row],[Début PM]]-Tableau1[[#This Row],[Pause PM]],0)</f>
        <v>0</v>
      </c>
      <c r="T220" s="111">
        <f>+Tableau1[[#This Row],[Chômage Partiel AM]]+Tableau1[[#This Row],[Chômage Partiel PM]]</f>
        <v>0</v>
      </c>
      <c r="U220" s="107">
        <f ca="1">MAX(0,IF(WEEKDAY(Tableau1[[#This Row],[Date]],2)&lt;7,0,
SUM(OFFSET(Tableau1[[#This Row],[Temps de travail]],-6,,7))-
SUM(OFFSET(Tableau1[[#This Row],[Heures à récupérer]],-6,,7))+
SUM(OFFSET(Tableau1[[#This Row],[Récup avance]],-6,,7))
-paramètres!$B$9
)*24)</f>
        <v>0</v>
      </c>
      <c r="V220" s="14"/>
      <c r="W220" s="14"/>
      <c r="Y220" s="14"/>
    </row>
    <row r="221" spans="2:25" ht="15" thickBot="1" x14ac:dyDescent="0.35">
      <c r="B221" s="50" t="str">
        <f>IF(WEEKDAY(Tableau1[[#This Row],[Date]],2)=4,"semaine "&amp;_xlfn.ISOWEEKNUM(Tableau1[[#This Row],[Date]]),"")</f>
        <v/>
      </c>
      <c r="C221" s="45" t="str">
        <f>UPPER(TEXT(Tableau1[[#This Row],[Date]],"jjjj"))</f>
        <v>DIMANCHE</v>
      </c>
      <c r="D221" s="61">
        <f>$C$3+ROW()-ROW(Tableau1[[#Headers],[Date]])-1</f>
        <v>44045</v>
      </c>
      <c r="E221" s="25"/>
      <c r="F221" s="25"/>
      <c r="G221" s="59"/>
      <c r="H221" s="25"/>
      <c r="I221" s="25"/>
      <c r="J221" s="59"/>
      <c r="K221" s="65">
        <f>Tableau1[[#This Row],[Fin AM]]-Tableau1[[#This Row],[Début AM]]-Tableau1[[#This Row],[Pause AM]]+Tableau1[[#This Row],[Fin PM]]-Tableau1[[#This Row],[Début PM]]-Tableau1[[#This Row],[Pause PM]]</f>
        <v>0</v>
      </c>
      <c r="L221" s="53"/>
      <c r="M221" s="92"/>
      <c r="N221" s="97" t="str">
        <f ca="1">IF(COUNTIF('jours fériés'!C:C,Tableau1[[#This Row],[Date]]),"oui","")</f>
        <v/>
      </c>
      <c r="O221" s="96"/>
      <c r="P221" s="96"/>
      <c r="Q221" s="91">
        <f>IF(Tableau1[[#This Row],[ CP / ABS / ChP. AM]]="A.M.",Tableau1[[#This Row],[Temps de travail]],0)</f>
        <v>0</v>
      </c>
      <c r="R221" s="112">
        <f>IF(Tableau1[[#This Row],[ CP / ABS / ChP. AM]]="Ch.P. AM",Tableau1[[#This Row],[Fin AM]]-Tableau1[[#This Row],[Début AM]]-Tableau1[[#This Row],[Pause AM]],0)</f>
        <v>0</v>
      </c>
      <c r="S221" s="105">
        <f>IF(Tableau1[[#This Row],[Ch.P. PM]]="Ch.P. PM",Tableau1[[#This Row],[Fin PM]]-Tableau1[[#This Row],[Début PM]]-Tableau1[[#This Row],[Pause PM]],0)</f>
        <v>0</v>
      </c>
      <c r="T221" s="113">
        <f>+Tableau1[[#This Row],[Chômage Partiel AM]]+Tableau1[[#This Row],[Chômage Partiel PM]]</f>
        <v>0</v>
      </c>
      <c r="U221" s="108">
        <f ca="1">MAX(0,IF(WEEKDAY(Tableau1[[#This Row],[Date]],2)&lt;7,0,
SUM(OFFSET(Tableau1[[#This Row],[Temps de travail]],-6,,7))-
SUM(OFFSET(Tableau1[[#This Row],[Heures à récupérer]],-6,,7))+
SUM(OFFSET(Tableau1[[#This Row],[Récup avance]],-6,,7))
-paramètres!$B$9
)*24)</f>
        <v>5.3290705182007514E-15</v>
      </c>
      <c r="V221" s="14"/>
      <c r="W221" s="14"/>
      <c r="Y221" s="14"/>
    </row>
    <row r="222" spans="2:25" x14ac:dyDescent="0.3">
      <c r="B222" s="50" t="str">
        <f>IF(WEEKDAY(Tableau1[[#This Row],[Date]],2)=4,"semaine "&amp;_xlfn.ISOWEEKNUM(Tableau1[[#This Row],[Date]]),"")</f>
        <v/>
      </c>
      <c r="C222" s="45" t="str">
        <f>UPPER(TEXT(Tableau1[[#This Row],[Date]],"jjjj"))</f>
        <v>LUNDI</v>
      </c>
      <c r="D222" s="61">
        <f>$C$3+ROW()-ROW(Tableau1[[#Headers],[Date]])-1</f>
        <v>44046</v>
      </c>
      <c r="E222" s="25">
        <v>0.35416666666666669</v>
      </c>
      <c r="F222" s="25">
        <v>0.52083333333333337</v>
      </c>
      <c r="G222" s="59">
        <v>6.9444444444444441E-3</v>
      </c>
      <c r="H222" s="25">
        <v>0.5625</v>
      </c>
      <c r="I222" s="25">
        <v>0.70833333333333337</v>
      </c>
      <c r="J222" s="59">
        <v>6.9444444444444441E-3</v>
      </c>
      <c r="K222" s="65">
        <f>Tableau1[[#This Row],[Fin AM]]-Tableau1[[#This Row],[Début AM]]-Tableau1[[#This Row],[Pause AM]]+Tableau1[[#This Row],[Fin PM]]-Tableau1[[#This Row],[Début PM]]-Tableau1[[#This Row],[Pause PM]]</f>
        <v>0.29861111111111116</v>
      </c>
      <c r="L222" s="49"/>
      <c r="M222" s="90"/>
      <c r="N222" s="102" t="str">
        <f ca="1">IF(COUNTIF('jours fériés'!C:C,Tableau1[[#This Row],[Date]]),"oui","")</f>
        <v/>
      </c>
      <c r="O222" s="95"/>
      <c r="P222" s="95"/>
      <c r="Q222" s="87">
        <f>IF(Tableau1[[#This Row],[ CP / ABS / ChP. AM]]="A.M.",Tableau1[[#This Row],[Temps de travail]],0)</f>
        <v>0</v>
      </c>
      <c r="R222" s="110">
        <f>IF(Tableau1[[#This Row],[ CP / ABS / ChP. AM]]="Ch.P. AM",Tableau1[[#This Row],[Fin AM]]-Tableau1[[#This Row],[Début AM]]-Tableau1[[#This Row],[Pause AM]],0)</f>
        <v>0</v>
      </c>
      <c r="S222" s="88">
        <f>IF(Tableau1[[#This Row],[Ch.P. PM]]="Ch.P. PM",Tableau1[[#This Row],[Fin PM]]-Tableau1[[#This Row],[Début PM]]-Tableau1[[#This Row],[Pause PM]],0)</f>
        <v>0</v>
      </c>
      <c r="T222" s="111">
        <f>+Tableau1[[#This Row],[Chômage Partiel AM]]+Tableau1[[#This Row],[Chômage Partiel PM]]</f>
        <v>0</v>
      </c>
      <c r="U222" s="107">
        <f ca="1">MAX(0,IF(WEEKDAY(Tableau1[[#This Row],[Date]],2)&lt;7,0,
SUM(OFFSET(Tableau1[[#This Row],[Temps de travail]],-6,,7))-
SUM(OFFSET(Tableau1[[#This Row],[Heures à récupérer]],-6,,7))+
SUM(OFFSET(Tableau1[[#This Row],[Récup avance]],-6,,7))
-paramètres!$B$9
)*24)</f>
        <v>0</v>
      </c>
      <c r="V222" s="14"/>
      <c r="W222" s="14"/>
      <c r="Y222" s="14"/>
    </row>
    <row r="223" spans="2:25" x14ac:dyDescent="0.3">
      <c r="B223" s="50" t="str">
        <f>IF(WEEKDAY(Tableau1[[#This Row],[Date]],2)=4,"semaine "&amp;_xlfn.ISOWEEKNUM(Tableau1[[#This Row],[Date]]),"")</f>
        <v/>
      </c>
      <c r="C223" s="45" t="str">
        <f>UPPER(TEXT(Tableau1[[#This Row],[Date]],"jjjj"))</f>
        <v>MARDI</v>
      </c>
      <c r="D223" s="61">
        <f>$C$3+ROW()-ROW(Tableau1[[#Headers],[Date]])-1</f>
        <v>44047</v>
      </c>
      <c r="E223" s="25">
        <v>0.35416666666666669</v>
      </c>
      <c r="F223" s="25">
        <v>0.52083333333333337</v>
      </c>
      <c r="G223" s="59">
        <v>6.9444444444444441E-3</v>
      </c>
      <c r="H223" s="25">
        <v>0.5625</v>
      </c>
      <c r="I223" s="25">
        <v>0.70833333333333337</v>
      </c>
      <c r="J223" s="59">
        <v>6.9444444444444441E-3</v>
      </c>
      <c r="K223" s="65">
        <f>Tableau1[[#This Row],[Fin AM]]-Tableau1[[#This Row],[Début AM]]-Tableau1[[#This Row],[Pause AM]]+Tableau1[[#This Row],[Fin PM]]-Tableau1[[#This Row],[Début PM]]-Tableau1[[#This Row],[Pause PM]]</f>
        <v>0.29861111111111116</v>
      </c>
      <c r="L223" s="46"/>
      <c r="M223" s="91"/>
      <c r="N223" s="102" t="str">
        <f ca="1">IF(COUNTIF('jours fériés'!C:C,Tableau1[[#This Row],[Date]]),"oui","")</f>
        <v/>
      </c>
      <c r="O223" s="95"/>
      <c r="P223" s="95"/>
      <c r="Q223" s="87">
        <f>IF(Tableau1[[#This Row],[ CP / ABS / ChP. AM]]="A.M.",Tableau1[[#This Row],[Temps de travail]],0)</f>
        <v>0</v>
      </c>
      <c r="R223" s="110">
        <f>IF(Tableau1[[#This Row],[ CP / ABS / ChP. AM]]="Ch.P. AM",Tableau1[[#This Row],[Fin AM]]-Tableau1[[#This Row],[Début AM]]-Tableau1[[#This Row],[Pause AM]],0)</f>
        <v>0</v>
      </c>
      <c r="S223" s="88">
        <f>IF(Tableau1[[#This Row],[Ch.P. PM]]="Ch.P. PM",Tableau1[[#This Row],[Fin PM]]-Tableau1[[#This Row],[Début PM]]-Tableau1[[#This Row],[Pause PM]],0)</f>
        <v>0</v>
      </c>
      <c r="T223" s="111">
        <f>+Tableau1[[#This Row],[Chômage Partiel AM]]+Tableau1[[#This Row],[Chômage Partiel PM]]</f>
        <v>0</v>
      </c>
      <c r="U223" s="107">
        <f ca="1">MAX(0,IF(WEEKDAY(Tableau1[[#This Row],[Date]],2)&lt;7,0,
SUM(OFFSET(Tableau1[[#This Row],[Temps de travail]],-6,,7))-
SUM(OFFSET(Tableau1[[#This Row],[Heures à récupérer]],-6,,7))+
SUM(OFFSET(Tableau1[[#This Row],[Récup avance]],-6,,7))
-paramètres!$B$9
)*24)</f>
        <v>0</v>
      </c>
      <c r="V223" s="14"/>
      <c r="W223" s="14"/>
      <c r="Y223" s="14"/>
    </row>
    <row r="224" spans="2:25" x14ac:dyDescent="0.3">
      <c r="B224" s="50" t="str">
        <f>IF(WEEKDAY(Tableau1[[#This Row],[Date]],2)=4,"semaine "&amp;_xlfn.ISOWEEKNUM(Tableau1[[#This Row],[Date]]),"")</f>
        <v/>
      </c>
      <c r="C224" s="45" t="str">
        <f>UPPER(TEXT(Tableau1[[#This Row],[Date]],"jjjj"))</f>
        <v>MERCREDI</v>
      </c>
      <c r="D224" s="61">
        <f>$C$3+ROW()-ROW(Tableau1[[#Headers],[Date]])-1</f>
        <v>44048</v>
      </c>
      <c r="E224" s="25">
        <v>0.35416666666666669</v>
      </c>
      <c r="F224" s="25">
        <v>0.52083333333333337</v>
      </c>
      <c r="G224" s="59">
        <v>6.9444444444444441E-3</v>
      </c>
      <c r="H224" s="25">
        <v>0.5625</v>
      </c>
      <c r="I224" s="25">
        <v>0.70833333333333337</v>
      </c>
      <c r="J224" s="59">
        <v>6.9444444444444441E-3</v>
      </c>
      <c r="K224" s="65">
        <f>Tableau1[[#This Row],[Fin AM]]-Tableau1[[#This Row],[Début AM]]-Tableau1[[#This Row],[Pause AM]]+Tableau1[[#This Row],[Fin PM]]-Tableau1[[#This Row],[Début PM]]-Tableau1[[#This Row],[Pause PM]]</f>
        <v>0.29861111111111116</v>
      </c>
      <c r="L224" s="46"/>
      <c r="M224" s="91"/>
      <c r="N224" s="102" t="str">
        <f ca="1">IF(COUNTIF('jours fériés'!C:C,Tableau1[[#This Row],[Date]]),"oui","")</f>
        <v/>
      </c>
      <c r="O224" s="95"/>
      <c r="P224" s="95"/>
      <c r="Q224" s="87">
        <f>IF(Tableau1[[#This Row],[ CP / ABS / ChP. AM]]="A.M.",Tableau1[[#This Row],[Temps de travail]],0)</f>
        <v>0</v>
      </c>
      <c r="R224" s="110">
        <f>IF(Tableau1[[#This Row],[ CP / ABS / ChP. AM]]="Ch.P. AM",Tableau1[[#This Row],[Fin AM]]-Tableau1[[#This Row],[Début AM]]-Tableau1[[#This Row],[Pause AM]],0)</f>
        <v>0</v>
      </c>
      <c r="S224" s="88">
        <f>IF(Tableau1[[#This Row],[Ch.P. PM]]="Ch.P. PM",Tableau1[[#This Row],[Fin PM]]-Tableau1[[#This Row],[Début PM]]-Tableau1[[#This Row],[Pause PM]],0)</f>
        <v>0</v>
      </c>
      <c r="T224" s="111">
        <f>+Tableau1[[#This Row],[Chômage Partiel AM]]+Tableau1[[#This Row],[Chômage Partiel PM]]</f>
        <v>0</v>
      </c>
      <c r="U224" s="107">
        <f ca="1">MAX(0,IF(WEEKDAY(Tableau1[[#This Row],[Date]],2)&lt;7,0,
SUM(OFFSET(Tableau1[[#This Row],[Temps de travail]],-6,,7))-
SUM(OFFSET(Tableau1[[#This Row],[Heures à récupérer]],-6,,7))+
SUM(OFFSET(Tableau1[[#This Row],[Récup avance]],-6,,7))
-paramètres!$B$9
)*24)</f>
        <v>0</v>
      </c>
      <c r="V224" s="14"/>
      <c r="W224" s="14"/>
      <c r="Y224" s="14"/>
    </row>
    <row r="225" spans="2:25" x14ac:dyDescent="0.3">
      <c r="B225" s="50" t="str">
        <f>IF(WEEKDAY(Tableau1[[#This Row],[Date]],2)=4,"semaine "&amp;_xlfn.ISOWEEKNUM(Tableau1[[#This Row],[Date]]),"")</f>
        <v>semaine 32</v>
      </c>
      <c r="C225" s="45" t="str">
        <f>UPPER(TEXT(Tableau1[[#This Row],[Date]],"jjjj"))</f>
        <v>JEUDI</v>
      </c>
      <c r="D225" s="61">
        <f>$C$3+ROW()-ROW(Tableau1[[#Headers],[Date]])-1</f>
        <v>44049</v>
      </c>
      <c r="E225" s="25">
        <v>0.35416666666666669</v>
      </c>
      <c r="F225" s="25">
        <v>0.52083333333333337</v>
      </c>
      <c r="G225" s="59">
        <v>6.9444444444444441E-3</v>
      </c>
      <c r="H225" s="25">
        <v>0.5625</v>
      </c>
      <c r="I225" s="25">
        <v>0.70833333333333337</v>
      </c>
      <c r="J225" s="59">
        <v>6.9444444444444441E-3</v>
      </c>
      <c r="K225" s="65">
        <f>Tableau1[[#This Row],[Fin AM]]-Tableau1[[#This Row],[Début AM]]-Tableau1[[#This Row],[Pause AM]]+Tableau1[[#This Row],[Fin PM]]-Tableau1[[#This Row],[Début PM]]-Tableau1[[#This Row],[Pause PM]]</f>
        <v>0.29861111111111116</v>
      </c>
      <c r="L225" s="46"/>
      <c r="M225" s="91"/>
      <c r="N225" s="102" t="str">
        <f ca="1">IF(COUNTIF('jours fériés'!C:C,Tableau1[[#This Row],[Date]]),"oui","")</f>
        <v/>
      </c>
      <c r="O225" s="95"/>
      <c r="P225" s="95"/>
      <c r="Q225" s="87">
        <f>IF(Tableau1[[#This Row],[ CP / ABS / ChP. AM]]="A.M.",Tableau1[[#This Row],[Temps de travail]],0)</f>
        <v>0</v>
      </c>
      <c r="R225" s="110">
        <f>IF(Tableau1[[#This Row],[ CP / ABS / ChP. AM]]="Ch.P. AM",Tableau1[[#This Row],[Fin AM]]-Tableau1[[#This Row],[Début AM]]-Tableau1[[#This Row],[Pause AM]],0)</f>
        <v>0</v>
      </c>
      <c r="S225" s="88">
        <f>IF(Tableau1[[#This Row],[Ch.P. PM]]="Ch.P. PM",Tableau1[[#This Row],[Fin PM]]-Tableau1[[#This Row],[Début PM]]-Tableau1[[#This Row],[Pause PM]],0)</f>
        <v>0</v>
      </c>
      <c r="T225" s="111">
        <f>+Tableau1[[#This Row],[Chômage Partiel AM]]+Tableau1[[#This Row],[Chômage Partiel PM]]</f>
        <v>0</v>
      </c>
      <c r="U225" s="107">
        <f ca="1">MAX(0,IF(WEEKDAY(Tableau1[[#This Row],[Date]],2)&lt;7,0,
SUM(OFFSET(Tableau1[[#This Row],[Temps de travail]],-6,,7))-
SUM(OFFSET(Tableau1[[#This Row],[Heures à récupérer]],-6,,7))+
SUM(OFFSET(Tableau1[[#This Row],[Récup avance]],-6,,7))
-paramètres!$B$9
)*24)</f>
        <v>0</v>
      </c>
      <c r="V225" s="14"/>
      <c r="W225" s="14"/>
      <c r="Y225" s="14"/>
    </row>
    <row r="226" spans="2:25" x14ac:dyDescent="0.3">
      <c r="B226" s="50" t="str">
        <f>IF(WEEKDAY(Tableau1[[#This Row],[Date]],2)=4,"semaine "&amp;_xlfn.ISOWEEKNUM(Tableau1[[#This Row],[Date]]),"")</f>
        <v/>
      </c>
      <c r="C226" s="45" t="str">
        <f>UPPER(TEXT(Tableau1[[#This Row],[Date]],"jjjj"))</f>
        <v>VENDREDI</v>
      </c>
      <c r="D226" s="61">
        <f>$C$3+ROW()-ROW(Tableau1[[#Headers],[Date]])-1</f>
        <v>44050</v>
      </c>
      <c r="E226" s="25">
        <v>0.35416666666666669</v>
      </c>
      <c r="F226" s="25">
        <v>0.5</v>
      </c>
      <c r="G226" s="59">
        <v>6.9444444444444441E-3</v>
      </c>
      <c r="H226" s="25">
        <v>0.54166666666666663</v>
      </c>
      <c r="I226" s="25">
        <v>0.64583333333333337</v>
      </c>
      <c r="J226" s="59"/>
      <c r="K226" s="65">
        <f>Tableau1[[#This Row],[Fin AM]]-Tableau1[[#This Row],[Début AM]]-Tableau1[[#This Row],[Pause AM]]+Tableau1[[#This Row],[Fin PM]]-Tableau1[[#This Row],[Début PM]]-Tableau1[[#This Row],[Pause PM]]</f>
        <v>0.24305555555555558</v>
      </c>
      <c r="L226" s="46"/>
      <c r="M226" s="91"/>
      <c r="N226" s="102" t="str">
        <f ca="1">IF(COUNTIF('jours fériés'!C:C,Tableau1[[#This Row],[Date]]),"oui","")</f>
        <v/>
      </c>
      <c r="O226" s="95"/>
      <c r="P226" s="95"/>
      <c r="Q226" s="87">
        <f>IF(Tableau1[[#This Row],[ CP / ABS / ChP. AM]]="A.M.",Tableau1[[#This Row],[Temps de travail]],0)</f>
        <v>0</v>
      </c>
      <c r="R226" s="110">
        <f>IF(Tableau1[[#This Row],[ CP / ABS / ChP. AM]]="Ch.P. AM",Tableau1[[#This Row],[Fin AM]]-Tableau1[[#This Row],[Début AM]]-Tableau1[[#This Row],[Pause AM]],0)</f>
        <v>0</v>
      </c>
      <c r="S226" s="88">
        <f>IF(Tableau1[[#This Row],[Ch.P. PM]]="Ch.P. PM",Tableau1[[#This Row],[Fin PM]]-Tableau1[[#This Row],[Début PM]]-Tableau1[[#This Row],[Pause PM]],0)</f>
        <v>0</v>
      </c>
      <c r="T226" s="111">
        <f>+Tableau1[[#This Row],[Chômage Partiel AM]]+Tableau1[[#This Row],[Chômage Partiel PM]]</f>
        <v>0</v>
      </c>
      <c r="U226" s="107">
        <f ca="1">MAX(0,IF(WEEKDAY(Tableau1[[#This Row],[Date]],2)&lt;7,0,
SUM(OFFSET(Tableau1[[#This Row],[Temps de travail]],-6,,7))-
SUM(OFFSET(Tableau1[[#This Row],[Heures à récupérer]],-6,,7))+
SUM(OFFSET(Tableau1[[#This Row],[Récup avance]],-6,,7))
-paramètres!$B$9
)*24)</f>
        <v>0</v>
      </c>
      <c r="V226" s="14"/>
      <c r="W226" s="14"/>
      <c r="Y226" s="14"/>
    </row>
    <row r="227" spans="2:25" x14ac:dyDescent="0.3">
      <c r="B227" s="50" t="str">
        <f>IF(WEEKDAY(Tableau1[[#This Row],[Date]],2)=4,"semaine "&amp;_xlfn.ISOWEEKNUM(Tableau1[[#This Row],[Date]]),"")</f>
        <v/>
      </c>
      <c r="C227" s="45" t="str">
        <f>UPPER(TEXT(Tableau1[[#This Row],[Date]],"jjjj"))</f>
        <v>SAMEDI</v>
      </c>
      <c r="D227" s="61">
        <f>$C$3+ROW()-ROW(Tableau1[[#Headers],[Date]])-1</f>
        <v>44051</v>
      </c>
      <c r="E227" s="25"/>
      <c r="F227" s="25"/>
      <c r="G227" s="59"/>
      <c r="H227" s="25"/>
      <c r="I227" s="25"/>
      <c r="J227" s="59"/>
      <c r="K227" s="65">
        <f>Tableau1[[#This Row],[Fin AM]]-Tableau1[[#This Row],[Début AM]]-Tableau1[[#This Row],[Pause AM]]+Tableau1[[#This Row],[Fin PM]]-Tableau1[[#This Row],[Début PM]]-Tableau1[[#This Row],[Pause PM]]</f>
        <v>0</v>
      </c>
      <c r="L227" s="46"/>
      <c r="M227" s="91"/>
      <c r="N227" s="102" t="str">
        <f ca="1">IF(COUNTIF('jours fériés'!C:C,Tableau1[[#This Row],[Date]]),"oui","")</f>
        <v/>
      </c>
      <c r="O227" s="95"/>
      <c r="P227" s="95"/>
      <c r="Q227" s="87">
        <f>IF(Tableau1[[#This Row],[ CP / ABS / ChP. AM]]="A.M.",Tableau1[[#This Row],[Temps de travail]],0)</f>
        <v>0</v>
      </c>
      <c r="R227" s="110">
        <f>IF(Tableau1[[#This Row],[ CP / ABS / ChP. AM]]="Ch.P. AM",Tableau1[[#This Row],[Fin AM]]-Tableau1[[#This Row],[Début AM]]-Tableau1[[#This Row],[Pause AM]],0)</f>
        <v>0</v>
      </c>
      <c r="S227" s="88">
        <f>IF(Tableau1[[#This Row],[Ch.P. PM]]="Ch.P. PM",Tableau1[[#This Row],[Fin PM]]-Tableau1[[#This Row],[Début PM]]-Tableau1[[#This Row],[Pause PM]],0)</f>
        <v>0</v>
      </c>
      <c r="T227" s="111">
        <f>+Tableau1[[#This Row],[Chômage Partiel AM]]+Tableau1[[#This Row],[Chômage Partiel PM]]</f>
        <v>0</v>
      </c>
      <c r="U227" s="107">
        <f ca="1">MAX(0,IF(WEEKDAY(Tableau1[[#This Row],[Date]],2)&lt;7,0,
SUM(OFFSET(Tableau1[[#This Row],[Temps de travail]],-6,,7))-
SUM(OFFSET(Tableau1[[#This Row],[Heures à récupérer]],-6,,7))+
SUM(OFFSET(Tableau1[[#This Row],[Récup avance]],-6,,7))
-paramètres!$B$9
)*24)</f>
        <v>0</v>
      </c>
      <c r="V227" s="14"/>
      <c r="W227" s="14"/>
      <c r="Y227" s="14"/>
    </row>
    <row r="228" spans="2:25" ht="15" thickBot="1" x14ac:dyDescent="0.35">
      <c r="B228" s="50" t="str">
        <f>IF(WEEKDAY(Tableau1[[#This Row],[Date]],2)=4,"semaine "&amp;_xlfn.ISOWEEKNUM(Tableau1[[#This Row],[Date]]),"")</f>
        <v/>
      </c>
      <c r="C228" s="45" t="str">
        <f>UPPER(TEXT(Tableau1[[#This Row],[Date]],"jjjj"))</f>
        <v>DIMANCHE</v>
      </c>
      <c r="D228" s="61">
        <f>$C$3+ROW()-ROW(Tableau1[[#Headers],[Date]])-1</f>
        <v>44052</v>
      </c>
      <c r="E228" s="25"/>
      <c r="F228" s="25"/>
      <c r="G228" s="59"/>
      <c r="H228" s="25"/>
      <c r="I228" s="25"/>
      <c r="J228" s="59"/>
      <c r="K228" s="65">
        <f>Tableau1[[#This Row],[Fin AM]]-Tableau1[[#This Row],[Début AM]]-Tableau1[[#This Row],[Pause AM]]+Tableau1[[#This Row],[Fin PM]]-Tableau1[[#This Row],[Début PM]]-Tableau1[[#This Row],[Pause PM]]</f>
        <v>0</v>
      </c>
      <c r="L228" s="53"/>
      <c r="M228" s="92"/>
      <c r="N228" s="97" t="str">
        <f ca="1">IF(COUNTIF('jours fériés'!C:C,Tableau1[[#This Row],[Date]]),"oui","")</f>
        <v/>
      </c>
      <c r="O228" s="96"/>
      <c r="P228" s="96"/>
      <c r="Q228" s="91">
        <f>IF(Tableau1[[#This Row],[ CP / ABS / ChP. AM]]="A.M.",Tableau1[[#This Row],[Temps de travail]],0)</f>
        <v>0</v>
      </c>
      <c r="R228" s="112">
        <f>IF(Tableau1[[#This Row],[ CP / ABS / ChP. AM]]="Ch.P. AM",Tableau1[[#This Row],[Fin AM]]-Tableau1[[#This Row],[Début AM]]-Tableau1[[#This Row],[Pause AM]],0)</f>
        <v>0</v>
      </c>
      <c r="S228" s="105">
        <f>IF(Tableau1[[#This Row],[Ch.P. PM]]="Ch.P. PM",Tableau1[[#This Row],[Fin PM]]-Tableau1[[#This Row],[Début PM]]-Tableau1[[#This Row],[Pause PM]],0)</f>
        <v>0</v>
      </c>
      <c r="T228" s="113">
        <f>+Tableau1[[#This Row],[Chômage Partiel AM]]+Tableau1[[#This Row],[Chômage Partiel PM]]</f>
        <v>0</v>
      </c>
      <c r="U228" s="108">
        <f ca="1">MAX(0,IF(WEEKDAY(Tableau1[[#This Row],[Date]],2)&lt;7,0,
SUM(OFFSET(Tableau1[[#This Row],[Temps de travail]],-6,,7))-
SUM(OFFSET(Tableau1[[#This Row],[Heures à récupérer]],-6,,7))+
SUM(OFFSET(Tableau1[[#This Row],[Récup avance]],-6,,7))
-paramètres!$B$9
)*24)</f>
        <v>5.3290705182007514E-15</v>
      </c>
      <c r="V228" s="14"/>
      <c r="W228" s="14"/>
      <c r="Y228" s="14"/>
    </row>
    <row r="229" spans="2:25" x14ac:dyDescent="0.3">
      <c r="B229" s="50" t="str">
        <f>IF(WEEKDAY(Tableau1[[#This Row],[Date]],2)=4,"semaine "&amp;_xlfn.ISOWEEKNUM(Tableau1[[#This Row],[Date]]),"")</f>
        <v/>
      </c>
      <c r="C229" s="45" t="str">
        <f>UPPER(TEXT(Tableau1[[#This Row],[Date]],"jjjj"))</f>
        <v>LUNDI</v>
      </c>
      <c r="D229" s="61">
        <f>$C$3+ROW()-ROW(Tableau1[[#Headers],[Date]])-1</f>
        <v>44053</v>
      </c>
      <c r="E229" s="25">
        <v>0.35416666666666669</v>
      </c>
      <c r="F229" s="25">
        <v>0.52083333333333337</v>
      </c>
      <c r="G229" s="59">
        <v>6.9444444444444441E-3</v>
      </c>
      <c r="H229" s="25">
        <v>0.5625</v>
      </c>
      <c r="I229" s="25">
        <v>0.70833333333333337</v>
      </c>
      <c r="J229" s="59">
        <v>6.9444444444444441E-3</v>
      </c>
      <c r="K229" s="65">
        <f>Tableau1[[#This Row],[Fin AM]]-Tableau1[[#This Row],[Début AM]]-Tableau1[[#This Row],[Pause AM]]+Tableau1[[#This Row],[Fin PM]]-Tableau1[[#This Row],[Début PM]]-Tableau1[[#This Row],[Pause PM]]</f>
        <v>0.29861111111111116</v>
      </c>
      <c r="L229" s="49"/>
      <c r="M229" s="90"/>
      <c r="N229" s="102" t="str">
        <f ca="1">IF(COUNTIF('jours fériés'!C:C,Tableau1[[#This Row],[Date]]),"oui","")</f>
        <v/>
      </c>
      <c r="O229" s="95"/>
      <c r="P229" s="95"/>
      <c r="Q229" s="87">
        <f>IF(Tableau1[[#This Row],[ CP / ABS / ChP. AM]]="A.M.",Tableau1[[#This Row],[Temps de travail]],0)</f>
        <v>0</v>
      </c>
      <c r="R229" s="110">
        <f>IF(Tableau1[[#This Row],[ CP / ABS / ChP. AM]]="Ch.P. AM",Tableau1[[#This Row],[Fin AM]]-Tableau1[[#This Row],[Début AM]]-Tableau1[[#This Row],[Pause AM]],0)</f>
        <v>0</v>
      </c>
      <c r="S229" s="88">
        <f>IF(Tableau1[[#This Row],[Ch.P. PM]]="Ch.P. PM",Tableau1[[#This Row],[Fin PM]]-Tableau1[[#This Row],[Début PM]]-Tableau1[[#This Row],[Pause PM]],0)</f>
        <v>0</v>
      </c>
      <c r="T229" s="111">
        <f>+Tableau1[[#This Row],[Chômage Partiel AM]]+Tableau1[[#This Row],[Chômage Partiel PM]]</f>
        <v>0</v>
      </c>
      <c r="U229" s="107">
        <f ca="1">MAX(0,IF(WEEKDAY(Tableau1[[#This Row],[Date]],2)&lt;7,0,
SUM(OFFSET(Tableau1[[#This Row],[Temps de travail]],-6,,7))-
SUM(OFFSET(Tableau1[[#This Row],[Heures à récupérer]],-6,,7))+
SUM(OFFSET(Tableau1[[#This Row],[Récup avance]],-6,,7))
-paramètres!$B$9
)*24)</f>
        <v>0</v>
      </c>
      <c r="V229" s="14"/>
      <c r="W229" s="14"/>
      <c r="Y229" s="14"/>
    </row>
    <row r="230" spans="2:25" x14ac:dyDescent="0.3">
      <c r="B230" s="50" t="str">
        <f>IF(WEEKDAY(Tableau1[[#This Row],[Date]],2)=4,"semaine "&amp;_xlfn.ISOWEEKNUM(Tableau1[[#This Row],[Date]]),"")</f>
        <v/>
      </c>
      <c r="C230" s="45" t="str">
        <f>UPPER(TEXT(Tableau1[[#This Row],[Date]],"jjjj"))</f>
        <v>MARDI</v>
      </c>
      <c r="D230" s="61">
        <f>$C$3+ROW()-ROW(Tableau1[[#Headers],[Date]])-1</f>
        <v>44054</v>
      </c>
      <c r="E230" s="25">
        <v>0.35416666666666669</v>
      </c>
      <c r="F230" s="25">
        <v>0.52083333333333337</v>
      </c>
      <c r="G230" s="59">
        <v>6.9444444444444441E-3</v>
      </c>
      <c r="H230" s="25">
        <v>0.5625</v>
      </c>
      <c r="I230" s="25">
        <v>0.70833333333333337</v>
      </c>
      <c r="J230" s="59">
        <v>6.9444444444444441E-3</v>
      </c>
      <c r="K230" s="65">
        <f>Tableau1[[#This Row],[Fin AM]]-Tableau1[[#This Row],[Début AM]]-Tableau1[[#This Row],[Pause AM]]+Tableau1[[#This Row],[Fin PM]]-Tableau1[[#This Row],[Début PM]]-Tableau1[[#This Row],[Pause PM]]</f>
        <v>0.29861111111111116</v>
      </c>
      <c r="L230" s="46"/>
      <c r="M230" s="91"/>
      <c r="N230" s="102" t="str">
        <f ca="1">IF(COUNTIF('jours fériés'!C:C,Tableau1[[#This Row],[Date]]),"oui","")</f>
        <v/>
      </c>
      <c r="O230" s="95"/>
      <c r="P230" s="95"/>
      <c r="Q230" s="87">
        <f>IF(Tableau1[[#This Row],[ CP / ABS / ChP. AM]]="A.M.",Tableau1[[#This Row],[Temps de travail]],0)</f>
        <v>0</v>
      </c>
      <c r="R230" s="110">
        <f>IF(Tableau1[[#This Row],[ CP / ABS / ChP. AM]]="Ch.P. AM",Tableau1[[#This Row],[Fin AM]]-Tableau1[[#This Row],[Début AM]]-Tableau1[[#This Row],[Pause AM]],0)</f>
        <v>0</v>
      </c>
      <c r="S230" s="88">
        <f>IF(Tableau1[[#This Row],[Ch.P. PM]]="Ch.P. PM",Tableau1[[#This Row],[Fin PM]]-Tableau1[[#This Row],[Début PM]]-Tableau1[[#This Row],[Pause PM]],0)</f>
        <v>0</v>
      </c>
      <c r="T230" s="111">
        <f>+Tableau1[[#This Row],[Chômage Partiel AM]]+Tableau1[[#This Row],[Chômage Partiel PM]]</f>
        <v>0</v>
      </c>
      <c r="U230" s="107">
        <f ca="1">MAX(0,IF(WEEKDAY(Tableau1[[#This Row],[Date]],2)&lt;7,0,
SUM(OFFSET(Tableau1[[#This Row],[Temps de travail]],-6,,7))-
SUM(OFFSET(Tableau1[[#This Row],[Heures à récupérer]],-6,,7))+
SUM(OFFSET(Tableau1[[#This Row],[Récup avance]],-6,,7))
-paramètres!$B$9
)*24)</f>
        <v>0</v>
      </c>
      <c r="V230" s="14"/>
      <c r="W230" s="14"/>
      <c r="Y230" s="14"/>
    </row>
    <row r="231" spans="2:25" x14ac:dyDescent="0.3">
      <c r="B231" s="50" t="str">
        <f>IF(WEEKDAY(Tableau1[[#This Row],[Date]],2)=4,"semaine "&amp;_xlfn.ISOWEEKNUM(Tableau1[[#This Row],[Date]]),"")</f>
        <v/>
      </c>
      <c r="C231" s="45" t="str">
        <f>UPPER(TEXT(Tableau1[[#This Row],[Date]],"jjjj"))</f>
        <v>MERCREDI</v>
      </c>
      <c r="D231" s="61">
        <f>$C$3+ROW()-ROW(Tableau1[[#Headers],[Date]])-1</f>
        <v>44055</v>
      </c>
      <c r="E231" s="25">
        <v>0.35416666666666669</v>
      </c>
      <c r="F231" s="25">
        <v>0.52083333333333337</v>
      </c>
      <c r="G231" s="59">
        <v>6.9444444444444441E-3</v>
      </c>
      <c r="H231" s="25">
        <v>0.5625</v>
      </c>
      <c r="I231" s="25">
        <v>0.70833333333333337</v>
      </c>
      <c r="J231" s="59">
        <v>6.9444444444444441E-3</v>
      </c>
      <c r="K231" s="65">
        <f>Tableau1[[#This Row],[Fin AM]]-Tableau1[[#This Row],[Début AM]]-Tableau1[[#This Row],[Pause AM]]+Tableau1[[#This Row],[Fin PM]]-Tableau1[[#This Row],[Début PM]]-Tableau1[[#This Row],[Pause PM]]</f>
        <v>0.29861111111111116</v>
      </c>
      <c r="L231" s="46"/>
      <c r="M231" s="91"/>
      <c r="N231" s="102" t="str">
        <f ca="1">IF(COUNTIF('jours fériés'!C:C,Tableau1[[#This Row],[Date]]),"oui","")</f>
        <v/>
      </c>
      <c r="O231" s="95"/>
      <c r="P231" s="95"/>
      <c r="Q231" s="87">
        <f>IF(Tableau1[[#This Row],[ CP / ABS / ChP. AM]]="A.M.",Tableau1[[#This Row],[Temps de travail]],0)</f>
        <v>0</v>
      </c>
      <c r="R231" s="110">
        <f>IF(Tableau1[[#This Row],[ CP / ABS / ChP. AM]]="Ch.P. AM",Tableau1[[#This Row],[Fin AM]]-Tableau1[[#This Row],[Début AM]]-Tableau1[[#This Row],[Pause AM]],0)</f>
        <v>0</v>
      </c>
      <c r="S231" s="88">
        <f>IF(Tableau1[[#This Row],[Ch.P. PM]]="Ch.P. PM",Tableau1[[#This Row],[Fin PM]]-Tableau1[[#This Row],[Début PM]]-Tableau1[[#This Row],[Pause PM]],0)</f>
        <v>0</v>
      </c>
      <c r="T231" s="111">
        <f>+Tableau1[[#This Row],[Chômage Partiel AM]]+Tableau1[[#This Row],[Chômage Partiel PM]]</f>
        <v>0</v>
      </c>
      <c r="U231" s="107">
        <f ca="1">MAX(0,IF(WEEKDAY(Tableau1[[#This Row],[Date]],2)&lt;7,0,
SUM(OFFSET(Tableau1[[#This Row],[Temps de travail]],-6,,7))-
SUM(OFFSET(Tableau1[[#This Row],[Heures à récupérer]],-6,,7))+
SUM(OFFSET(Tableau1[[#This Row],[Récup avance]],-6,,7))
-paramètres!$B$9
)*24)</f>
        <v>0</v>
      </c>
      <c r="V231" s="14"/>
      <c r="W231" s="14"/>
      <c r="Y231" s="14"/>
    </row>
    <row r="232" spans="2:25" x14ac:dyDescent="0.3">
      <c r="B232" s="50" t="str">
        <f>IF(WEEKDAY(Tableau1[[#This Row],[Date]],2)=4,"semaine "&amp;_xlfn.ISOWEEKNUM(Tableau1[[#This Row],[Date]]),"")</f>
        <v>semaine 33</v>
      </c>
      <c r="C232" s="45" t="str">
        <f>UPPER(TEXT(Tableau1[[#This Row],[Date]],"jjjj"))</f>
        <v>JEUDI</v>
      </c>
      <c r="D232" s="61">
        <f>$C$3+ROW()-ROW(Tableau1[[#Headers],[Date]])-1</f>
        <v>44056</v>
      </c>
      <c r="E232" s="25">
        <v>0.35416666666666669</v>
      </c>
      <c r="F232" s="25">
        <v>0.52083333333333337</v>
      </c>
      <c r="G232" s="59">
        <v>6.9444444444444441E-3</v>
      </c>
      <c r="H232" s="25">
        <v>0.5625</v>
      </c>
      <c r="I232" s="25">
        <v>0.70833333333333337</v>
      </c>
      <c r="J232" s="59">
        <v>6.9444444444444441E-3</v>
      </c>
      <c r="K232" s="65">
        <f>Tableau1[[#This Row],[Fin AM]]-Tableau1[[#This Row],[Début AM]]-Tableau1[[#This Row],[Pause AM]]+Tableau1[[#This Row],[Fin PM]]-Tableau1[[#This Row],[Début PM]]-Tableau1[[#This Row],[Pause PM]]</f>
        <v>0.29861111111111116</v>
      </c>
      <c r="L232" s="46"/>
      <c r="M232" s="91"/>
      <c r="N232" s="102" t="str">
        <f ca="1">IF(COUNTIF('jours fériés'!C:C,Tableau1[[#This Row],[Date]]),"oui","")</f>
        <v/>
      </c>
      <c r="O232" s="95"/>
      <c r="P232" s="95"/>
      <c r="Q232" s="87">
        <f>IF(Tableau1[[#This Row],[ CP / ABS / ChP. AM]]="A.M.",Tableau1[[#This Row],[Temps de travail]],0)</f>
        <v>0</v>
      </c>
      <c r="R232" s="110">
        <f>IF(Tableau1[[#This Row],[ CP / ABS / ChP. AM]]="Ch.P. AM",Tableau1[[#This Row],[Fin AM]]-Tableau1[[#This Row],[Début AM]]-Tableau1[[#This Row],[Pause AM]],0)</f>
        <v>0</v>
      </c>
      <c r="S232" s="88">
        <f>IF(Tableau1[[#This Row],[Ch.P. PM]]="Ch.P. PM",Tableau1[[#This Row],[Fin PM]]-Tableau1[[#This Row],[Début PM]]-Tableau1[[#This Row],[Pause PM]],0)</f>
        <v>0</v>
      </c>
      <c r="T232" s="111">
        <f>+Tableau1[[#This Row],[Chômage Partiel AM]]+Tableau1[[#This Row],[Chômage Partiel PM]]</f>
        <v>0</v>
      </c>
      <c r="U232" s="107">
        <f ca="1">MAX(0,IF(WEEKDAY(Tableau1[[#This Row],[Date]],2)&lt;7,0,
SUM(OFFSET(Tableau1[[#This Row],[Temps de travail]],-6,,7))-
SUM(OFFSET(Tableau1[[#This Row],[Heures à récupérer]],-6,,7))+
SUM(OFFSET(Tableau1[[#This Row],[Récup avance]],-6,,7))
-paramètres!$B$9
)*24)</f>
        <v>0</v>
      </c>
      <c r="V232" s="14"/>
      <c r="W232" s="14"/>
      <c r="Y232" s="14"/>
    </row>
    <row r="233" spans="2:25" x14ac:dyDescent="0.3">
      <c r="B233" s="50" t="str">
        <f>IF(WEEKDAY(Tableau1[[#This Row],[Date]],2)=4,"semaine "&amp;_xlfn.ISOWEEKNUM(Tableau1[[#This Row],[Date]]),"")</f>
        <v/>
      </c>
      <c r="C233" s="45" t="str">
        <f>UPPER(TEXT(Tableau1[[#This Row],[Date]],"jjjj"))</f>
        <v>VENDREDI</v>
      </c>
      <c r="D233" s="61">
        <f>$C$3+ROW()-ROW(Tableau1[[#Headers],[Date]])-1</f>
        <v>44057</v>
      </c>
      <c r="E233" s="25">
        <v>0.35416666666666669</v>
      </c>
      <c r="F233" s="25">
        <v>0.5</v>
      </c>
      <c r="G233" s="59">
        <v>6.9444444444444441E-3</v>
      </c>
      <c r="H233" s="25">
        <v>0.54166666666666663</v>
      </c>
      <c r="I233" s="25">
        <v>0.64583333333333337</v>
      </c>
      <c r="J233" s="59"/>
      <c r="K233" s="65">
        <f>Tableau1[[#This Row],[Fin AM]]-Tableau1[[#This Row],[Début AM]]-Tableau1[[#This Row],[Pause AM]]+Tableau1[[#This Row],[Fin PM]]-Tableau1[[#This Row],[Début PM]]-Tableau1[[#This Row],[Pause PM]]</f>
        <v>0.24305555555555558</v>
      </c>
      <c r="L233" s="46"/>
      <c r="M233" s="91"/>
      <c r="N233" s="102" t="str">
        <f ca="1">IF(COUNTIF('jours fériés'!C:C,Tableau1[[#This Row],[Date]]),"oui","")</f>
        <v/>
      </c>
      <c r="O233" s="95"/>
      <c r="P233" s="95"/>
      <c r="Q233" s="87">
        <f>IF(Tableau1[[#This Row],[ CP / ABS / ChP. AM]]="A.M.",Tableau1[[#This Row],[Temps de travail]],0)</f>
        <v>0</v>
      </c>
      <c r="R233" s="110">
        <f>IF(Tableau1[[#This Row],[ CP / ABS / ChP. AM]]="Ch.P. AM",Tableau1[[#This Row],[Fin AM]]-Tableau1[[#This Row],[Début AM]]-Tableau1[[#This Row],[Pause AM]],0)</f>
        <v>0</v>
      </c>
      <c r="S233" s="88">
        <f>IF(Tableau1[[#This Row],[Ch.P. PM]]="Ch.P. PM",Tableau1[[#This Row],[Fin PM]]-Tableau1[[#This Row],[Début PM]]-Tableau1[[#This Row],[Pause PM]],0)</f>
        <v>0</v>
      </c>
      <c r="T233" s="111">
        <f>+Tableau1[[#This Row],[Chômage Partiel AM]]+Tableau1[[#This Row],[Chômage Partiel PM]]</f>
        <v>0</v>
      </c>
      <c r="U233" s="107">
        <f ca="1">MAX(0,IF(WEEKDAY(Tableau1[[#This Row],[Date]],2)&lt;7,0,
SUM(OFFSET(Tableau1[[#This Row],[Temps de travail]],-6,,7))-
SUM(OFFSET(Tableau1[[#This Row],[Heures à récupérer]],-6,,7))+
SUM(OFFSET(Tableau1[[#This Row],[Récup avance]],-6,,7))
-paramètres!$B$9
)*24)</f>
        <v>0</v>
      </c>
      <c r="V233" s="14"/>
      <c r="W233" s="14"/>
      <c r="Y233" s="14"/>
    </row>
    <row r="234" spans="2:25" x14ac:dyDescent="0.3">
      <c r="B234" s="50" t="str">
        <f>IF(WEEKDAY(Tableau1[[#This Row],[Date]],2)=4,"semaine "&amp;_xlfn.ISOWEEKNUM(Tableau1[[#This Row],[Date]]),"")</f>
        <v/>
      </c>
      <c r="C234" s="45" t="str">
        <f>UPPER(TEXT(Tableau1[[#This Row],[Date]],"jjjj"))</f>
        <v>SAMEDI</v>
      </c>
      <c r="D234" s="61">
        <f>$C$3+ROW()-ROW(Tableau1[[#Headers],[Date]])-1</f>
        <v>44058</v>
      </c>
      <c r="E234" s="25"/>
      <c r="F234" s="25"/>
      <c r="G234" s="59"/>
      <c r="H234" s="25"/>
      <c r="I234" s="25"/>
      <c r="J234" s="59"/>
      <c r="K234" s="65">
        <f>Tableau1[[#This Row],[Fin AM]]-Tableau1[[#This Row],[Début AM]]-Tableau1[[#This Row],[Pause AM]]+Tableau1[[#This Row],[Fin PM]]-Tableau1[[#This Row],[Début PM]]-Tableau1[[#This Row],[Pause PM]]</f>
        <v>0</v>
      </c>
      <c r="L234" s="46"/>
      <c r="M234" s="91"/>
      <c r="N234" s="102" t="str">
        <f ca="1">IF(COUNTIF('jours fériés'!C:C,Tableau1[[#This Row],[Date]]),"oui","")</f>
        <v>oui</v>
      </c>
      <c r="O234" s="95"/>
      <c r="P234" s="95"/>
      <c r="Q234" s="87">
        <f>IF(Tableau1[[#This Row],[ CP / ABS / ChP. AM]]="A.M.",Tableau1[[#This Row],[Temps de travail]],0)</f>
        <v>0</v>
      </c>
      <c r="R234" s="110">
        <f>IF(Tableau1[[#This Row],[ CP / ABS / ChP. AM]]="Ch.P. AM",Tableau1[[#This Row],[Fin AM]]-Tableau1[[#This Row],[Début AM]]-Tableau1[[#This Row],[Pause AM]],0)</f>
        <v>0</v>
      </c>
      <c r="S234" s="88">
        <f>IF(Tableau1[[#This Row],[Ch.P. PM]]="Ch.P. PM",Tableau1[[#This Row],[Fin PM]]-Tableau1[[#This Row],[Début PM]]-Tableau1[[#This Row],[Pause PM]],0)</f>
        <v>0</v>
      </c>
      <c r="T234" s="111">
        <f>+Tableau1[[#This Row],[Chômage Partiel AM]]+Tableau1[[#This Row],[Chômage Partiel PM]]</f>
        <v>0</v>
      </c>
      <c r="U234" s="107">
        <f ca="1">MAX(0,IF(WEEKDAY(Tableau1[[#This Row],[Date]],2)&lt;7,0,
SUM(OFFSET(Tableau1[[#This Row],[Temps de travail]],-6,,7))-
SUM(OFFSET(Tableau1[[#This Row],[Heures à récupérer]],-6,,7))+
SUM(OFFSET(Tableau1[[#This Row],[Récup avance]],-6,,7))
-paramètres!$B$9
)*24)</f>
        <v>0</v>
      </c>
      <c r="V234" s="14"/>
      <c r="W234" s="14"/>
      <c r="Y234" s="14"/>
    </row>
    <row r="235" spans="2:25" ht="15" thickBot="1" x14ac:dyDescent="0.35">
      <c r="B235" s="50" t="str">
        <f>IF(WEEKDAY(Tableau1[[#This Row],[Date]],2)=4,"semaine "&amp;_xlfn.ISOWEEKNUM(Tableau1[[#This Row],[Date]]),"")</f>
        <v/>
      </c>
      <c r="C235" s="45" t="str">
        <f>UPPER(TEXT(Tableau1[[#This Row],[Date]],"jjjj"))</f>
        <v>DIMANCHE</v>
      </c>
      <c r="D235" s="61">
        <f>$C$3+ROW()-ROW(Tableau1[[#Headers],[Date]])-1</f>
        <v>44059</v>
      </c>
      <c r="E235" s="25"/>
      <c r="F235" s="25"/>
      <c r="G235" s="59"/>
      <c r="H235" s="25"/>
      <c r="I235" s="25"/>
      <c r="J235" s="59"/>
      <c r="K235" s="65">
        <f>Tableau1[[#This Row],[Fin AM]]-Tableau1[[#This Row],[Début AM]]-Tableau1[[#This Row],[Pause AM]]+Tableau1[[#This Row],[Fin PM]]-Tableau1[[#This Row],[Début PM]]-Tableau1[[#This Row],[Pause PM]]</f>
        <v>0</v>
      </c>
      <c r="L235" s="53"/>
      <c r="M235" s="92"/>
      <c r="N235" s="97" t="str">
        <f ca="1">IF(COUNTIF('jours fériés'!C:C,Tableau1[[#This Row],[Date]]),"oui","")</f>
        <v/>
      </c>
      <c r="O235" s="96"/>
      <c r="P235" s="96"/>
      <c r="Q235" s="91">
        <f>IF(Tableau1[[#This Row],[ CP / ABS / ChP. AM]]="A.M.",Tableau1[[#This Row],[Temps de travail]],0)</f>
        <v>0</v>
      </c>
      <c r="R235" s="112">
        <f>IF(Tableau1[[#This Row],[ CP / ABS / ChP. AM]]="Ch.P. AM",Tableau1[[#This Row],[Fin AM]]-Tableau1[[#This Row],[Début AM]]-Tableau1[[#This Row],[Pause AM]],0)</f>
        <v>0</v>
      </c>
      <c r="S235" s="105">
        <f>IF(Tableau1[[#This Row],[Ch.P. PM]]="Ch.P. PM",Tableau1[[#This Row],[Fin PM]]-Tableau1[[#This Row],[Début PM]]-Tableau1[[#This Row],[Pause PM]],0)</f>
        <v>0</v>
      </c>
      <c r="T235" s="113">
        <f>+Tableau1[[#This Row],[Chômage Partiel AM]]+Tableau1[[#This Row],[Chômage Partiel PM]]</f>
        <v>0</v>
      </c>
      <c r="U235" s="108">
        <f ca="1">MAX(0,IF(WEEKDAY(Tableau1[[#This Row],[Date]],2)&lt;7,0,
SUM(OFFSET(Tableau1[[#This Row],[Temps de travail]],-6,,7))-
SUM(OFFSET(Tableau1[[#This Row],[Heures à récupérer]],-6,,7))+
SUM(OFFSET(Tableau1[[#This Row],[Récup avance]],-6,,7))
-paramètres!$B$9
)*24)</f>
        <v>5.3290705182007514E-15</v>
      </c>
      <c r="V235" s="14"/>
      <c r="W235" s="14"/>
      <c r="Y235" s="14"/>
    </row>
    <row r="236" spans="2:25" x14ac:dyDescent="0.3">
      <c r="B236" s="50" t="str">
        <f>IF(WEEKDAY(Tableau1[[#This Row],[Date]],2)=4,"semaine "&amp;_xlfn.ISOWEEKNUM(Tableau1[[#This Row],[Date]]),"")</f>
        <v/>
      </c>
      <c r="C236" s="45" t="str">
        <f>UPPER(TEXT(Tableau1[[#This Row],[Date]],"jjjj"))</f>
        <v>LUNDI</v>
      </c>
      <c r="D236" s="61">
        <f>$C$3+ROW()-ROW(Tableau1[[#Headers],[Date]])-1</f>
        <v>44060</v>
      </c>
      <c r="E236" s="25">
        <v>0.35416666666666669</v>
      </c>
      <c r="F236" s="25">
        <v>0.52083333333333337</v>
      </c>
      <c r="G236" s="59">
        <v>6.9444444444444441E-3</v>
      </c>
      <c r="H236" s="25">
        <v>0.5625</v>
      </c>
      <c r="I236" s="25">
        <v>0.70833333333333337</v>
      </c>
      <c r="J236" s="59">
        <v>6.9444444444444441E-3</v>
      </c>
      <c r="K236" s="65">
        <f>Tableau1[[#This Row],[Fin AM]]-Tableau1[[#This Row],[Début AM]]-Tableau1[[#This Row],[Pause AM]]+Tableau1[[#This Row],[Fin PM]]-Tableau1[[#This Row],[Début PM]]-Tableau1[[#This Row],[Pause PM]]</f>
        <v>0.29861111111111116</v>
      </c>
      <c r="L236" s="49"/>
      <c r="M236" s="90"/>
      <c r="N236" s="102" t="str">
        <f ca="1">IF(COUNTIF('jours fériés'!C:C,Tableau1[[#This Row],[Date]]),"oui","")</f>
        <v/>
      </c>
      <c r="O236" s="95"/>
      <c r="P236" s="95"/>
      <c r="Q236" s="87">
        <f>IF(Tableau1[[#This Row],[ CP / ABS / ChP. AM]]="A.M.",Tableau1[[#This Row],[Temps de travail]],0)</f>
        <v>0</v>
      </c>
      <c r="R236" s="110">
        <f>IF(Tableau1[[#This Row],[ CP / ABS / ChP. AM]]="Ch.P. AM",Tableau1[[#This Row],[Fin AM]]-Tableau1[[#This Row],[Début AM]]-Tableau1[[#This Row],[Pause AM]],0)</f>
        <v>0</v>
      </c>
      <c r="S236" s="88">
        <f>IF(Tableau1[[#This Row],[Ch.P. PM]]="Ch.P. PM",Tableau1[[#This Row],[Fin PM]]-Tableau1[[#This Row],[Début PM]]-Tableau1[[#This Row],[Pause PM]],0)</f>
        <v>0</v>
      </c>
      <c r="T236" s="111">
        <f>+Tableau1[[#This Row],[Chômage Partiel AM]]+Tableau1[[#This Row],[Chômage Partiel PM]]</f>
        <v>0</v>
      </c>
      <c r="U236" s="107">
        <f ca="1">MAX(0,IF(WEEKDAY(Tableau1[[#This Row],[Date]],2)&lt;7,0,
SUM(OFFSET(Tableau1[[#This Row],[Temps de travail]],-6,,7))-
SUM(OFFSET(Tableau1[[#This Row],[Heures à récupérer]],-6,,7))+
SUM(OFFSET(Tableau1[[#This Row],[Récup avance]],-6,,7))
-paramètres!$B$9
)*24)</f>
        <v>0</v>
      </c>
      <c r="V236" s="14"/>
      <c r="W236" s="14"/>
      <c r="Y236" s="14"/>
    </row>
    <row r="237" spans="2:25" x14ac:dyDescent="0.3">
      <c r="B237" s="50" t="str">
        <f>IF(WEEKDAY(Tableau1[[#This Row],[Date]],2)=4,"semaine "&amp;_xlfn.ISOWEEKNUM(Tableau1[[#This Row],[Date]]),"")</f>
        <v/>
      </c>
      <c r="C237" s="45" t="str">
        <f>UPPER(TEXT(Tableau1[[#This Row],[Date]],"jjjj"))</f>
        <v>MARDI</v>
      </c>
      <c r="D237" s="61">
        <f>$C$3+ROW()-ROW(Tableau1[[#Headers],[Date]])-1</f>
        <v>44061</v>
      </c>
      <c r="E237" s="25">
        <v>0.35416666666666669</v>
      </c>
      <c r="F237" s="25">
        <v>0.52083333333333337</v>
      </c>
      <c r="G237" s="59">
        <v>6.9444444444444441E-3</v>
      </c>
      <c r="H237" s="25">
        <v>0.5625</v>
      </c>
      <c r="I237" s="25">
        <v>0.70833333333333337</v>
      </c>
      <c r="J237" s="59">
        <v>6.9444444444444441E-3</v>
      </c>
      <c r="K237" s="65">
        <f>Tableau1[[#This Row],[Fin AM]]-Tableau1[[#This Row],[Début AM]]-Tableau1[[#This Row],[Pause AM]]+Tableau1[[#This Row],[Fin PM]]-Tableau1[[#This Row],[Début PM]]-Tableau1[[#This Row],[Pause PM]]</f>
        <v>0.29861111111111116</v>
      </c>
      <c r="L237" s="46"/>
      <c r="M237" s="91"/>
      <c r="N237" s="102" t="str">
        <f ca="1">IF(COUNTIF('jours fériés'!C:C,Tableau1[[#This Row],[Date]]),"oui","")</f>
        <v/>
      </c>
      <c r="O237" s="95"/>
      <c r="P237" s="95"/>
      <c r="Q237" s="87">
        <f>IF(Tableau1[[#This Row],[ CP / ABS / ChP. AM]]="A.M.",Tableau1[[#This Row],[Temps de travail]],0)</f>
        <v>0</v>
      </c>
      <c r="R237" s="110">
        <f>IF(Tableau1[[#This Row],[ CP / ABS / ChP. AM]]="Ch.P. AM",Tableau1[[#This Row],[Fin AM]]-Tableau1[[#This Row],[Début AM]]-Tableau1[[#This Row],[Pause AM]],0)</f>
        <v>0</v>
      </c>
      <c r="S237" s="88">
        <f>IF(Tableau1[[#This Row],[Ch.P. PM]]="Ch.P. PM",Tableau1[[#This Row],[Fin PM]]-Tableau1[[#This Row],[Début PM]]-Tableau1[[#This Row],[Pause PM]],0)</f>
        <v>0</v>
      </c>
      <c r="T237" s="111">
        <f>+Tableau1[[#This Row],[Chômage Partiel AM]]+Tableau1[[#This Row],[Chômage Partiel PM]]</f>
        <v>0</v>
      </c>
      <c r="U237" s="107">
        <f ca="1">MAX(0,IF(WEEKDAY(Tableau1[[#This Row],[Date]],2)&lt;7,0,
SUM(OFFSET(Tableau1[[#This Row],[Temps de travail]],-6,,7))-
SUM(OFFSET(Tableau1[[#This Row],[Heures à récupérer]],-6,,7))+
SUM(OFFSET(Tableau1[[#This Row],[Récup avance]],-6,,7))
-paramètres!$B$9
)*24)</f>
        <v>0</v>
      </c>
      <c r="V237" s="14"/>
      <c r="W237" s="14"/>
      <c r="Y237" s="14"/>
    </row>
    <row r="238" spans="2:25" x14ac:dyDescent="0.3">
      <c r="B238" s="50" t="str">
        <f>IF(WEEKDAY(Tableau1[[#This Row],[Date]],2)=4,"semaine "&amp;_xlfn.ISOWEEKNUM(Tableau1[[#This Row],[Date]]),"")</f>
        <v/>
      </c>
      <c r="C238" s="45" t="str">
        <f>UPPER(TEXT(Tableau1[[#This Row],[Date]],"jjjj"))</f>
        <v>MERCREDI</v>
      </c>
      <c r="D238" s="61">
        <f>$C$3+ROW()-ROW(Tableau1[[#Headers],[Date]])-1</f>
        <v>44062</v>
      </c>
      <c r="E238" s="25">
        <v>0.35416666666666669</v>
      </c>
      <c r="F238" s="25">
        <v>0.52083333333333337</v>
      </c>
      <c r="G238" s="59">
        <v>6.9444444444444441E-3</v>
      </c>
      <c r="H238" s="25">
        <v>0.5625</v>
      </c>
      <c r="I238" s="25">
        <v>0.70833333333333337</v>
      </c>
      <c r="J238" s="59">
        <v>6.9444444444444441E-3</v>
      </c>
      <c r="K238" s="65">
        <f>Tableau1[[#This Row],[Fin AM]]-Tableau1[[#This Row],[Début AM]]-Tableau1[[#This Row],[Pause AM]]+Tableau1[[#This Row],[Fin PM]]-Tableau1[[#This Row],[Début PM]]-Tableau1[[#This Row],[Pause PM]]</f>
        <v>0.29861111111111116</v>
      </c>
      <c r="L238" s="46"/>
      <c r="M238" s="91"/>
      <c r="N238" s="102" t="str">
        <f ca="1">IF(COUNTIF('jours fériés'!C:C,Tableau1[[#This Row],[Date]]),"oui","")</f>
        <v/>
      </c>
      <c r="O238" s="95"/>
      <c r="P238" s="95"/>
      <c r="Q238" s="87">
        <f>IF(Tableau1[[#This Row],[ CP / ABS / ChP. AM]]="A.M.",Tableau1[[#This Row],[Temps de travail]],0)</f>
        <v>0</v>
      </c>
      <c r="R238" s="110">
        <f>IF(Tableau1[[#This Row],[ CP / ABS / ChP. AM]]="Ch.P. AM",Tableau1[[#This Row],[Fin AM]]-Tableau1[[#This Row],[Début AM]]-Tableau1[[#This Row],[Pause AM]],0)</f>
        <v>0</v>
      </c>
      <c r="S238" s="88">
        <f>IF(Tableau1[[#This Row],[Ch.P. PM]]="Ch.P. PM",Tableau1[[#This Row],[Fin PM]]-Tableau1[[#This Row],[Début PM]]-Tableau1[[#This Row],[Pause PM]],0)</f>
        <v>0</v>
      </c>
      <c r="T238" s="111">
        <f>+Tableau1[[#This Row],[Chômage Partiel AM]]+Tableau1[[#This Row],[Chômage Partiel PM]]</f>
        <v>0</v>
      </c>
      <c r="U238" s="107">
        <f ca="1">MAX(0,IF(WEEKDAY(Tableau1[[#This Row],[Date]],2)&lt;7,0,
SUM(OFFSET(Tableau1[[#This Row],[Temps de travail]],-6,,7))-
SUM(OFFSET(Tableau1[[#This Row],[Heures à récupérer]],-6,,7))+
SUM(OFFSET(Tableau1[[#This Row],[Récup avance]],-6,,7))
-paramètres!$B$9
)*24)</f>
        <v>0</v>
      </c>
      <c r="V238" s="14"/>
      <c r="W238" s="14"/>
      <c r="Y238" s="14"/>
    </row>
    <row r="239" spans="2:25" x14ac:dyDescent="0.3">
      <c r="B239" s="50" t="str">
        <f>IF(WEEKDAY(Tableau1[[#This Row],[Date]],2)=4,"semaine "&amp;_xlfn.ISOWEEKNUM(Tableau1[[#This Row],[Date]]),"")</f>
        <v>semaine 34</v>
      </c>
      <c r="C239" s="45" t="str">
        <f>UPPER(TEXT(Tableau1[[#This Row],[Date]],"jjjj"))</f>
        <v>JEUDI</v>
      </c>
      <c r="D239" s="61">
        <f>$C$3+ROW()-ROW(Tableau1[[#Headers],[Date]])-1</f>
        <v>44063</v>
      </c>
      <c r="E239" s="25">
        <v>0.35416666666666669</v>
      </c>
      <c r="F239" s="25">
        <v>0.52083333333333337</v>
      </c>
      <c r="G239" s="59">
        <v>6.9444444444444441E-3</v>
      </c>
      <c r="H239" s="25">
        <v>0.5625</v>
      </c>
      <c r="I239" s="25">
        <v>0.70833333333333337</v>
      </c>
      <c r="J239" s="59">
        <v>6.9444444444444441E-3</v>
      </c>
      <c r="K239" s="65">
        <f>Tableau1[[#This Row],[Fin AM]]-Tableau1[[#This Row],[Début AM]]-Tableau1[[#This Row],[Pause AM]]+Tableau1[[#This Row],[Fin PM]]-Tableau1[[#This Row],[Début PM]]-Tableau1[[#This Row],[Pause PM]]</f>
        <v>0.29861111111111116</v>
      </c>
      <c r="L239" s="46"/>
      <c r="M239" s="91"/>
      <c r="N239" s="102" t="str">
        <f ca="1">IF(COUNTIF('jours fériés'!C:C,Tableau1[[#This Row],[Date]]),"oui","")</f>
        <v/>
      </c>
      <c r="O239" s="95"/>
      <c r="P239" s="95"/>
      <c r="Q239" s="87">
        <f>IF(Tableau1[[#This Row],[ CP / ABS / ChP. AM]]="A.M.",Tableau1[[#This Row],[Temps de travail]],0)</f>
        <v>0</v>
      </c>
      <c r="R239" s="110">
        <f>IF(Tableau1[[#This Row],[ CP / ABS / ChP. AM]]="Ch.P. AM",Tableau1[[#This Row],[Fin AM]]-Tableau1[[#This Row],[Début AM]]-Tableau1[[#This Row],[Pause AM]],0)</f>
        <v>0</v>
      </c>
      <c r="S239" s="88">
        <f>IF(Tableau1[[#This Row],[Ch.P. PM]]="Ch.P. PM",Tableau1[[#This Row],[Fin PM]]-Tableau1[[#This Row],[Début PM]]-Tableau1[[#This Row],[Pause PM]],0)</f>
        <v>0</v>
      </c>
      <c r="T239" s="111">
        <f>+Tableau1[[#This Row],[Chômage Partiel AM]]+Tableau1[[#This Row],[Chômage Partiel PM]]</f>
        <v>0</v>
      </c>
      <c r="U239" s="107">
        <f ca="1">MAX(0,IF(WEEKDAY(Tableau1[[#This Row],[Date]],2)&lt;7,0,
SUM(OFFSET(Tableau1[[#This Row],[Temps de travail]],-6,,7))-
SUM(OFFSET(Tableau1[[#This Row],[Heures à récupérer]],-6,,7))+
SUM(OFFSET(Tableau1[[#This Row],[Récup avance]],-6,,7))
-paramètres!$B$9
)*24)</f>
        <v>0</v>
      </c>
      <c r="V239" s="14"/>
      <c r="W239" s="14"/>
      <c r="Y239" s="14"/>
    </row>
    <row r="240" spans="2:25" x14ac:dyDescent="0.3">
      <c r="B240" s="50" t="str">
        <f>IF(WEEKDAY(Tableau1[[#This Row],[Date]],2)=4,"semaine "&amp;_xlfn.ISOWEEKNUM(Tableau1[[#This Row],[Date]]),"")</f>
        <v/>
      </c>
      <c r="C240" s="45" t="str">
        <f>UPPER(TEXT(Tableau1[[#This Row],[Date]],"jjjj"))</f>
        <v>VENDREDI</v>
      </c>
      <c r="D240" s="61">
        <f>$C$3+ROW()-ROW(Tableau1[[#Headers],[Date]])-1</f>
        <v>44064</v>
      </c>
      <c r="E240" s="25">
        <v>0.35416666666666669</v>
      </c>
      <c r="F240" s="25">
        <v>0.5</v>
      </c>
      <c r="G240" s="59">
        <v>6.9444444444444441E-3</v>
      </c>
      <c r="H240" s="25">
        <v>0.54166666666666663</v>
      </c>
      <c r="I240" s="25">
        <v>0.64583333333333337</v>
      </c>
      <c r="J240" s="59"/>
      <c r="K240" s="65">
        <f>Tableau1[[#This Row],[Fin AM]]-Tableau1[[#This Row],[Début AM]]-Tableau1[[#This Row],[Pause AM]]+Tableau1[[#This Row],[Fin PM]]-Tableau1[[#This Row],[Début PM]]-Tableau1[[#This Row],[Pause PM]]</f>
        <v>0.24305555555555558</v>
      </c>
      <c r="L240" s="46"/>
      <c r="M240" s="91"/>
      <c r="N240" s="102" t="str">
        <f ca="1">IF(COUNTIF('jours fériés'!C:C,Tableau1[[#This Row],[Date]]),"oui","")</f>
        <v/>
      </c>
      <c r="O240" s="95"/>
      <c r="P240" s="95"/>
      <c r="Q240" s="87">
        <f>IF(Tableau1[[#This Row],[ CP / ABS / ChP. AM]]="A.M.",Tableau1[[#This Row],[Temps de travail]],0)</f>
        <v>0</v>
      </c>
      <c r="R240" s="110">
        <f>IF(Tableau1[[#This Row],[ CP / ABS / ChP. AM]]="Ch.P. AM",Tableau1[[#This Row],[Fin AM]]-Tableau1[[#This Row],[Début AM]]-Tableau1[[#This Row],[Pause AM]],0)</f>
        <v>0</v>
      </c>
      <c r="S240" s="88">
        <f>IF(Tableau1[[#This Row],[Ch.P. PM]]="Ch.P. PM",Tableau1[[#This Row],[Fin PM]]-Tableau1[[#This Row],[Début PM]]-Tableau1[[#This Row],[Pause PM]],0)</f>
        <v>0</v>
      </c>
      <c r="T240" s="111">
        <f>+Tableau1[[#This Row],[Chômage Partiel AM]]+Tableau1[[#This Row],[Chômage Partiel PM]]</f>
        <v>0</v>
      </c>
      <c r="U240" s="107">
        <f ca="1">MAX(0,IF(WEEKDAY(Tableau1[[#This Row],[Date]],2)&lt;7,0,
SUM(OFFSET(Tableau1[[#This Row],[Temps de travail]],-6,,7))-
SUM(OFFSET(Tableau1[[#This Row],[Heures à récupérer]],-6,,7))+
SUM(OFFSET(Tableau1[[#This Row],[Récup avance]],-6,,7))
-paramètres!$B$9
)*24)</f>
        <v>0</v>
      </c>
      <c r="V240" s="14"/>
      <c r="W240" s="14"/>
      <c r="Y240" s="14"/>
    </row>
    <row r="241" spans="2:25" x14ac:dyDescent="0.3">
      <c r="B241" s="50" t="str">
        <f>IF(WEEKDAY(Tableau1[[#This Row],[Date]],2)=4,"semaine "&amp;_xlfn.ISOWEEKNUM(Tableau1[[#This Row],[Date]]),"")</f>
        <v/>
      </c>
      <c r="C241" s="45" t="str">
        <f>UPPER(TEXT(Tableau1[[#This Row],[Date]],"jjjj"))</f>
        <v>SAMEDI</v>
      </c>
      <c r="D241" s="61">
        <f>$C$3+ROW()-ROW(Tableau1[[#Headers],[Date]])-1</f>
        <v>44065</v>
      </c>
      <c r="E241" s="25"/>
      <c r="F241" s="25"/>
      <c r="G241" s="59"/>
      <c r="H241" s="25"/>
      <c r="I241" s="25"/>
      <c r="J241" s="59"/>
      <c r="K241" s="65">
        <f>Tableau1[[#This Row],[Fin AM]]-Tableau1[[#This Row],[Début AM]]-Tableau1[[#This Row],[Pause AM]]+Tableau1[[#This Row],[Fin PM]]-Tableau1[[#This Row],[Début PM]]-Tableau1[[#This Row],[Pause PM]]</f>
        <v>0</v>
      </c>
      <c r="L241" s="46"/>
      <c r="M241" s="91"/>
      <c r="N241" s="102" t="str">
        <f ca="1">IF(COUNTIF('jours fériés'!C:C,Tableau1[[#This Row],[Date]]),"oui","")</f>
        <v/>
      </c>
      <c r="O241" s="95"/>
      <c r="P241" s="95"/>
      <c r="Q241" s="87">
        <f>IF(Tableau1[[#This Row],[ CP / ABS / ChP. AM]]="A.M.",Tableau1[[#This Row],[Temps de travail]],0)</f>
        <v>0</v>
      </c>
      <c r="R241" s="110">
        <f>IF(Tableau1[[#This Row],[ CP / ABS / ChP. AM]]="Ch.P. AM",Tableau1[[#This Row],[Fin AM]]-Tableau1[[#This Row],[Début AM]]-Tableau1[[#This Row],[Pause AM]],0)</f>
        <v>0</v>
      </c>
      <c r="S241" s="88">
        <f>IF(Tableau1[[#This Row],[Ch.P. PM]]="Ch.P. PM",Tableau1[[#This Row],[Fin PM]]-Tableau1[[#This Row],[Début PM]]-Tableau1[[#This Row],[Pause PM]],0)</f>
        <v>0</v>
      </c>
      <c r="T241" s="111">
        <f>+Tableau1[[#This Row],[Chômage Partiel AM]]+Tableau1[[#This Row],[Chômage Partiel PM]]</f>
        <v>0</v>
      </c>
      <c r="U241" s="107">
        <f ca="1">MAX(0,IF(WEEKDAY(Tableau1[[#This Row],[Date]],2)&lt;7,0,
SUM(OFFSET(Tableau1[[#This Row],[Temps de travail]],-6,,7))-
SUM(OFFSET(Tableau1[[#This Row],[Heures à récupérer]],-6,,7))+
SUM(OFFSET(Tableau1[[#This Row],[Récup avance]],-6,,7))
-paramètres!$B$9
)*24)</f>
        <v>0</v>
      </c>
      <c r="V241" s="14"/>
      <c r="W241" s="14"/>
      <c r="Y241" s="14"/>
    </row>
    <row r="242" spans="2:25" ht="15" thickBot="1" x14ac:dyDescent="0.35">
      <c r="B242" s="50" t="str">
        <f>IF(WEEKDAY(Tableau1[[#This Row],[Date]],2)=4,"semaine "&amp;_xlfn.ISOWEEKNUM(Tableau1[[#This Row],[Date]]),"")</f>
        <v/>
      </c>
      <c r="C242" s="45" t="str">
        <f>UPPER(TEXT(Tableau1[[#This Row],[Date]],"jjjj"))</f>
        <v>DIMANCHE</v>
      </c>
      <c r="D242" s="61">
        <f>$C$3+ROW()-ROW(Tableau1[[#Headers],[Date]])-1</f>
        <v>44066</v>
      </c>
      <c r="E242" s="25"/>
      <c r="F242" s="25"/>
      <c r="G242" s="59"/>
      <c r="H242" s="25"/>
      <c r="I242" s="25"/>
      <c r="J242" s="59"/>
      <c r="K242" s="65">
        <f>Tableau1[[#This Row],[Fin AM]]-Tableau1[[#This Row],[Début AM]]-Tableau1[[#This Row],[Pause AM]]+Tableau1[[#This Row],[Fin PM]]-Tableau1[[#This Row],[Début PM]]-Tableau1[[#This Row],[Pause PM]]</f>
        <v>0</v>
      </c>
      <c r="L242" s="53"/>
      <c r="M242" s="92"/>
      <c r="N242" s="97" t="str">
        <f ca="1">IF(COUNTIF('jours fériés'!C:C,Tableau1[[#This Row],[Date]]),"oui","")</f>
        <v/>
      </c>
      <c r="O242" s="96"/>
      <c r="P242" s="96"/>
      <c r="Q242" s="91">
        <f>IF(Tableau1[[#This Row],[ CP / ABS / ChP. AM]]="A.M.",Tableau1[[#This Row],[Temps de travail]],0)</f>
        <v>0</v>
      </c>
      <c r="R242" s="112">
        <f>IF(Tableau1[[#This Row],[ CP / ABS / ChP. AM]]="Ch.P. AM",Tableau1[[#This Row],[Fin AM]]-Tableau1[[#This Row],[Début AM]]-Tableau1[[#This Row],[Pause AM]],0)</f>
        <v>0</v>
      </c>
      <c r="S242" s="105">
        <f>IF(Tableau1[[#This Row],[Ch.P. PM]]="Ch.P. PM",Tableau1[[#This Row],[Fin PM]]-Tableau1[[#This Row],[Début PM]]-Tableau1[[#This Row],[Pause PM]],0)</f>
        <v>0</v>
      </c>
      <c r="T242" s="113">
        <f>+Tableau1[[#This Row],[Chômage Partiel AM]]+Tableau1[[#This Row],[Chômage Partiel PM]]</f>
        <v>0</v>
      </c>
      <c r="U242" s="108">
        <f ca="1">MAX(0,IF(WEEKDAY(Tableau1[[#This Row],[Date]],2)&lt;7,0,
SUM(OFFSET(Tableau1[[#This Row],[Temps de travail]],-6,,7))-
SUM(OFFSET(Tableau1[[#This Row],[Heures à récupérer]],-6,,7))+
SUM(OFFSET(Tableau1[[#This Row],[Récup avance]],-6,,7))
-paramètres!$B$9
)*24)</f>
        <v>5.3290705182007514E-15</v>
      </c>
      <c r="V242" s="14"/>
      <c r="W242" s="14"/>
      <c r="Y242" s="14"/>
    </row>
    <row r="243" spans="2:25" x14ac:dyDescent="0.3">
      <c r="B243" s="50" t="str">
        <f>IF(WEEKDAY(Tableau1[[#This Row],[Date]],2)=4,"semaine "&amp;_xlfn.ISOWEEKNUM(Tableau1[[#This Row],[Date]]),"")</f>
        <v/>
      </c>
      <c r="C243" s="45" t="str">
        <f>UPPER(TEXT(Tableau1[[#This Row],[Date]],"jjjj"))</f>
        <v>LUNDI</v>
      </c>
      <c r="D243" s="61">
        <f>$C$3+ROW()-ROW(Tableau1[[#Headers],[Date]])-1</f>
        <v>44067</v>
      </c>
      <c r="E243" s="25">
        <v>0.35416666666666669</v>
      </c>
      <c r="F243" s="25">
        <v>0.52083333333333337</v>
      </c>
      <c r="G243" s="59">
        <v>6.9444444444444441E-3</v>
      </c>
      <c r="H243" s="25">
        <v>0.5625</v>
      </c>
      <c r="I243" s="25">
        <v>0.70833333333333337</v>
      </c>
      <c r="J243" s="59">
        <v>6.9444444444444441E-3</v>
      </c>
      <c r="K243" s="65">
        <f>Tableau1[[#This Row],[Fin AM]]-Tableau1[[#This Row],[Début AM]]-Tableau1[[#This Row],[Pause AM]]+Tableau1[[#This Row],[Fin PM]]-Tableau1[[#This Row],[Début PM]]-Tableau1[[#This Row],[Pause PM]]</f>
        <v>0.29861111111111116</v>
      </c>
      <c r="L243" s="49"/>
      <c r="M243" s="90"/>
      <c r="N243" s="102" t="str">
        <f ca="1">IF(COUNTIF('jours fériés'!C:C,Tableau1[[#This Row],[Date]]),"oui","")</f>
        <v/>
      </c>
      <c r="O243" s="95"/>
      <c r="P243" s="95"/>
      <c r="Q243" s="87">
        <f>IF(Tableau1[[#This Row],[ CP / ABS / ChP. AM]]="A.M.",Tableau1[[#This Row],[Temps de travail]],0)</f>
        <v>0</v>
      </c>
      <c r="R243" s="110">
        <f>IF(Tableau1[[#This Row],[ CP / ABS / ChP. AM]]="Ch.P. AM",Tableau1[[#This Row],[Fin AM]]-Tableau1[[#This Row],[Début AM]]-Tableau1[[#This Row],[Pause AM]],0)</f>
        <v>0</v>
      </c>
      <c r="S243" s="88">
        <f>IF(Tableau1[[#This Row],[Ch.P. PM]]="Ch.P. PM",Tableau1[[#This Row],[Fin PM]]-Tableau1[[#This Row],[Début PM]]-Tableau1[[#This Row],[Pause PM]],0)</f>
        <v>0</v>
      </c>
      <c r="T243" s="111">
        <f>+Tableau1[[#This Row],[Chômage Partiel AM]]+Tableau1[[#This Row],[Chômage Partiel PM]]</f>
        <v>0</v>
      </c>
      <c r="U243" s="107">
        <f ca="1">MAX(0,IF(WEEKDAY(Tableau1[[#This Row],[Date]],2)&lt;7,0,
SUM(OFFSET(Tableau1[[#This Row],[Temps de travail]],-6,,7))-
SUM(OFFSET(Tableau1[[#This Row],[Heures à récupérer]],-6,,7))+
SUM(OFFSET(Tableau1[[#This Row],[Récup avance]],-6,,7))
-paramètres!$B$9
)*24)</f>
        <v>0</v>
      </c>
      <c r="V243" s="14"/>
      <c r="W243" s="14"/>
      <c r="Y243" s="14"/>
    </row>
    <row r="244" spans="2:25" x14ac:dyDescent="0.3">
      <c r="B244" s="50" t="str">
        <f>IF(WEEKDAY(Tableau1[[#This Row],[Date]],2)=4,"semaine "&amp;_xlfn.ISOWEEKNUM(Tableau1[[#This Row],[Date]]),"")</f>
        <v/>
      </c>
      <c r="C244" s="45" t="str">
        <f>UPPER(TEXT(Tableau1[[#This Row],[Date]],"jjjj"))</f>
        <v>MARDI</v>
      </c>
      <c r="D244" s="61">
        <f>$C$3+ROW()-ROW(Tableau1[[#Headers],[Date]])-1</f>
        <v>44068</v>
      </c>
      <c r="E244" s="25">
        <v>0.35416666666666669</v>
      </c>
      <c r="F244" s="25">
        <v>0.52083333333333337</v>
      </c>
      <c r="G244" s="59">
        <v>6.9444444444444441E-3</v>
      </c>
      <c r="H244" s="25">
        <v>0.5625</v>
      </c>
      <c r="I244" s="25">
        <v>0.70833333333333337</v>
      </c>
      <c r="J244" s="59">
        <v>6.9444444444444441E-3</v>
      </c>
      <c r="K244" s="65">
        <f>Tableau1[[#This Row],[Fin AM]]-Tableau1[[#This Row],[Début AM]]-Tableau1[[#This Row],[Pause AM]]+Tableau1[[#This Row],[Fin PM]]-Tableau1[[#This Row],[Début PM]]-Tableau1[[#This Row],[Pause PM]]</f>
        <v>0.29861111111111116</v>
      </c>
      <c r="L244" s="46"/>
      <c r="M244" s="91"/>
      <c r="N244" s="102" t="str">
        <f ca="1">IF(COUNTIF('jours fériés'!C:C,Tableau1[[#This Row],[Date]]),"oui","")</f>
        <v/>
      </c>
      <c r="O244" s="95"/>
      <c r="P244" s="95"/>
      <c r="Q244" s="87">
        <f>IF(Tableau1[[#This Row],[ CP / ABS / ChP. AM]]="A.M.",Tableau1[[#This Row],[Temps de travail]],0)</f>
        <v>0</v>
      </c>
      <c r="R244" s="110">
        <f>IF(Tableau1[[#This Row],[ CP / ABS / ChP. AM]]="Ch.P. AM",Tableau1[[#This Row],[Fin AM]]-Tableau1[[#This Row],[Début AM]]-Tableau1[[#This Row],[Pause AM]],0)</f>
        <v>0</v>
      </c>
      <c r="S244" s="88">
        <f>IF(Tableau1[[#This Row],[Ch.P. PM]]="Ch.P. PM",Tableau1[[#This Row],[Fin PM]]-Tableau1[[#This Row],[Début PM]]-Tableau1[[#This Row],[Pause PM]],0)</f>
        <v>0</v>
      </c>
      <c r="T244" s="111">
        <f>+Tableau1[[#This Row],[Chômage Partiel AM]]+Tableau1[[#This Row],[Chômage Partiel PM]]</f>
        <v>0</v>
      </c>
      <c r="U244" s="107">
        <f ca="1">MAX(0,IF(WEEKDAY(Tableau1[[#This Row],[Date]],2)&lt;7,0,
SUM(OFFSET(Tableau1[[#This Row],[Temps de travail]],-6,,7))-
SUM(OFFSET(Tableau1[[#This Row],[Heures à récupérer]],-6,,7))+
SUM(OFFSET(Tableau1[[#This Row],[Récup avance]],-6,,7))
-paramètres!$B$9
)*24)</f>
        <v>0</v>
      </c>
      <c r="V244" s="14"/>
      <c r="W244" s="14"/>
      <c r="Y244" s="14"/>
    </row>
    <row r="245" spans="2:25" x14ac:dyDescent="0.3">
      <c r="B245" s="50" t="str">
        <f>IF(WEEKDAY(Tableau1[[#This Row],[Date]],2)=4,"semaine "&amp;_xlfn.ISOWEEKNUM(Tableau1[[#This Row],[Date]]),"")</f>
        <v/>
      </c>
      <c r="C245" s="45" t="str">
        <f>UPPER(TEXT(Tableau1[[#This Row],[Date]],"jjjj"))</f>
        <v>MERCREDI</v>
      </c>
      <c r="D245" s="61">
        <f>$C$3+ROW()-ROW(Tableau1[[#Headers],[Date]])-1</f>
        <v>44069</v>
      </c>
      <c r="E245" s="25">
        <v>0.35416666666666669</v>
      </c>
      <c r="F245" s="25">
        <v>0.52083333333333337</v>
      </c>
      <c r="G245" s="59">
        <v>6.9444444444444441E-3</v>
      </c>
      <c r="H245" s="25">
        <v>0.5625</v>
      </c>
      <c r="I245" s="25">
        <v>0.70833333333333337</v>
      </c>
      <c r="J245" s="59">
        <v>6.9444444444444441E-3</v>
      </c>
      <c r="K245" s="65">
        <f>Tableau1[[#This Row],[Fin AM]]-Tableau1[[#This Row],[Début AM]]-Tableau1[[#This Row],[Pause AM]]+Tableau1[[#This Row],[Fin PM]]-Tableau1[[#This Row],[Début PM]]-Tableau1[[#This Row],[Pause PM]]</f>
        <v>0.29861111111111116</v>
      </c>
      <c r="L245" s="46"/>
      <c r="M245" s="91"/>
      <c r="N245" s="102" t="str">
        <f ca="1">IF(COUNTIF('jours fériés'!C:C,Tableau1[[#This Row],[Date]]),"oui","")</f>
        <v/>
      </c>
      <c r="O245" s="95"/>
      <c r="P245" s="95"/>
      <c r="Q245" s="87">
        <f>IF(Tableau1[[#This Row],[ CP / ABS / ChP. AM]]="A.M.",Tableau1[[#This Row],[Temps de travail]],0)</f>
        <v>0</v>
      </c>
      <c r="R245" s="110">
        <f>IF(Tableau1[[#This Row],[ CP / ABS / ChP. AM]]="Ch.P. AM",Tableau1[[#This Row],[Fin AM]]-Tableau1[[#This Row],[Début AM]]-Tableau1[[#This Row],[Pause AM]],0)</f>
        <v>0</v>
      </c>
      <c r="S245" s="88">
        <f>IF(Tableau1[[#This Row],[Ch.P. PM]]="Ch.P. PM",Tableau1[[#This Row],[Fin PM]]-Tableau1[[#This Row],[Début PM]]-Tableau1[[#This Row],[Pause PM]],0)</f>
        <v>0</v>
      </c>
      <c r="T245" s="111">
        <f>+Tableau1[[#This Row],[Chômage Partiel AM]]+Tableau1[[#This Row],[Chômage Partiel PM]]</f>
        <v>0</v>
      </c>
      <c r="U245" s="107">
        <f ca="1">MAX(0,IF(WEEKDAY(Tableau1[[#This Row],[Date]],2)&lt;7,0,
SUM(OFFSET(Tableau1[[#This Row],[Temps de travail]],-6,,7))-
SUM(OFFSET(Tableau1[[#This Row],[Heures à récupérer]],-6,,7))+
SUM(OFFSET(Tableau1[[#This Row],[Récup avance]],-6,,7))
-paramètres!$B$9
)*24)</f>
        <v>0</v>
      </c>
      <c r="V245" s="14"/>
      <c r="W245" s="14"/>
      <c r="Y245" s="14"/>
    </row>
    <row r="246" spans="2:25" x14ac:dyDescent="0.3">
      <c r="B246" s="50" t="str">
        <f>IF(WEEKDAY(Tableau1[[#This Row],[Date]],2)=4,"semaine "&amp;_xlfn.ISOWEEKNUM(Tableau1[[#This Row],[Date]]),"")</f>
        <v>semaine 35</v>
      </c>
      <c r="C246" s="45" t="str">
        <f>UPPER(TEXT(Tableau1[[#This Row],[Date]],"jjjj"))</f>
        <v>JEUDI</v>
      </c>
      <c r="D246" s="61">
        <f>$C$3+ROW()-ROW(Tableau1[[#Headers],[Date]])-1</f>
        <v>44070</v>
      </c>
      <c r="E246" s="25">
        <v>0.35416666666666669</v>
      </c>
      <c r="F246" s="25">
        <v>0.52083333333333337</v>
      </c>
      <c r="G246" s="59">
        <v>6.9444444444444441E-3</v>
      </c>
      <c r="H246" s="25">
        <v>0.5625</v>
      </c>
      <c r="I246" s="25">
        <v>0.70833333333333337</v>
      </c>
      <c r="J246" s="59">
        <v>6.9444444444444441E-3</v>
      </c>
      <c r="K246" s="65">
        <f>Tableau1[[#This Row],[Fin AM]]-Tableau1[[#This Row],[Début AM]]-Tableau1[[#This Row],[Pause AM]]+Tableau1[[#This Row],[Fin PM]]-Tableau1[[#This Row],[Début PM]]-Tableau1[[#This Row],[Pause PM]]</f>
        <v>0.29861111111111116</v>
      </c>
      <c r="L246" s="46"/>
      <c r="M246" s="91"/>
      <c r="N246" s="102" t="str">
        <f ca="1">IF(COUNTIF('jours fériés'!C:C,Tableau1[[#This Row],[Date]]),"oui","")</f>
        <v/>
      </c>
      <c r="O246" s="95"/>
      <c r="P246" s="95"/>
      <c r="Q246" s="87">
        <f>IF(Tableau1[[#This Row],[ CP / ABS / ChP. AM]]="A.M.",Tableau1[[#This Row],[Temps de travail]],0)</f>
        <v>0</v>
      </c>
      <c r="R246" s="110">
        <f>IF(Tableau1[[#This Row],[ CP / ABS / ChP. AM]]="Ch.P. AM",Tableau1[[#This Row],[Fin AM]]-Tableau1[[#This Row],[Début AM]]-Tableau1[[#This Row],[Pause AM]],0)</f>
        <v>0</v>
      </c>
      <c r="S246" s="88">
        <f>IF(Tableau1[[#This Row],[Ch.P. PM]]="Ch.P. PM",Tableau1[[#This Row],[Fin PM]]-Tableau1[[#This Row],[Début PM]]-Tableau1[[#This Row],[Pause PM]],0)</f>
        <v>0</v>
      </c>
      <c r="T246" s="111">
        <f>+Tableau1[[#This Row],[Chômage Partiel AM]]+Tableau1[[#This Row],[Chômage Partiel PM]]</f>
        <v>0</v>
      </c>
      <c r="U246" s="107">
        <f ca="1">MAX(0,IF(WEEKDAY(Tableau1[[#This Row],[Date]],2)&lt;7,0,
SUM(OFFSET(Tableau1[[#This Row],[Temps de travail]],-6,,7))-
SUM(OFFSET(Tableau1[[#This Row],[Heures à récupérer]],-6,,7))+
SUM(OFFSET(Tableau1[[#This Row],[Récup avance]],-6,,7))
-paramètres!$B$9
)*24)</f>
        <v>0</v>
      </c>
      <c r="V246" s="14"/>
      <c r="W246" s="14"/>
      <c r="Y246" s="14"/>
    </row>
    <row r="247" spans="2:25" x14ac:dyDescent="0.3">
      <c r="B247" s="50" t="str">
        <f>IF(WEEKDAY(Tableau1[[#This Row],[Date]],2)=4,"semaine "&amp;_xlfn.ISOWEEKNUM(Tableau1[[#This Row],[Date]]),"")</f>
        <v/>
      </c>
      <c r="C247" s="45" t="str">
        <f>UPPER(TEXT(Tableau1[[#This Row],[Date]],"jjjj"))</f>
        <v>VENDREDI</v>
      </c>
      <c r="D247" s="61">
        <f>$C$3+ROW()-ROW(Tableau1[[#Headers],[Date]])-1</f>
        <v>44071</v>
      </c>
      <c r="E247" s="25">
        <v>0.35416666666666669</v>
      </c>
      <c r="F247" s="25">
        <v>0.5</v>
      </c>
      <c r="G247" s="59">
        <v>6.9444444444444441E-3</v>
      </c>
      <c r="H247" s="25">
        <v>0.54166666666666663</v>
      </c>
      <c r="I247" s="25">
        <v>0.64583333333333337</v>
      </c>
      <c r="J247" s="59"/>
      <c r="K247" s="65">
        <f>Tableau1[[#This Row],[Fin AM]]-Tableau1[[#This Row],[Début AM]]-Tableau1[[#This Row],[Pause AM]]+Tableau1[[#This Row],[Fin PM]]-Tableau1[[#This Row],[Début PM]]-Tableau1[[#This Row],[Pause PM]]</f>
        <v>0.24305555555555558</v>
      </c>
      <c r="L247" s="46"/>
      <c r="M247" s="91"/>
      <c r="N247" s="102" t="str">
        <f ca="1">IF(COUNTIF('jours fériés'!C:C,Tableau1[[#This Row],[Date]]),"oui","")</f>
        <v/>
      </c>
      <c r="O247" s="95"/>
      <c r="P247" s="95"/>
      <c r="Q247" s="87">
        <f>IF(Tableau1[[#This Row],[ CP / ABS / ChP. AM]]="A.M.",Tableau1[[#This Row],[Temps de travail]],0)</f>
        <v>0</v>
      </c>
      <c r="R247" s="110">
        <f>IF(Tableau1[[#This Row],[ CP / ABS / ChP. AM]]="Ch.P. AM",Tableau1[[#This Row],[Fin AM]]-Tableau1[[#This Row],[Début AM]]-Tableau1[[#This Row],[Pause AM]],0)</f>
        <v>0</v>
      </c>
      <c r="S247" s="88">
        <f>IF(Tableau1[[#This Row],[Ch.P. PM]]="Ch.P. PM",Tableau1[[#This Row],[Fin PM]]-Tableau1[[#This Row],[Début PM]]-Tableau1[[#This Row],[Pause PM]],0)</f>
        <v>0</v>
      </c>
      <c r="T247" s="111">
        <f>+Tableau1[[#This Row],[Chômage Partiel AM]]+Tableau1[[#This Row],[Chômage Partiel PM]]</f>
        <v>0</v>
      </c>
      <c r="U247" s="107">
        <f ca="1">MAX(0,IF(WEEKDAY(Tableau1[[#This Row],[Date]],2)&lt;7,0,
SUM(OFFSET(Tableau1[[#This Row],[Temps de travail]],-6,,7))-
SUM(OFFSET(Tableau1[[#This Row],[Heures à récupérer]],-6,,7))+
SUM(OFFSET(Tableau1[[#This Row],[Récup avance]],-6,,7))
-paramètres!$B$9
)*24)</f>
        <v>0</v>
      </c>
      <c r="V247" s="14"/>
      <c r="W247" s="14"/>
      <c r="Y247" s="14"/>
    </row>
    <row r="248" spans="2:25" x14ac:dyDescent="0.3">
      <c r="B248" s="50" t="str">
        <f>IF(WEEKDAY(Tableau1[[#This Row],[Date]],2)=4,"semaine "&amp;_xlfn.ISOWEEKNUM(Tableau1[[#This Row],[Date]]),"")</f>
        <v/>
      </c>
      <c r="C248" s="45" t="str">
        <f>UPPER(TEXT(Tableau1[[#This Row],[Date]],"jjjj"))</f>
        <v>SAMEDI</v>
      </c>
      <c r="D248" s="61">
        <f>$C$3+ROW()-ROW(Tableau1[[#Headers],[Date]])-1</f>
        <v>44072</v>
      </c>
      <c r="E248" s="25"/>
      <c r="F248" s="25"/>
      <c r="G248" s="59"/>
      <c r="H248" s="25"/>
      <c r="I248" s="25"/>
      <c r="J248" s="59"/>
      <c r="K248" s="65">
        <f>Tableau1[[#This Row],[Fin AM]]-Tableau1[[#This Row],[Début AM]]-Tableau1[[#This Row],[Pause AM]]+Tableau1[[#This Row],[Fin PM]]-Tableau1[[#This Row],[Début PM]]-Tableau1[[#This Row],[Pause PM]]</f>
        <v>0</v>
      </c>
      <c r="L248" s="46"/>
      <c r="M248" s="91"/>
      <c r="N248" s="102" t="str">
        <f ca="1">IF(COUNTIF('jours fériés'!C:C,Tableau1[[#This Row],[Date]]),"oui","")</f>
        <v/>
      </c>
      <c r="O248" s="95"/>
      <c r="P248" s="95"/>
      <c r="Q248" s="87">
        <f>IF(Tableau1[[#This Row],[ CP / ABS / ChP. AM]]="A.M.",Tableau1[[#This Row],[Temps de travail]],0)</f>
        <v>0</v>
      </c>
      <c r="R248" s="110">
        <f>IF(Tableau1[[#This Row],[ CP / ABS / ChP. AM]]="Ch.P. AM",Tableau1[[#This Row],[Fin AM]]-Tableau1[[#This Row],[Début AM]]-Tableau1[[#This Row],[Pause AM]],0)</f>
        <v>0</v>
      </c>
      <c r="S248" s="88">
        <f>IF(Tableau1[[#This Row],[Ch.P. PM]]="Ch.P. PM",Tableau1[[#This Row],[Fin PM]]-Tableau1[[#This Row],[Début PM]]-Tableau1[[#This Row],[Pause PM]],0)</f>
        <v>0</v>
      </c>
      <c r="T248" s="111">
        <f>+Tableau1[[#This Row],[Chômage Partiel AM]]+Tableau1[[#This Row],[Chômage Partiel PM]]</f>
        <v>0</v>
      </c>
      <c r="U248" s="107">
        <f ca="1">MAX(0,IF(WEEKDAY(Tableau1[[#This Row],[Date]],2)&lt;7,0,
SUM(OFFSET(Tableau1[[#This Row],[Temps de travail]],-6,,7))-
SUM(OFFSET(Tableau1[[#This Row],[Heures à récupérer]],-6,,7))+
SUM(OFFSET(Tableau1[[#This Row],[Récup avance]],-6,,7))
-paramètres!$B$9
)*24)</f>
        <v>0</v>
      </c>
      <c r="V248" s="14"/>
      <c r="W248" s="14"/>
      <c r="Y248" s="14"/>
    </row>
    <row r="249" spans="2:25" ht="15" thickBot="1" x14ac:dyDescent="0.35">
      <c r="B249" s="50" t="str">
        <f>IF(WEEKDAY(Tableau1[[#This Row],[Date]],2)=4,"semaine "&amp;_xlfn.ISOWEEKNUM(Tableau1[[#This Row],[Date]]),"")</f>
        <v/>
      </c>
      <c r="C249" s="45" t="str">
        <f>UPPER(TEXT(Tableau1[[#This Row],[Date]],"jjjj"))</f>
        <v>DIMANCHE</v>
      </c>
      <c r="D249" s="61">
        <f>$C$3+ROW()-ROW(Tableau1[[#Headers],[Date]])-1</f>
        <v>44073</v>
      </c>
      <c r="E249" s="25"/>
      <c r="F249" s="25"/>
      <c r="G249" s="59"/>
      <c r="H249" s="25"/>
      <c r="I249" s="25"/>
      <c r="J249" s="59"/>
      <c r="K249" s="65">
        <f>Tableau1[[#This Row],[Fin AM]]-Tableau1[[#This Row],[Début AM]]-Tableau1[[#This Row],[Pause AM]]+Tableau1[[#This Row],[Fin PM]]-Tableau1[[#This Row],[Début PM]]-Tableau1[[#This Row],[Pause PM]]</f>
        <v>0</v>
      </c>
      <c r="L249" s="53"/>
      <c r="M249" s="92"/>
      <c r="N249" s="97" t="str">
        <f ca="1">IF(COUNTIF('jours fériés'!C:C,Tableau1[[#This Row],[Date]]),"oui","")</f>
        <v/>
      </c>
      <c r="O249" s="96"/>
      <c r="P249" s="96"/>
      <c r="Q249" s="91">
        <f>IF(Tableau1[[#This Row],[ CP / ABS / ChP. AM]]="A.M.",Tableau1[[#This Row],[Temps de travail]],0)</f>
        <v>0</v>
      </c>
      <c r="R249" s="112">
        <f>IF(Tableau1[[#This Row],[ CP / ABS / ChP. AM]]="Ch.P. AM",Tableau1[[#This Row],[Fin AM]]-Tableau1[[#This Row],[Début AM]]-Tableau1[[#This Row],[Pause AM]],0)</f>
        <v>0</v>
      </c>
      <c r="S249" s="105">
        <f>IF(Tableau1[[#This Row],[Ch.P. PM]]="Ch.P. PM",Tableau1[[#This Row],[Fin PM]]-Tableau1[[#This Row],[Début PM]]-Tableau1[[#This Row],[Pause PM]],0)</f>
        <v>0</v>
      </c>
      <c r="T249" s="113">
        <f>+Tableau1[[#This Row],[Chômage Partiel AM]]+Tableau1[[#This Row],[Chômage Partiel PM]]</f>
        <v>0</v>
      </c>
      <c r="U249" s="108">
        <f ca="1">MAX(0,IF(WEEKDAY(Tableau1[[#This Row],[Date]],2)&lt;7,0,
SUM(OFFSET(Tableau1[[#This Row],[Temps de travail]],-6,,7))-
SUM(OFFSET(Tableau1[[#This Row],[Heures à récupérer]],-6,,7))+
SUM(OFFSET(Tableau1[[#This Row],[Récup avance]],-6,,7))
-paramètres!$B$9
)*24)</f>
        <v>5.3290705182007514E-15</v>
      </c>
      <c r="V249" s="14"/>
      <c r="W249" s="14"/>
      <c r="Y249" s="14"/>
    </row>
    <row r="250" spans="2:25" x14ac:dyDescent="0.3">
      <c r="B250" s="50" t="str">
        <f>IF(WEEKDAY(Tableau1[[#This Row],[Date]],2)=4,"semaine "&amp;_xlfn.ISOWEEKNUM(Tableau1[[#This Row],[Date]]),"")</f>
        <v/>
      </c>
      <c r="C250" s="45" t="str">
        <f>UPPER(TEXT(Tableau1[[#This Row],[Date]],"jjjj"))</f>
        <v>LUNDI</v>
      </c>
      <c r="D250" s="61">
        <f>$C$3+ROW()-ROW(Tableau1[[#Headers],[Date]])-1</f>
        <v>44074</v>
      </c>
      <c r="E250" s="25">
        <v>0.35416666666666669</v>
      </c>
      <c r="F250" s="25">
        <v>0.52083333333333337</v>
      </c>
      <c r="G250" s="59">
        <v>6.9444444444444441E-3</v>
      </c>
      <c r="H250" s="25">
        <v>0.5625</v>
      </c>
      <c r="I250" s="25">
        <v>0.70833333333333337</v>
      </c>
      <c r="J250" s="59">
        <v>6.9444444444444441E-3</v>
      </c>
      <c r="K250" s="65">
        <f>Tableau1[[#This Row],[Fin AM]]-Tableau1[[#This Row],[Début AM]]-Tableau1[[#This Row],[Pause AM]]+Tableau1[[#This Row],[Fin PM]]-Tableau1[[#This Row],[Début PM]]-Tableau1[[#This Row],[Pause PM]]</f>
        <v>0.29861111111111116</v>
      </c>
      <c r="L250" s="49"/>
      <c r="M250" s="90"/>
      <c r="N250" s="102" t="str">
        <f ca="1">IF(COUNTIF('jours fériés'!C:C,Tableau1[[#This Row],[Date]]),"oui","")</f>
        <v/>
      </c>
      <c r="O250" s="95"/>
      <c r="P250" s="95"/>
      <c r="Q250" s="87">
        <f>IF(Tableau1[[#This Row],[ CP / ABS / ChP. AM]]="A.M.",Tableau1[[#This Row],[Temps de travail]],0)</f>
        <v>0</v>
      </c>
      <c r="R250" s="110">
        <f>IF(Tableau1[[#This Row],[ CP / ABS / ChP. AM]]="Ch.P. AM",Tableau1[[#This Row],[Fin AM]]-Tableau1[[#This Row],[Début AM]]-Tableau1[[#This Row],[Pause AM]],0)</f>
        <v>0</v>
      </c>
      <c r="S250" s="88">
        <f>IF(Tableau1[[#This Row],[Ch.P. PM]]="Ch.P. PM",Tableau1[[#This Row],[Fin PM]]-Tableau1[[#This Row],[Début PM]]-Tableau1[[#This Row],[Pause PM]],0)</f>
        <v>0</v>
      </c>
      <c r="T250" s="111">
        <f>+Tableau1[[#This Row],[Chômage Partiel AM]]+Tableau1[[#This Row],[Chômage Partiel PM]]</f>
        <v>0</v>
      </c>
      <c r="U250" s="107">
        <f ca="1">MAX(0,IF(WEEKDAY(Tableau1[[#This Row],[Date]],2)&lt;7,0,
SUM(OFFSET(Tableau1[[#This Row],[Temps de travail]],-6,,7))-
SUM(OFFSET(Tableau1[[#This Row],[Heures à récupérer]],-6,,7))+
SUM(OFFSET(Tableau1[[#This Row],[Récup avance]],-6,,7))
-paramètres!$B$9
)*24)</f>
        <v>0</v>
      </c>
      <c r="V250" s="14"/>
      <c r="W250" s="14"/>
      <c r="Y250" s="14"/>
    </row>
    <row r="251" spans="2:25" x14ac:dyDescent="0.3">
      <c r="B251" s="50" t="str">
        <f>IF(WEEKDAY(Tableau1[[#This Row],[Date]],2)=4,"semaine "&amp;_xlfn.ISOWEEKNUM(Tableau1[[#This Row],[Date]]),"")</f>
        <v/>
      </c>
      <c r="C251" s="45" t="str">
        <f>UPPER(TEXT(Tableau1[[#This Row],[Date]],"jjjj"))</f>
        <v>MARDI</v>
      </c>
      <c r="D251" s="61">
        <f>$C$3+ROW()-ROW(Tableau1[[#Headers],[Date]])-1</f>
        <v>44075</v>
      </c>
      <c r="E251" s="25">
        <v>0.35416666666666669</v>
      </c>
      <c r="F251" s="25">
        <v>0.52083333333333337</v>
      </c>
      <c r="G251" s="59">
        <v>6.9444444444444441E-3</v>
      </c>
      <c r="H251" s="25">
        <v>0.5625</v>
      </c>
      <c r="I251" s="25">
        <v>0.70833333333333337</v>
      </c>
      <c r="J251" s="59">
        <v>6.9444444444444441E-3</v>
      </c>
      <c r="K251" s="65">
        <f>Tableau1[[#This Row],[Fin AM]]-Tableau1[[#This Row],[Début AM]]-Tableau1[[#This Row],[Pause AM]]+Tableau1[[#This Row],[Fin PM]]-Tableau1[[#This Row],[Début PM]]-Tableau1[[#This Row],[Pause PM]]</f>
        <v>0.29861111111111116</v>
      </c>
      <c r="L251" s="46"/>
      <c r="M251" s="91"/>
      <c r="N251" s="102" t="str">
        <f ca="1">IF(COUNTIF('jours fériés'!C:C,Tableau1[[#This Row],[Date]]),"oui","")</f>
        <v/>
      </c>
      <c r="O251" s="95"/>
      <c r="P251" s="95"/>
      <c r="Q251" s="87">
        <f>IF(Tableau1[[#This Row],[ CP / ABS / ChP. AM]]="A.M.",Tableau1[[#This Row],[Temps de travail]],0)</f>
        <v>0</v>
      </c>
      <c r="R251" s="110">
        <f>IF(Tableau1[[#This Row],[ CP / ABS / ChP. AM]]="Ch.P. AM",Tableau1[[#This Row],[Fin AM]]-Tableau1[[#This Row],[Début AM]]-Tableau1[[#This Row],[Pause AM]],0)</f>
        <v>0</v>
      </c>
      <c r="S251" s="88">
        <f>IF(Tableau1[[#This Row],[Ch.P. PM]]="Ch.P. PM",Tableau1[[#This Row],[Fin PM]]-Tableau1[[#This Row],[Début PM]]-Tableau1[[#This Row],[Pause PM]],0)</f>
        <v>0</v>
      </c>
      <c r="T251" s="111">
        <f>+Tableau1[[#This Row],[Chômage Partiel AM]]+Tableau1[[#This Row],[Chômage Partiel PM]]</f>
        <v>0</v>
      </c>
      <c r="U251" s="107">
        <f ca="1">MAX(0,IF(WEEKDAY(Tableau1[[#This Row],[Date]],2)&lt;7,0,
SUM(OFFSET(Tableau1[[#This Row],[Temps de travail]],-6,,7))-
SUM(OFFSET(Tableau1[[#This Row],[Heures à récupérer]],-6,,7))+
SUM(OFFSET(Tableau1[[#This Row],[Récup avance]],-6,,7))
-paramètres!$B$9
)*24)</f>
        <v>0</v>
      </c>
      <c r="V251" s="14"/>
      <c r="W251" s="14"/>
      <c r="Y251" s="14"/>
    </row>
    <row r="252" spans="2:25" x14ac:dyDescent="0.3">
      <c r="B252" s="50" t="str">
        <f>IF(WEEKDAY(Tableau1[[#This Row],[Date]],2)=4,"semaine "&amp;_xlfn.ISOWEEKNUM(Tableau1[[#This Row],[Date]]),"")</f>
        <v/>
      </c>
      <c r="C252" s="45" t="str">
        <f>UPPER(TEXT(Tableau1[[#This Row],[Date]],"jjjj"))</f>
        <v>MERCREDI</v>
      </c>
      <c r="D252" s="61">
        <f>$C$3+ROW()-ROW(Tableau1[[#Headers],[Date]])-1</f>
        <v>44076</v>
      </c>
      <c r="E252" s="25">
        <v>0.35416666666666669</v>
      </c>
      <c r="F252" s="25">
        <v>0.52083333333333337</v>
      </c>
      <c r="G252" s="59">
        <v>6.9444444444444441E-3</v>
      </c>
      <c r="H252" s="25">
        <v>0.5625</v>
      </c>
      <c r="I252" s="25">
        <v>0.70833333333333337</v>
      </c>
      <c r="J252" s="59">
        <v>6.9444444444444441E-3</v>
      </c>
      <c r="K252" s="65">
        <f>Tableau1[[#This Row],[Fin AM]]-Tableau1[[#This Row],[Début AM]]-Tableau1[[#This Row],[Pause AM]]+Tableau1[[#This Row],[Fin PM]]-Tableau1[[#This Row],[Début PM]]-Tableau1[[#This Row],[Pause PM]]</f>
        <v>0.29861111111111116</v>
      </c>
      <c r="L252" s="46"/>
      <c r="M252" s="91"/>
      <c r="N252" s="102" t="str">
        <f ca="1">IF(COUNTIF('jours fériés'!C:C,Tableau1[[#This Row],[Date]]),"oui","")</f>
        <v/>
      </c>
      <c r="O252" s="95"/>
      <c r="P252" s="95"/>
      <c r="Q252" s="87">
        <f>IF(Tableau1[[#This Row],[ CP / ABS / ChP. AM]]="A.M.",Tableau1[[#This Row],[Temps de travail]],0)</f>
        <v>0</v>
      </c>
      <c r="R252" s="110">
        <f>IF(Tableau1[[#This Row],[ CP / ABS / ChP. AM]]="Ch.P. AM",Tableau1[[#This Row],[Fin AM]]-Tableau1[[#This Row],[Début AM]]-Tableau1[[#This Row],[Pause AM]],0)</f>
        <v>0</v>
      </c>
      <c r="S252" s="88">
        <f>IF(Tableau1[[#This Row],[Ch.P. PM]]="Ch.P. PM",Tableau1[[#This Row],[Fin PM]]-Tableau1[[#This Row],[Début PM]]-Tableau1[[#This Row],[Pause PM]],0)</f>
        <v>0</v>
      </c>
      <c r="T252" s="111">
        <f>+Tableau1[[#This Row],[Chômage Partiel AM]]+Tableau1[[#This Row],[Chômage Partiel PM]]</f>
        <v>0</v>
      </c>
      <c r="U252" s="107">
        <f ca="1">MAX(0,IF(WEEKDAY(Tableau1[[#This Row],[Date]],2)&lt;7,0,
SUM(OFFSET(Tableau1[[#This Row],[Temps de travail]],-6,,7))-
SUM(OFFSET(Tableau1[[#This Row],[Heures à récupérer]],-6,,7))+
SUM(OFFSET(Tableau1[[#This Row],[Récup avance]],-6,,7))
-paramètres!$B$9
)*24)</f>
        <v>0</v>
      </c>
      <c r="V252" s="14"/>
      <c r="W252" s="14"/>
      <c r="Y252" s="14"/>
    </row>
    <row r="253" spans="2:25" x14ac:dyDescent="0.3">
      <c r="B253" s="50" t="str">
        <f>IF(WEEKDAY(Tableau1[[#This Row],[Date]],2)=4,"semaine "&amp;_xlfn.ISOWEEKNUM(Tableau1[[#This Row],[Date]]),"")</f>
        <v>semaine 36</v>
      </c>
      <c r="C253" s="45" t="str">
        <f>UPPER(TEXT(Tableau1[[#This Row],[Date]],"jjjj"))</f>
        <v>JEUDI</v>
      </c>
      <c r="D253" s="61">
        <f>$C$3+ROW()-ROW(Tableau1[[#Headers],[Date]])-1</f>
        <v>44077</v>
      </c>
      <c r="E253" s="25">
        <v>0.35416666666666669</v>
      </c>
      <c r="F253" s="25">
        <v>0.52083333333333337</v>
      </c>
      <c r="G253" s="59">
        <v>6.9444444444444441E-3</v>
      </c>
      <c r="H253" s="25">
        <v>0.5625</v>
      </c>
      <c r="I253" s="25">
        <v>0.70833333333333337</v>
      </c>
      <c r="J253" s="59">
        <v>6.9444444444444441E-3</v>
      </c>
      <c r="K253" s="65">
        <f>Tableau1[[#This Row],[Fin AM]]-Tableau1[[#This Row],[Début AM]]-Tableau1[[#This Row],[Pause AM]]+Tableau1[[#This Row],[Fin PM]]-Tableau1[[#This Row],[Début PM]]-Tableau1[[#This Row],[Pause PM]]</f>
        <v>0.29861111111111116</v>
      </c>
      <c r="L253" s="46"/>
      <c r="M253" s="91"/>
      <c r="N253" s="102" t="str">
        <f ca="1">IF(COUNTIF('jours fériés'!C:C,Tableau1[[#This Row],[Date]]),"oui","")</f>
        <v/>
      </c>
      <c r="O253" s="95"/>
      <c r="P253" s="95"/>
      <c r="Q253" s="87">
        <f>IF(Tableau1[[#This Row],[ CP / ABS / ChP. AM]]="A.M.",Tableau1[[#This Row],[Temps de travail]],0)</f>
        <v>0</v>
      </c>
      <c r="R253" s="110">
        <f>IF(Tableau1[[#This Row],[ CP / ABS / ChP. AM]]="Ch.P. AM",Tableau1[[#This Row],[Fin AM]]-Tableau1[[#This Row],[Début AM]]-Tableau1[[#This Row],[Pause AM]],0)</f>
        <v>0</v>
      </c>
      <c r="S253" s="88">
        <f>IF(Tableau1[[#This Row],[Ch.P. PM]]="Ch.P. PM",Tableau1[[#This Row],[Fin PM]]-Tableau1[[#This Row],[Début PM]]-Tableau1[[#This Row],[Pause PM]],0)</f>
        <v>0</v>
      </c>
      <c r="T253" s="111">
        <f>+Tableau1[[#This Row],[Chômage Partiel AM]]+Tableau1[[#This Row],[Chômage Partiel PM]]</f>
        <v>0</v>
      </c>
      <c r="U253" s="107">
        <f ca="1">MAX(0,IF(WEEKDAY(Tableau1[[#This Row],[Date]],2)&lt;7,0,
SUM(OFFSET(Tableau1[[#This Row],[Temps de travail]],-6,,7))-
SUM(OFFSET(Tableau1[[#This Row],[Heures à récupérer]],-6,,7))+
SUM(OFFSET(Tableau1[[#This Row],[Récup avance]],-6,,7))
-paramètres!$B$9
)*24)</f>
        <v>0</v>
      </c>
      <c r="V253" s="14"/>
      <c r="W253" s="14"/>
      <c r="Y253" s="14"/>
    </row>
    <row r="254" spans="2:25" x14ac:dyDescent="0.3">
      <c r="B254" s="50" t="str">
        <f>IF(WEEKDAY(Tableau1[[#This Row],[Date]],2)=4,"semaine "&amp;_xlfn.ISOWEEKNUM(Tableau1[[#This Row],[Date]]),"")</f>
        <v/>
      </c>
      <c r="C254" s="45" t="str">
        <f>UPPER(TEXT(Tableau1[[#This Row],[Date]],"jjjj"))</f>
        <v>VENDREDI</v>
      </c>
      <c r="D254" s="61">
        <f>$C$3+ROW()-ROW(Tableau1[[#Headers],[Date]])-1</f>
        <v>44078</v>
      </c>
      <c r="E254" s="25">
        <v>0.35416666666666669</v>
      </c>
      <c r="F254" s="25">
        <v>0.5</v>
      </c>
      <c r="G254" s="59">
        <v>6.9444444444444441E-3</v>
      </c>
      <c r="H254" s="25">
        <v>0.54166666666666663</v>
      </c>
      <c r="I254" s="25">
        <v>0.64583333333333337</v>
      </c>
      <c r="J254" s="59"/>
      <c r="K254" s="65">
        <f>Tableau1[[#This Row],[Fin AM]]-Tableau1[[#This Row],[Début AM]]-Tableau1[[#This Row],[Pause AM]]+Tableau1[[#This Row],[Fin PM]]-Tableau1[[#This Row],[Début PM]]-Tableau1[[#This Row],[Pause PM]]</f>
        <v>0.24305555555555558</v>
      </c>
      <c r="L254" s="46"/>
      <c r="M254" s="91"/>
      <c r="N254" s="102" t="str">
        <f ca="1">IF(COUNTIF('jours fériés'!C:C,Tableau1[[#This Row],[Date]]),"oui","")</f>
        <v/>
      </c>
      <c r="O254" s="95"/>
      <c r="P254" s="95"/>
      <c r="Q254" s="87">
        <f>IF(Tableau1[[#This Row],[ CP / ABS / ChP. AM]]="A.M.",Tableau1[[#This Row],[Temps de travail]],0)</f>
        <v>0</v>
      </c>
      <c r="R254" s="110">
        <f>IF(Tableau1[[#This Row],[ CP / ABS / ChP. AM]]="Ch.P. AM",Tableau1[[#This Row],[Fin AM]]-Tableau1[[#This Row],[Début AM]]-Tableau1[[#This Row],[Pause AM]],0)</f>
        <v>0</v>
      </c>
      <c r="S254" s="88">
        <f>IF(Tableau1[[#This Row],[Ch.P. PM]]="Ch.P. PM",Tableau1[[#This Row],[Fin PM]]-Tableau1[[#This Row],[Début PM]]-Tableau1[[#This Row],[Pause PM]],0)</f>
        <v>0</v>
      </c>
      <c r="T254" s="111">
        <f>+Tableau1[[#This Row],[Chômage Partiel AM]]+Tableau1[[#This Row],[Chômage Partiel PM]]</f>
        <v>0</v>
      </c>
      <c r="U254" s="107">
        <f ca="1">MAX(0,IF(WEEKDAY(Tableau1[[#This Row],[Date]],2)&lt;7,0,
SUM(OFFSET(Tableau1[[#This Row],[Temps de travail]],-6,,7))-
SUM(OFFSET(Tableau1[[#This Row],[Heures à récupérer]],-6,,7))+
SUM(OFFSET(Tableau1[[#This Row],[Récup avance]],-6,,7))
-paramètres!$B$9
)*24)</f>
        <v>0</v>
      </c>
      <c r="V254" s="14"/>
      <c r="W254" s="14"/>
      <c r="Y254" s="14"/>
    </row>
    <row r="255" spans="2:25" x14ac:dyDescent="0.3">
      <c r="B255" s="50" t="str">
        <f>IF(WEEKDAY(Tableau1[[#This Row],[Date]],2)=4,"semaine "&amp;_xlfn.ISOWEEKNUM(Tableau1[[#This Row],[Date]]),"")</f>
        <v/>
      </c>
      <c r="C255" s="45" t="str">
        <f>UPPER(TEXT(Tableau1[[#This Row],[Date]],"jjjj"))</f>
        <v>SAMEDI</v>
      </c>
      <c r="D255" s="61">
        <f>$C$3+ROW()-ROW(Tableau1[[#Headers],[Date]])-1</f>
        <v>44079</v>
      </c>
      <c r="E255" s="25"/>
      <c r="F255" s="25"/>
      <c r="G255" s="59"/>
      <c r="H255" s="25"/>
      <c r="I255" s="25"/>
      <c r="J255" s="59"/>
      <c r="K255" s="65">
        <f>Tableau1[[#This Row],[Fin AM]]-Tableau1[[#This Row],[Début AM]]-Tableau1[[#This Row],[Pause AM]]+Tableau1[[#This Row],[Fin PM]]-Tableau1[[#This Row],[Début PM]]-Tableau1[[#This Row],[Pause PM]]</f>
        <v>0</v>
      </c>
      <c r="L255" s="46"/>
      <c r="M255" s="91"/>
      <c r="N255" s="102" t="str">
        <f ca="1">IF(COUNTIF('jours fériés'!C:C,Tableau1[[#This Row],[Date]]),"oui","")</f>
        <v/>
      </c>
      <c r="O255" s="95"/>
      <c r="P255" s="95"/>
      <c r="Q255" s="87">
        <f>IF(Tableau1[[#This Row],[ CP / ABS / ChP. AM]]="A.M.",Tableau1[[#This Row],[Temps de travail]],0)</f>
        <v>0</v>
      </c>
      <c r="R255" s="110">
        <f>IF(Tableau1[[#This Row],[ CP / ABS / ChP. AM]]="Ch.P. AM",Tableau1[[#This Row],[Fin AM]]-Tableau1[[#This Row],[Début AM]]-Tableau1[[#This Row],[Pause AM]],0)</f>
        <v>0</v>
      </c>
      <c r="S255" s="88">
        <f>IF(Tableau1[[#This Row],[Ch.P. PM]]="Ch.P. PM",Tableau1[[#This Row],[Fin PM]]-Tableau1[[#This Row],[Début PM]]-Tableau1[[#This Row],[Pause PM]],0)</f>
        <v>0</v>
      </c>
      <c r="T255" s="111">
        <f>+Tableau1[[#This Row],[Chômage Partiel AM]]+Tableau1[[#This Row],[Chômage Partiel PM]]</f>
        <v>0</v>
      </c>
      <c r="U255" s="107">
        <f ca="1">MAX(0,IF(WEEKDAY(Tableau1[[#This Row],[Date]],2)&lt;7,0,
SUM(OFFSET(Tableau1[[#This Row],[Temps de travail]],-6,,7))-
SUM(OFFSET(Tableau1[[#This Row],[Heures à récupérer]],-6,,7))+
SUM(OFFSET(Tableau1[[#This Row],[Récup avance]],-6,,7))
-paramètres!$B$9
)*24)</f>
        <v>0</v>
      </c>
      <c r="V255" s="14"/>
      <c r="W255" s="14"/>
      <c r="Y255" s="14"/>
    </row>
    <row r="256" spans="2:25" ht="15" thickBot="1" x14ac:dyDescent="0.35">
      <c r="B256" s="50" t="str">
        <f>IF(WEEKDAY(Tableau1[[#This Row],[Date]],2)=4,"semaine "&amp;_xlfn.ISOWEEKNUM(Tableau1[[#This Row],[Date]]),"")</f>
        <v/>
      </c>
      <c r="C256" s="45" t="str">
        <f>UPPER(TEXT(Tableau1[[#This Row],[Date]],"jjjj"))</f>
        <v>DIMANCHE</v>
      </c>
      <c r="D256" s="61">
        <f>$C$3+ROW()-ROW(Tableau1[[#Headers],[Date]])-1</f>
        <v>44080</v>
      </c>
      <c r="E256" s="25"/>
      <c r="F256" s="25"/>
      <c r="G256" s="59"/>
      <c r="H256" s="25"/>
      <c r="I256" s="25"/>
      <c r="J256" s="59"/>
      <c r="K256" s="65">
        <f>Tableau1[[#This Row],[Fin AM]]-Tableau1[[#This Row],[Début AM]]-Tableau1[[#This Row],[Pause AM]]+Tableau1[[#This Row],[Fin PM]]-Tableau1[[#This Row],[Début PM]]-Tableau1[[#This Row],[Pause PM]]</f>
        <v>0</v>
      </c>
      <c r="L256" s="53"/>
      <c r="M256" s="92"/>
      <c r="N256" s="97" t="str">
        <f ca="1">IF(COUNTIF('jours fériés'!C:C,Tableau1[[#This Row],[Date]]),"oui","")</f>
        <v/>
      </c>
      <c r="O256" s="96"/>
      <c r="P256" s="96"/>
      <c r="Q256" s="91">
        <f>IF(Tableau1[[#This Row],[ CP / ABS / ChP. AM]]="A.M.",Tableau1[[#This Row],[Temps de travail]],0)</f>
        <v>0</v>
      </c>
      <c r="R256" s="112">
        <f>IF(Tableau1[[#This Row],[ CP / ABS / ChP. AM]]="Ch.P. AM",Tableau1[[#This Row],[Fin AM]]-Tableau1[[#This Row],[Début AM]]-Tableau1[[#This Row],[Pause AM]],0)</f>
        <v>0</v>
      </c>
      <c r="S256" s="105">
        <f>IF(Tableau1[[#This Row],[Ch.P. PM]]="Ch.P. PM",Tableau1[[#This Row],[Fin PM]]-Tableau1[[#This Row],[Début PM]]-Tableau1[[#This Row],[Pause PM]],0)</f>
        <v>0</v>
      </c>
      <c r="T256" s="113">
        <f>+Tableau1[[#This Row],[Chômage Partiel AM]]+Tableau1[[#This Row],[Chômage Partiel PM]]</f>
        <v>0</v>
      </c>
      <c r="U256" s="108">
        <f ca="1">MAX(0,IF(WEEKDAY(Tableau1[[#This Row],[Date]],2)&lt;7,0,
SUM(OFFSET(Tableau1[[#This Row],[Temps de travail]],-6,,7))-
SUM(OFFSET(Tableau1[[#This Row],[Heures à récupérer]],-6,,7))+
SUM(OFFSET(Tableau1[[#This Row],[Récup avance]],-6,,7))
-paramètres!$B$9
)*24)</f>
        <v>5.3290705182007514E-15</v>
      </c>
      <c r="V256" s="14"/>
      <c r="W256" s="14"/>
      <c r="Y256" s="14"/>
    </row>
    <row r="257" spans="2:25" x14ac:dyDescent="0.3">
      <c r="B257" s="50" t="str">
        <f>IF(WEEKDAY(Tableau1[[#This Row],[Date]],2)=4,"semaine "&amp;_xlfn.ISOWEEKNUM(Tableau1[[#This Row],[Date]]),"")</f>
        <v/>
      </c>
      <c r="C257" s="45" t="str">
        <f>UPPER(TEXT(Tableau1[[#This Row],[Date]],"jjjj"))</f>
        <v>LUNDI</v>
      </c>
      <c r="D257" s="61">
        <f>$C$3+ROW()-ROW(Tableau1[[#Headers],[Date]])-1</f>
        <v>44081</v>
      </c>
      <c r="E257" s="25"/>
      <c r="F257" s="25"/>
      <c r="G257" s="59"/>
      <c r="H257" s="25"/>
      <c r="I257" s="25"/>
      <c r="J257" s="59"/>
      <c r="K257" s="65">
        <f>Tableau1[[#This Row],[Fin AM]]-Tableau1[[#This Row],[Début AM]]-Tableau1[[#This Row],[Pause AM]]+Tableau1[[#This Row],[Fin PM]]-Tableau1[[#This Row],[Début PM]]-Tableau1[[#This Row],[Pause PM]]</f>
        <v>0</v>
      </c>
      <c r="L257" s="49"/>
      <c r="M257" s="90"/>
      <c r="N257" s="102" t="str">
        <f ca="1">IF(COUNTIF('jours fériés'!C:C,Tableau1[[#This Row],[Date]]),"oui","")</f>
        <v/>
      </c>
      <c r="O257" s="95"/>
      <c r="P257" s="95"/>
      <c r="Q257" s="87">
        <f>IF(Tableau1[[#This Row],[ CP / ABS / ChP. AM]]="A.M.",Tableau1[[#This Row],[Temps de travail]],0)</f>
        <v>0</v>
      </c>
      <c r="R257" s="110">
        <f>IF(Tableau1[[#This Row],[ CP / ABS / ChP. AM]]="Ch.P. AM",Tableau1[[#This Row],[Fin AM]]-Tableau1[[#This Row],[Début AM]]-Tableau1[[#This Row],[Pause AM]],0)</f>
        <v>0</v>
      </c>
      <c r="S257" s="88">
        <f>IF(Tableau1[[#This Row],[Ch.P. PM]]="Ch.P. PM",Tableau1[[#This Row],[Fin PM]]-Tableau1[[#This Row],[Début PM]]-Tableau1[[#This Row],[Pause PM]],0)</f>
        <v>0</v>
      </c>
      <c r="T257" s="111">
        <f>+Tableau1[[#This Row],[Chômage Partiel AM]]+Tableau1[[#This Row],[Chômage Partiel PM]]</f>
        <v>0</v>
      </c>
      <c r="U257" s="107">
        <f ca="1">MAX(0,IF(WEEKDAY(Tableau1[[#This Row],[Date]],2)&lt;7,0,
SUM(OFFSET(Tableau1[[#This Row],[Temps de travail]],-6,,7))-
SUM(OFFSET(Tableau1[[#This Row],[Heures à récupérer]],-6,,7))+
SUM(OFFSET(Tableau1[[#This Row],[Récup avance]],-6,,7))
-paramètres!$B$9
)*24)</f>
        <v>0</v>
      </c>
      <c r="V257" s="14"/>
      <c r="W257" s="14"/>
      <c r="Y257" s="14"/>
    </row>
    <row r="258" spans="2:25" x14ac:dyDescent="0.3">
      <c r="B258" s="50" t="str">
        <f>IF(WEEKDAY(Tableau1[[#This Row],[Date]],2)=4,"semaine "&amp;_xlfn.ISOWEEKNUM(Tableau1[[#This Row],[Date]]),"")</f>
        <v/>
      </c>
      <c r="C258" s="45" t="str">
        <f>UPPER(TEXT(Tableau1[[#This Row],[Date]],"jjjj"))</f>
        <v>MARDI</v>
      </c>
      <c r="D258" s="61">
        <f>$C$3+ROW()-ROW(Tableau1[[#Headers],[Date]])-1</f>
        <v>44082</v>
      </c>
      <c r="E258" s="25"/>
      <c r="F258" s="25"/>
      <c r="G258" s="59"/>
      <c r="H258" s="25"/>
      <c r="I258" s="25"/>
      <c r="J258" s="59"/>
      <c r="K258" s="65">
        <f>Tableau1[[#This Row],[Fin AM]]-Tableau1[[#This Row],[Début AM]]-Tableau1[[#This Row],[Pause AM]]+Tableau1[[#This Row],[Fin PM]]-Tableau1[[#This Row],[Début PM]]-Tableau1[[#This Row],[Pause PM]]</f>
        <v>0</v>
      </c>
      <c r="L258" s="46"/>
      <c r="M258" s="91"/>
      <c r="N258" s="102" t="str">
        <f ca="1">IF(COUNTIF('jours fériés'!C:C,Tableau1[[#This Row],[Date]]),"oui","")</f>
        <v/>
      </c>
      <c r="O258" s="95"/>
      <c r="P258" s="95"/>
      <c r="Q258" s="87">
        <f>IF(Tableau1[[#This Row],[ CP / ABS / ChP. AM]]="A.M.",Tableau1[[#This Row],[Temps de travail]],0)</f>
        <v>0</v>
      </c>
      <c r="R258" s="110">
        <f>IF(Tableau1[[#This Row],[ CP / ABS / ChP. AM]]="Ch.P. AM",Tableau1[[#This Row],[Fin AM]]-Tableau1[[#This Row],[Début AM]]-Tableau1[[#This Row],[Pause AM]],0)</f>
        <v>0</v>
      </c>
      <c r="S258" s="88">
        <f>IF(Tableau1[[#This Row],[Ch.P. PM]]="Ch.P. PM",Tableau1[[#This Row],[Fin PM]]-Tableau1[[#This Row],[Début PM]]-Tableau1[[#This Row],[Pause PM]],0)</f>
        <v>0</v>
      </c>
      <c r="T258" s="111">
        <f>+Tableau1[[#This Row],[Chômage Partiel AM]]+Tableau1[[#This Row],[Chômage Partiel PM]]</f>
        <v>0</v>
      </c>
      <c r="U258" s="107">
        <f ca="1">MAX(0,IF(WEEKDAY(Tableau1[[#This Row],[Date]],2)&lt;7,0,
SUM(OFFSET(Tableau1[[#This Row],[Temps de travail]],-6,,7))-
SUM(OFFSET(Tableau1[[#This Row],[Heures à récupérer]],-6,,7))+
SUM(OFFSET(Tableau1[[#This Row],[Récup avance]],-6,,7))
-paramètres!$B$9
)*24)</f>
        <v>0</v>
      </c>
      <c r="V258" s="14"/>
      <c r="W258" s="14"/>
      <c r="Y258" s="14"/>
    </row>
    <row r="259" spans="2:25" x14ac:dyDescent="0.3">
      <c r="B259" s="50" t="str">
        <f>IF(WEEKDAY(Tableau1[[#This Row],[Date]],2)=4,"semaine "&amp;_xlfn.ISOWEEKNUM(Tableau1[[#This Row],[Date]]),"")</f>
        <v/>
      </c>
      <c r="C259" s="45" t="str">
        <f>UPPER(TEXT(Tableau1[[#This Row],[Date]],"jjjj"))</f>
        <v>MERCREDI</v>
      </c>
      <c r="D259" s="61">
        <f>$C$3+ROW()-ROW(Tableau1[[#Headers],[Date]])-1</f>
        <v>44083</v>
      </c>
      <c r="E259" s="25"/>
      <c r="F259" s="25"/>
      <c r="G259" s="59"/>
      <c r="H259" s="25"/>
      <c r="I259" s="25"/>
      <c r="J259" s="59"/>
      <c r="K259" s="65">
        <f>Tableau1[[#This Row],[Fin AM]]-Tableau1[[#This Row],[Début AM]]-Tableau1[[#This Row],[Pause AM]]+Tableau1[[#This Row],[Fin PM]]-Tableau1[[#This Row],[Début PM]]-Tableau1[[#This Row],[Pause PM]]</f>
        <v>0</v>
      </c>
      <c r="L259" s="46"/>
      <c r="M259" s="91"/>
      <c r="N259" s="102" t="str">
        <f ca="1">IF(COUNTIF('jours fériés'!C:C,Tableau1[[#This Row],[Date]]),"oui","")</f>
        <v/>
      </c>
      <c r="O259" s="95"/>
      <c r="P259" s="95"/>
      <c r="Q259" s="87">
        <f>IF(Tableau1[[#This Row],[ CP / ABS / ChP. AM]]="A.M.",Tableau1[[#This Row],[Temps de travail]],0)</f>
        <v>0</v>
      </c>
      <c r="R259" s="110">
        <f>IF(Tableau1[[#This Row],[ CP / ABS / ChP. AM]]="Ch.P. AM",Tableau1[[#This Row],[Fin AM]]-Tableau1[[#This Row],[Début AM]]-Tableau1[[#This Row],[Pause AM]],0)</f>
        <v>0</v>
      </c>
      <c r="S259" s="88">
        <f>IF(Tableau1[[#This Row],[Ch.P. PM]]="Ch.P. PM",Tableau1[[#This Row],[Fin PM]]-Tableau1[[#This Row],[Début PM]]-Tableau1[[#This Row],[Pause PM]],0)</f>
        <v>0</v>
      </c>
      <c r="T259" s="111">
        <f>+Tableau1[[#This Row],[Chômage Partiel AM]]+Tableau1[[#This Row],[Chômage Partiel PM]]</f>
        <v>0</v>
      </c>
      <c r="U259" s="107">
        <f ca="1">MAX(0,IF(WEEKDAY(Tableau1[[#This Row],[Date]],2)&lt;7,0,
SUM(OFFSET(Tableau1[[#This Row],[Temps de travail]],-6,,7))-
SUM(OFFSET(Tableau1[[#This Row],[Heures à récupérer]],-6,,7))+
SUM(OFFSET(Tableau1[[#This Row],[Récup avance]],-6,,7))
-paramètres!$B$9
)*24)</f>
        <v>0</v>
      </c>
      <c r="V259" s="14"/>
      <c r="W259" s="14"/>
      <c r="Y259" s="14"/>
    </row>
    <row r="260" spans="2:25" x14ac:dyDescent="0.3">
      <c r="B260" s="50" t="str">
        <f>IF(WEEKDAY(Tableau1[[#This Row],[Date]],2)=4,"semaine "&amp;_xlfn.ISOWEEKNUM(Tableau1[[#This Row],[Date]]),"")</f>
        <v>semaine 37</v>
      </c>
      <c r="C260" s="45" t="str">
        <f>UPPER(TEXT(Tableau1[[#This Row],[Date]],"jjjj"))</f>
        <v>JEUDI</v>
      </c>
      <c r="D260" s="61">
        <f>$C$3+ROW()-ROW(Tableau1[[#Headers],[Date]])-1</f>
        <v>44084</v>
      </c>
      <c r="E260" s="25"/>
      <c r="F260" s="25"/>
      <c r="G260" s="59"/>
      <c r="H260" s="25"/>
      <c r="I260" s="25"/>
      <c r="J260" s="59"/>
      <c r="K260" s="65">
        <f>Tableau1[[#This Row],[Fin AM]]-Tableau1[[#This Row],[Début AM]]-Tableau1[[#This Row],[Pause AM]]+Tableau1[[#This Row],[Fin PM]]-Tableau1[[#This Row],[Début PM]]-Tableau1[[#This Row],[Pause PM]]</f>
        <v>0</v>
      </c>
      <c r="L260" s="46"/>
      <c r="M260" s="91"/>
      <c r="N260" s="102" t="str">
        <f ca="1">IF(COUNTIF('jours fériés'!C:C,Tableau1[[#This Row],[Date]]),"oui","")</f>
        <v/>
      </c>
      <c r="O260" s="95"/>
      <c r="P260" s="95"/>
      <c r="Q260" s="87">
        <f>IF(Tableau1[[#This Row],[ CP / ABS / ChP. AM]]="A.M.",Tableau1[[#This Row],[Temps de travail]],0)</f>
        <v>0</v>
      </c>
      <c r="R260" s="110">
        <f>IF(Tableau1[[#This Row],[ CP / ABS / ChP. AM]]="Ch.P. AM",Tableau1[[#This Row],[Fin AM]]-Tableau1[[#This Row],[Début AM]]-Tableau1[[#This Row],[Pause AM]],0)</f>
        <v>0</v>
      </c>
      <c r="S260" s="88">
        <f>IF(Tableau1[[#This Row],[Ch.P. PM]]="Ch.P. PM",Tableau1[[#This Row],[Fin PM]]-Tableau1[[#This Row],[Début PM]]-Tableau1[[#This Row],[Pause PM]],0)</f>
        <v>0</v>
      </c>
      <c r="T260" s="111">
        <f>+Tableau1[[#This Row],[Chômage Partiel AM]]+Tableau1[[#This Row],[Chômage Partiel PM]]</f>
        <v>0</v>
      </c>
      <c r="U260" s="107">
        <f ca="1">MAX(0,IF(WEEKDAY(Tableau1[[#This Row],[Date]],2)&lt;7,0,
SUM(OFFSET(Tableau1[[#This Row],[Temps de travail]],-6,,7))-
SUM(OFFSET(Tableau1[[#This Row],[Heures à récupérer]],-6,,7))+
SUM(OFFSET(Tableau1[[#This Row],[Récup avance]],-6,,7))
-paramètres!$B$9
)*24)</f>
        <v>0</v>
      </c>
      <c r="V260" s="14"/>
      <c r="W260" s="14"/>
      <c r="Y260" s="14"/>
    </row>
    <row r="261" spans="2:25" x14ac:dyDescent="0.3">
      <c r="B261" s="50" t="str">
        <f>IF(WEEKDAY(Tableau1[[#This Row],[Date]],2)=4,"semaine "&amp;_xlfn.ISOWEEKNUM(Tableau1[[#This Row],[Date]]),"")</f>
        <v/>
      </c>
      <c r="C261" s="45" t="str">
        <f>UPPER(TEXT(Tableau1[[#This Row],[Date]],"jjjj"))</f>
        <v>VENDREDI</v>
      </c>
      <c r="D261" s="61">
        <f>$C$3+ROW()-ROW(Tableau1[[#Headers],[Date]])-1</f>
        <v>44085</v>
      </c>
      <c r="E261" s="25"/>
      <c r="F261" s="25"/>
      <c r="G261" s="59"/>
      <c r="H261" s="25"/>
      <c r="I261" s="25"/>
      <c r="J261" s="59"/>
      <c r="K261" s="65">
        <f>Tableau1[[#This Row],[Fin AM]]-Tableau1[[#This Row],[Début AM]]-Tableau1[[#This Row],[Pause AM]]+Tableau1[[#This Row],[Fin PM]]-Tableau1[[#This Row],[Début PM]]-Tableau1[[#This Row],[Pause PM]]</f>
        <v>0</v>
      </c>
      <c r="L261" s="46"/>
      <c r="M261" s="91"/>
      <c r="N261" s="102" t="str">
        <f ca="1">IF(COUNTIF('jours fériés'!C:C,Tableau1[[#This Row],[Date]]),"oui","")</f>
        <v/>
      </c>
      <c r="O261" s="95"/>
      <c r="P261" s="95"/>
      <c r="Q261" s="87">
        <f>IF(Tableau1[[#This Row],[ CP / ABS / ChP. AM]]="A.M.",Tableau1[[#This Row],[Temps de travail]],0)</f>
        <v>0</v>
      </c>
      <c r="R261" s="110">
        <f>IF(Tableau1[[#This Row],[ CP / ABS / ChP. AM]]="Ch.P. AM",Tableau1[[#This Row],[Fin AM]]-Tableau1[[#This Row],[Début AM]]-Tableau1[[#This Row],[Pause AM]],0)</f>
        <v>0</v>
      </c>
      <c r="S261" s="88">
        <f>IF(Tableau1[[#This Row],[Ch.P. PM]]="Ch.P. PM",Tableau1[[#This Row],[Fin PM]]-Tableau1[[#This Row],[Début PM]]-Tableau1[[#This Row],[Pause PM]],0)</f>
        <v>0</v>
      </c>
      <c r="T261" s="111">
        <f>+Tableau1[[#This Row],[Chômage Partiel AM]]+Tableau1[[#This Row],[Chômage Partiel PM]]</f>
        <v>0</v>
      </c>
      <c r="U261" s="107">
        <f ca="1">MAX(0,IF(WEEKDAY(Tableau1[[#This Row],[Date]],2)&lt;7,0,
SUM(OFFSET(Tableau1[[#This Row],[Temps de travail]],-6,,7))-
SUM(OFFSET(Tableau1[[#This Row],[Heures à récupérer]],-6,,7))+
SUM(OFFSET(Tableau1[[#This Row],[Récup avance]],-6,,7))
-paramètres!$B$9
)*24)</f>
        <v>0</v>
      </c>
      <c r="V261" s="14"/>
      <c r="W261" s="14"/>
      <c r="Y261" s="14"/>
    </row>
    <row r="262" spans="2:25" x14ac:dyDescent="0.3">
      <c r="B262" s="50" t="str">
        <f>IF(WEEKDAY(Tableau1[[#This Row],[Date]],2)=4,"semaine "&amp;_xlfn.ISOWEEKNUM(Tableau1[[#This Row],[Date]]),"")</f>
        <v/>
      </c>
      <c r="C262" s="45" t="str">
        <f>UPPER(TEXT(Tableau1[[#This Row],[Date]],"jjjj"))</f>
        <v>SAMEDI</v>
      </c>
      <c r="D262" s="61">
        <f>$C$3+ROW()-ROW(Tableau1[[#Headers],[Date]])-1</f>
        <v>44086</v>
      </c>
      <c r="E262" s="25"/>
      <c r="F262" s="25"/>
      <c r="G262" s="59"/>
      <c r="H262" s="25"/>
      <c r="I262" s="25"/>
      <c r="J262" s="59"/>
      <c r="K262" s="65">
        <f>Tableau1[[#This Row],[Fin AM]]-Tableau1[[#This Row],[Début AM]]-Tableau1[[#This Row],[Pause AM]]+Tableau1[[#This Row],[Fin PM]]-Tableau1[[#This Row],[Début PM]]-Tableau1[[#This Row],[Pause PM]]</f>
        <v>0</v>
      </c>
      <c r="L262" s="46"/>
      <c r="M262" s="91"/>
      <c r="N262" s="102" t="str">
        <f ca="1">IF(COUNTIF('jours fériés'!C:C,Tableau1[[#This Row],[Date]]),"oui","")</f>
        <v/>
      </c>
      <c r="O262" s="95"/>
      <c r="P262" s="95"/>
      <c r="Q262" s="87">
        <f>IF(Tableau1[[#This Row],[ CP / ABS / ChP. AM]]="A.M.",Tableau1[[#This Row],[Temps de travail]],0)</f>
        <v>0</v>
      </c>
      <c r="R262" s="110">
        <f>IF(Tableau1[[#This Row],[ CP / ABS / ChP. AM]]="Ch.P. AM",Tableau1[[#This Row],[Fin AM]]-Tableau1[[#This Row],[Début AM]]-Tableau1[[#This Row],[Pause AM]],0)</f>
        <v>0</v>
      </c>
      <c r="S262" s="88">
        <f>IF(Tableau1[[#This Row],[Ch.P. PM]]="Ch.P. PM",Tableau1[[#This Row],[Fin PM]]-Tableau1[[#This Row],[Début PM]]-Tableau1[[#This Row],[Pause PM]],0)</f>
        <v>0</v>
      </c>
      <c r="T262" s="111">
        <f>+Tableau1[[#This Row],[Chômage Partiel AM]]+Tableau1[[#This Row],[Chômage Partiel PM]]</f>
        <v>0</v>
      </c>
      <c r="U262" s="107">
        <f ca="1">MAX(0,IF(WEEKDAY(Tableau1[[#This Row],[Date]],2)&lt;7,0,
SUM(OFFSET(Tableau1[[#This Row],[Temps de travail]],-6,,7))-
SUM(OFFSET(Tableau1[[#This Row],[Heures à récupérer]],-6,,7))+
SUM(OFFSET(Tableau1[[#This Row],[Récup avance]],-6,,7))
-paramètres!$B$9
)*24)</f>
        <v>0</v>
      </c>
      <c r="V262" s="14"/>
      <c r="W262" s="14"/>
      <c r="Y262" s="14"/>
    </row>
    <row r="263" spans="2:25" ht="15" thickBot="1" x14ac:dyDescent="0.35">
      <c r="B263" s="50" t="str">
        <f>IF(WEEKDAY(Tableau1[[#This Row],[Date]],2)=4,"semaine "&amp;_xlfn.ISOWEEKNUM(Tableau1[[#This Row],[Date]]),"")</f>
        <v/>
      </c>
      <c r="C263" s="45" t="str">
        <f>UPPER(TEXT(Tableau1[[#This Row],[Date]],"jjjj"))</f>
        <v>DIMANCHE</v>
      </c>
      <c r="D263" s="61">
        <f>$C$3+ROW()-ROW(Tableau1[[#Headers],[Date]])-1</f>
        <v>44087</v>
      </c>
      <c r="E263" s="25"/>
      <c r="F263" s="25"/>
      <c r="G263" s="59"/>
      <c r="H263" s="25"/>
      <c r="I263" s="25"/>
      <c r="J263" s="59"/>
      <c r="K263" s="65">
        <f>Tableau1[[#This Row],[Fin AM]]-Tableau1[[#This Row],[Début AM]]-Tableau1[[#This Row],[Pause AM]]+Tableau1[[#This Row],[Fin PM]]-Tableau1[[#This Row],[Début PM]]-Tableau1[[#This Row],[Pause PM]]</f>
        <v>0</v>
      </c>
      <c r="L263" s="53"/>
      <c r="M263" s="92"/>
      <c r="N263" s="97" t="str">
        <f ca="1">IF(COUNTIF('jours fériés'!C:C,Tableau1[[#This Row],[Date]]),"oui","")</f>
        <v/>
      </c>
      <c r="O263" s="96"/>
      <c r="P263" s="96"/>
      <c r="Q263" s="91">
        <f>IF(Tableau1[[#This Row],[ CP / ABS / ChP. AM]]="A.M.",Tableau1[[#This Row],[Temps de travail]],0)</f>
        <v>0</v>
      </c>
      <c r="R263" s="112">
        <f>IF(Tableau1[[#This Row],[ CP / ABS / ChP. AM]]="Ch.P. AM",Tableau1[[#This Row],[Fin AM]]-Tableau1[[#This Row],[Début AM]]-Tableau1[[#This Row],[Pause AM]],0)</f>
        <v>0</v>
      </c>
      <c r="S263" s="105">
        <f>IF(Tableau1[[#This Row],[Ch.P. PM]]="Ch.P. PM",Tableau1[[#This Row],[Fin PM]]-Tableau1[[#This Row],[Début PM]]-Tableau1[[#This Row],[Pause PM]],0)</f>
        <v>0</v>
      </c>
      <c r="T263" s="113">
        <f>+Tableau1[[#This Row],[Chômage Partiel AM]]+Tableau1[[#This Row],[Chômage Partiel PM]]</f>
        <v>0</v>
      </c>
      <c r="U263" s="108">
        <f ca="1">MAX(0,IF(WEEKDAY(Tableau1[[#This Row],[Date]],2)&lt;7,0,
SUM(OFFSET(Tableau1[[#This Row],[Temps de travail]],-6,,7))-
SUM(OFFSET(Tableau1[[#This Row],[Heures à récupérer]],-6,,7))+
SUM(OFFSET(Tableau1[[#This Row],[Récup avance]],-6,,7))
-paramètres!$B$9
)*24)</f>
        <v>0</v>
      </c>
      <c r="V263" s="14"/>
      <c r="W263" s="14"/>
      <c r="Y263" s="14"/>
    </row>
    <row r="264" spans="2:25" x14ac:dyDescent="0.3">
      <c r="B264" s="50" t="str">
        <f>IF(WEEKDAY(Tableau1[[#This Row],[Date]],2)=4,"semaine "&amp;_xlfn.ISOWEEKNUM(Tableau1[[#This Row],[Date]]),"")</f>
        <v/>
      </c>
      <c r="C264" s="45" t="str">
        <f>UPPER(TEXT(Tableau1[[#This Row],[Date]],"jjjj"))</f>
        <v>LUNDI</v>
      </c>
      <c r="D264" s="61">
        <f>$C$3+ROW()-ROW(Tableau1[[#Headers],[Date]])-1</f>
        <v>44088</v>
      </c>
      <c r="E264" s="25"/>
      <c r="F264" s="25"/>
      <c r="G264" s="59"/>
      <c r="H264" s="25"/>
      <c r="I264" s="25"/>
      <c r="J264" s="59"/>
      <c r="K264" s="65">
        <f>Tableau1[[#This Row],[Fin AM]]-Tableau1[[#This Row],[Début AM]]-Tableau1[[#This Row],[Pause AM]]+Tableau1[[#This Row],[Fin PM]]-Tableau1[[#This Row],[Début PM]]-Tableau1[[#This Row],[Pause PM]]</f>
        <v>0</v>
      </c>
      <c r="L264" s="49"/>
      <c r="M264" s="90"/>
      <c r="N264" s="102" t="str">
        <f ca="1">IF(COUNTIF('jours fériés'!C:C,Tableau1[[#This Row],[Date]]),"oui","")</f>
        <v/>
      </c>
      <c r="O264" s="95"/>
      <c r="P264" s="95"/>
      <c r="Q264" s="87">
        <f>IF(Tableau1[[#This Row],[ CP / ABS / ChP. AM]]="A.M.",Tableau1[[#This Row],[Temps de travail]],0)</f>
        <v>0</v>
      </c>
      <c r="R264" s="110">
        <f>IF(Tableau1[[#This Row],[ CP / ABS / ChP. AM]]="Ch.P. AM",Tableau1[[#This Row],[Fin AM]]-Tableau1[[#This Row],[Début AM]]-Tableau1[[#This Row],[Pause AM]],0)</f>
        <v>0</v>
      </c>
      <c r="S264" s="88">
        <f>IF(Tableau1[[#This Row],[Ch.P. PM]]="Ch.P. PM",Tableau1[[#This Row],[Fin PM]]-Tableau1[[#This Row],[Début PM]]-Tableau1[[#This Row],[Pause PM]],0)</f>
        <v>0</v>
      </c>
      <c r="T264" s="111">
        <f>+Tableau1[[#This Row],[Chômage Partiel AM]]+Tableau1[[#This Row],[Chômage Partiel PM]]</f>
        <v>0</v>
      </c>
      <c r="U264" s="107">
        <f ca="1">MAX(0,IF(WEEKDAY(Tableau1[[#This Row],[Date]],2)&lt;7,0,
SUM(OFFSET(Tableau1[[#This Row],[Temps de travail]],-6,,7))-
SUM(OFFSET(Tableau1[[#This Row],[Heures à récupérer]],-6,,7))+
SUM(OFFSET(Tableau1[[#This Row],[Récup avance]],-6,,7))
-paramètres!$B$9
)*24)</f>
        <v>0</v>
      </c>
      <c r="V264" s="14"/>
      <c r="W264" s="14"/>
      <c r="Y264" s="14"/>
    </row>
    <row r="265" spans="2:25" x14ac:dyDescent="0.3">
      <c r="B265" s="50" t="str">
        <f>IF(WEEKDAY(Tableau1[[#This Row],[Date]],2)=4,"semaine "&amp;_xlfn.ISOWEEKNUM(Tableau1[[#This Row],[Date]]),"")</f>
        <v/>
      </c>
      <c r="C265" s="45" t="str">
        <f>UPPER(TEXT(Tableau1[[#This Row],[Date]],"jjjj"))</f>
        <v>MARDI</v>
      </c>
      <c r="D265" s="61">
        <f>$C$3+ROW()-ROW(Tableau1[[#Headers],[Date]])-1</f>
        <v>44089</v>
      </c>
      <c r="E265" s="25"/>
      <c r="F265" s="25"/>
      <c r="G265" s="59"/>
      <c r="H265" s="25"/>
      <c r="I265" s="25"/>
      <c r="J265" s="59"/>
      <c r="K265" s="65">
        <f>Tableau1[[#This Row],[Fin AM]]-Tableau1[[#This Row],[Début AM]]-Tableau1[[#This Row],[Pause AM]]+Tableau1[[#This Row],[Fin PM]]-Tableau1[[#This Row],[Début PM]]-Tableau1[[#This Row],[Pause PM]]</f>
        <v>0</v>
      </c>
      <c r="L265" s="46"/>
      <c r="M265" s="91"/>
      <c r="N265" s="102" t="str">
        <f ca="1">IF(COUNTIF('jours fériés'!C:C,Tableau1[[#This Row],[Date]]),"oui","")</f>
        <v/>
      </c>
      <c r="O265" s="95"/>
      <c r="P265" s="95"/>
      <c r="Q265" s="87">
        <f>IF(Tableau1[[#This Row],[ CP / ABS / ChP. AM]]="A.M.",Tableau1[[#This Row],[Temps de travail]],0)</f>
        <v>0</v>
      </c>
      <c r="R265" s="110">
        <f>IF(Tableau1[[#This Row],[ CP / ABS / ChP. AM]]="Ch.P. AM",Tableau1[[#This Row],[Fin AM]]-Tableau1[[#This Row],[Début AM]]-Tableau1[[#This Row],[Pause AM]],0)</f>
        <v>0</v>
      </c>
      <c r="S265" s="88">
        <f>IF(Tableau1[[#This Row],[Ch.P. PM]]="Ch.P. PM",Tableau1[[#This Row],[Fin PM]]-Tableau1[[#This Row],[Début PM]]-Tableau1[[#This Row],[Pause PM]],0)</f>
        <v>0</v>
      </c>
      <c r="T265" s="111">
        <f>+Tableau1[[#This Row],[Chômage Partiel AM]]+Tableau1[[#This Row],[Chômage Partiel PM]]</f>
        <v>0</v>
      </c>
      <c r="U265" s="107">
        <f ca="1">MAX(0,IF(WEEKDAY(Tableau1[[#This Row],[Date]],2)&lt;7,0,
SUM(OFFSET(Tableau1[[#This Row],[Temps de travail]],-6,,7))-
SUM(OFFSET(Tableau1[[#This Row],[Heures à récupérer]],-6,,7))+
SUM(OFFSET(Tableau1[[#This Row],[Récup avance]],-6,,7))
-paramètres!$B$9
)*24)</f>
        <v>0</v>
      </c>
      <c r="V265" s="14"/>
      <c r="W265" s="14"/>
      <c r="Y265" s="14"/>
    </row>
    <row r="266" spans="2:25" x14ac:dyDescent="0.3">
      <c r="B266" s="50" t="str">
        <f>IF(WEEKDAY(Tableau1[[#This Row],[Date]],2)=4,"semaine "&amp;_xlfn.ISOWEEKNUM(Tableau1[[#This Row],[Date]]),"")</f>
        <v/>
      </c>
      <c r="C266" s="45" t="str">
        <f>UPPER(TEXT(Tableau1[[#This Row],[Date]],"jjjj"))</f>
        <v>MERCREDI</v>
      </c>
      <c r="D266" s="61">
        <f>$C$3+ROW()-ROW(Tableau1[[#Headers],[Date]])-1</f>
        <v>44090</v>
      </c>
      <c r="E266" s="25"/>
      <c r="F266" s="25"/>
      <c r="G266" s="59"/>
      <c r="H266" s="25"/>
      <c r="I266" s="25"/>
      <c r="J266" s="59"/>
      <c r="K266" s="65">
        <f>Tableau1[[#This Row],[Fin AM]]-Tableau1[[#This Row],[Début AM]]-Tableau1[[#This Row],[Pause AM]]+Tableau1[[#This Row],[Fin PM]]-Tableau1[[#This Row],[Début PM]]-Tableau1[[#This Row],[Pause PM]]</f>
        <v>0</v>
      </c>
      <c r="L266" s="46"/>
      <c r="M266" s="91"/>
      <c r="N266" s="102" t="str">
        <f ca="1">IF(COUNTIF('jours fériés'!C:C,Tableau1[[#This Row],[Date]]),"oui","")</f>
        <v/>
      </c>
      <c r="O266" s="95"/>
      <c r="P266" s="95"/>
      <c r="Q266" s="87">
        <f>IF(Tableau1[[#This Row],[ CP / ABS / ChP. AM]]="A.M.",Tableau1[[#This Row],[Temps de travail]],0)</f>
        <v>0</v>
      </c>
      <c r="R266" s="110">
        <f>IF(Tableau1[[#This Row],[ CP / ABS / ChP. AM]]="Ch.P. AM",Tableau1[[#This Row],[Fin AM]]-Tableau1[[#This Row],[Début AM]]-Tableau1[[#This Row],[Pause AM]],0)</f>
        <v>0</v>
      </c>
      <c r="S266" s="88">
        <f>IF(Tableau1[[#This Row],[Ch.P. PM]]="Ch.P. PM",Tableau1[[#This Row],[Fin PM]]-Tableau1[[#This Row],[Début PM]]-Tableau1[[#This Row],[Pause PM]],0)</f>
        <v>0</v>
      </c>
      <c r="T266" s="111">
        <f>+Tableau1[[#This Row],[Chômage Partiel AM]]+Tableau1[[#This Row],[Chômage Partiel PM]]</f>
        <v>0</v>
      </c>
      <c r="U266" s="107">
        <f ca="1">MAX(0,IF(WEEKDAY(Tableau1[[#This Row],[Date]],2)&lt;7,0,
SUM(OFFSET(Tableau1[[#This Row],[Temps de travail]],-6,,7))-
SUM(OFFSET(Tableau1[[#This Row],[Heures à récupérer]],-6,,7))+
SUM(OFFSET(Tableau1[[#This Row],[Récup avance]],-6,,7))
-paramètres!$B$9
)*24)</f>
        <v>0</v>
      </c>
      <c r="V266" s="14"/>
      <c r="W266" s="14"/>
      <c r="Y266" s="14"/>
    </row>
    <row r="267" spans="2:25" x14ac:dyDescent="0.3">
      <c r="B267" s="50" t="str">
        <f>IF(WEEKDAY(Tableau1[[#This Row],[Date]],2)=4,"semaine "&amp;_xlfn.ISOWEEKNUM(Tableau1[[#This Row],[Date]]),"")</f>
        <v>semaine 38</v>
      </c>
      <c r="C267" s="45" t="str">
        <f>UPPER(TEXT(Tableau1[[#This Row],[Date]],"jjjj"))</f>
        <v>JEUDI</v>
      </c>
      <c r="D267" s="61">
        <f>$C$3+ROW()-ROW(Tableau1[[#Headers],[Date]])-1</f>
        <v>44091</v>
      </c>
      <c r="E267" s="25"/>
      <c r="F267" s="25"/>
      <c r="G267" s="59"/>
      <c r="H267" s="25"/>
      <c r="I267" s="25"/>
      <c r="J267" s="59"/>
      <c r="K267" s="65">
        <f>Tableau1[[#This Row],[Fin AM]]-Tableau1[[#This Row],[Début AM]]-Tableau1[[#This Row],[Pause AM]]+Tableau1[[#This Row],[Fin PM]]-Tableau1[[#This Row],[Début PM]]-Tableau1[[#This Row],[Pause PM]]</f>
        <v>0</v>
      </c>
      <c r="L267" s="46"/>
      <c r="M267" s="91"/>
      <c r="N267" s="102" t="str">
        <f ca="1">IF(COUNTIF('jours fériés'!C:C,Tableau1[[#This Row],[Date]]),"oui","")</f>
        <v/>
      </c>
      <c r="O267" s="95"/>
      <c r="P267" s="95"/>
      <c r="Q267" s="87">
        <f>IF(Tableau1[[#This Row],[ CP / ABS / ChP. AM]]="A.M.",Tableau1[[#This Row],[Temps de travail]],0)</f>
        <v>0</v>
      </c>
      <c r="R267" s="110">
        <f>IF(Tableau1[[#This Row],[ CP / ABS / ChP. AM]]="Ch.P. AM",Tableau1[[#This Row],[Fin AM]]-Tableau1[[#This Row],[Début AM]]-Tableau1[[#This Row],[Pause AM]],0)</f>
        <v>0</v>
      </c>
      <c r="S267" s="88">
        <f>IF(Tableau1[[#This Row],[Ch.P. PM]]="Ch.P. PM",Tableau1[[#This Row],[Fin PM]]-Tableau1[[#This Row],[Début PM]]-Tableau1[[#This Row],[Pause PM]],0)</f>
        <v>0</v>
      </c>
      <c r="T267" s="111">
        <f>+Tableau1[[#This Row],[Chômage Partiel AM]]+Tableau1[[#This Row],[Chômage Partiel PM]]</f>
        <v>0</v>
      </c>
      <c r="U267" s="107">
        <f ca="1">MAX(0,IF(WEEKDAY(Tableau1[[#This Row],[Date]],2)&lt;7,0,
SUM(OFFSET(Tableau1[[#This Row],[Temps de travail]],-6,,7))-
SUM(OFFSET(Tableau1[[#This Row],[Heures à récupérer]],-6,,7))+
SUM(OFFSET(Tableau1[[#This Row],[Récup avance]],-6,,7))
-paramètres!$B$9
)*24)</f>
        <v>0</v>
      </c>
      <c r="V267" s="14"/>
      <c r="W267" s="14"/>
      <c r="Y267" s="14"/>
    </row>
    <row r="268" spans="2:25" x14ac:dyDescent="0.3">
      <c r="B268" s="50" t="str">
        <f>IF(WEEKDAY(Tableau1[[#This Row],[Date]],2)=4,"semaine "&amp;_xlfn.ISOWEEKNUM(Tableau1[[#This Row],[Date]]),"")</f>
        <v/>
      </c>
      <c r="C268" s="45" t="str">
        <f>UPPER(TEXT(Tableau1[[#This Row],[Date]],"jjjj"))</f>
        <v>VENDREDI</v>
      </c>
      <c r="D268" s="61">
        <f>$C$3+ROW()-ROW(Tableau1[[#Headers],[Date]])-1</f>
        <v>44092</v>
      </c>
      <c r="E268" s="25"/>
      <c r="F268" s="25"/>
      <c r="G268" s="59"/>
      <c r="H268" s="25"/>
      <c r="I268" s="25"/>
      <c r="J268" s="59"/>
      <c r="K268" s="65">
        <f>Tableau1[[#This Row],[Fin AM]]-Tableau1[[#This Row],[Début AM]]-Tableau1[[#This Row],[Pause AM]]+Tableau1[[#This Row],[Fin PM]]-Tableau1[[#This Row],[Début PM]]-Tableau1[[#This Row],[Pause PM]]</f>
        <v>0</v>
      </c>
      <c r="L268" s="46"/>
      <c r="M268" s="91"/>
      <c r="N268" s="102" t="str">
        <f ca="1">IF(COUNTIF('jours fériés'!C:C,Tableau1[[#This Row],[Date]]),"oui","")</f>
        <v/>
      </c>
      <c r="O268" s="95"/>
      <c r="P268" s="95"/>
      <c r="Q268" s="87">
        <f>IF(Tableau1[[#This Row],[ CP / ABS / ChP. AM]]="A.M.",Tableau1[[#This Row],[Temps de travail]],0)</f>
        <v>0</v>
      </c>
      <c r="R268" s="110">
        <f>IF(Tableau1[[#This Row],[ CP / ABS / ChP. AM]]="Ch.P. AM",Tableau1[[#This Row],[Fin AM]]-Tableau1[[#This Row],[Début AM]]-Tableau1[[#This Row],[Pause AM]],0)</f>
        <v>0</v>
      </c>
      <c r="S268" s="88">
        <f>IF(Tableau1[[#This Row],[Ch.P. PM]]="Ch.P. PM",Tableau1[[#This Row],[Fin PM]]-Tableau1[[#This Row],[Début PM]]-Tableau1[[#This Row],[Pause PM]],0)</f>
        <v>0</v>
      </c>
      <c r="T268" s="111">
        <f>+Tableau1[[#This Row],[Chômage Partiel AM]]+Tableau1[[#This Row],[Chômage Partiel PM]]</f>
        <v>0</v>
      </c>
      <c r="U268" s="107">
        <f ca="1">MAX(0,IF(WEEKDAY(Tableau1[[#This Row],[Date]],2)&lt;7,0,
SUM(OFFSET(Tableau1[[#This Row],[Temps de travail]],-6,,7))-
SUM(OFFSET(Tableau1[[#This Row],[Heures à récupérer]],-6,,7))+
SUM(OFFSET(Tableau1[[#This Row],[Récup avance]],-6,,7))
-paramètres!$B$9
)*24)</f>
        <v>0</v>
      </c>
      <c r="V268" s="14"/>
      <c r="W268" s="14"/>
      <c r="Y268" s="14"/>
    </row>
    <row r="269" spans="2:25" x14ac:dyDescent="0.3">
      <c r="B269" s="50" t="str">
        <f>IF(WEEKDAY(Tableau1[[#This Row],[Date]],2)=4,"semaine "&amp;_xlfn.ISOWEEKNUM(Tableau1[[#This Row],[Date]]),"")</f>
        <v/>
      </c>
      <c r="C269" s="45" t="str">
        <f>UPPER(TEXT(Tableau1[[#This Row],[Date]],"jjjj"))</f>
        <v>SAMEDI</v>
      </c>
      <c r="D269" s="61">
        <f>$C$3+ROW()-ROW(Tableau1[[#Headers],[Date]])-1</f>
        <v>44093</v>
      </c>
      <c r="E269" s="25"/>
      <c r="F269" s="25"/>
      <c r="G269" s="59"/>
      <c r="H269" s="25"/>
      <c r="I269" s="25"/>
      <c r="J269" s="59"/>
      <c r="K269" s="65">
        <f>Tableau1[[#This Row],[Fin AM]]-Tableau1[[#This Row],[Début AM]]-Tableau1[[#This Row],[Pause AM]]+Tableau1[[#This Row],[Fin PM]]-Tableau1[[#This Row],[Début PM]]-Tableau1[[#This Row],[Pause PM]]</f>
        <v>0</v>
      </c>
      <c r="L269" s="46"/>
      <c r="M269" s="91"/>
      <c r="N269" s="102" t="str">
        <f ca="1">IF(COUNTIF('jours fériés'!C:C,Tableau1[[#This Row],[Date]]),"oui","")</f>
        <v/>
      </c>
      <c r="O269" s="95"/>
      <c r="P269" s="95"/>
      <c r="Q269" s="87">
        <f>IF(Tableau1[[#This Row],[ CP / ABS / ChP. AM]]="A.M.",Tableau1[[#This Row],[Temps de travail]],0)</f>
        <v>0</v>
      </c>
      <c r="R269" s="110">
        <f>IF(Tableau1[[#This Row],[ CP / ABS / ChP. AM]]="Ch.P. AM",Tableau1[[#This Row],[Fin AM]]-Tableau1[[#This Row],[Début AM]]-Tableau1[[#This Row],[Pause AM]],0)</f>
        <v>0</v>
      </c>
      <c r="S269" s="88">
        <f>IF(Tableau1[[#This Row],[Ch.P. PM]]="Ch.P. PM",Tableau1[[#This Row],[Fin PM]]-Tableau1[[#This Row],[Début PM]]-Tableau1[[#This Row],[Pause PM]],0)</f>
        <v>0</v>
      </c>
      <c r="T269" s="111">
        <f>+Tableau1[[#This Row],[Chômage Partiel AM]]+Tableau1[[#This Row],[Chômage Partiel PM]]</f>
        <v>0</v>
      </c>
      <c r="U269" s="107">
        <f ca="1">MAX(0,IF(WEEKDAY(Tableau1[[#This Row],[Date]],2)&lt;7,0,
SUM(OFFSET(Tableau1[[#This Row],[Temps de travail]],-6,,7))-
SUM(OFFSET(Tableau1[[#This Row],[Heures à récupérer]],-6,,7))+
SUM(OFFSET(Tableau1[[#This Row],[Récup avance]],-6,,7))
-paramètres!$B$9
)*24)</f>
        <v>0</v>
      </c>
      <c r="V269" s="14"/>
      <c r="W269" s="14"/>
      <c r="Y269" s="14"/>
    </row>
    <row r="270" spans="2:25" ht="15" thickBot="1" x14ac:dyDescent="0.35">
      <c r="B270" s="50" t="str">
        <f>IF(WEEKDAY(Tableau1[[#This Row],[Date]],2)=4,"semaine "&amp;_xlfn.ISOWEEKNUM(Tableau1[[#This Row],[Date]]),"")</f>
        <v/>
      </c>
      <c r="C270" s="45" t="str">
        <f>UPPER(TEXT(Tableau1[[#This Row],[Date]],"jjjj"))</f>
        <v>DIMANCHE</v>
      </c>
      <c r="D270" s="61">
        <f>$C$3+ROW()-ROW(Tableau1[[#Headers],[Date]])-1</f>
        <v>44094</v>
      </c>
      <c r="E270" s="25"/>
      <c r="F270" s="25"/>
      <c r="G270" s="59"/>
      <c r="H270" s="25"/>
      <c r="I270" s="25"/>
      <c r="J270" s="59"/>
      <c r="K270" s="65">
        <f>Tableau1[[#This Row],[Fin AM]]-Tableau1[[#This Row],[Début AM]]-Tableau1[[#This Row],[Pause AM]]+Tableau1[[#This Row],[Fin PM]]-Tableau1[[#This Row],[Début PM]]-Tableau1[[#This Row],[Pause PM]]</f>
        <v>0</v>
      </c>
      <c r="L270" s="53"/>
      <c r="M270" s="92"/>
      <c r="N270" s="97" t="str">
        <f ca="1">IF(COUNTIF('jours fériés'!C:C,Tableau1[[#This Row],[Date]]),"oui","")</f>
        <v/>
      </c>
      <c r="O270" s="96"/>
      <c r="P270" s="96"/>
      <c r="Q270" s="91">
        <f>IF(Tableau1[[#This Row],[ CP / ABS / ChP. AM]]="A.M.",Tableau1[[#This Row],[Temps de travail]],0)</f>
        <v>0</v>
      </c>
      <c r="R270" s="112">
        <f>IF(Tableau1[[#This Row],[ CP / ABS / ChP. AM]]="Ch.P. AM",Tableau1[[#This Row],[Fin AM]]-Tableau1[[#This Row],[Début AM]]-Tableau1[[#This Row],[Pause AM]],0)</f>
        <v>0</v>
      </c>
      <c r="S270" s="105">
        <f>IF(Tableau1[[#This Row],[Ch.P. PM]]="Ch.P. PM",Tableau1[[#This Row],[Fin PM]]-Tableau1[[#This Row],[Début PM]]-Tableau1[[#This Row],[Pause PM]],0)</f>
        <v>0</v>
      </c>
      <c r="T270" s="113">
        <f>+Tableau1[[#This Row],[Chômage Partiel AM]]+Tableau1[[#This Row],[Chômage Partiel PM]]</f>
        <v>0</v>
      </c>
      <c r="U270" s="108">
        <f ca="1">MAX(0,IF(WEEKDAY(Tableau1[[#This Row],[Date]],2)&lt;7,0,
SUM(OFFSET(Tableau1[[#This Row],[Temps de travail]],-6,,7))-
SUM(OFFSET(Tableau1[[#This Row],[Heures à récupérer]],-6,,7))+
SUM(OFFSET(Tableau1[[#This Row],[Récup avance]],-6,,7))
-paramètres!$B$9
)*24)</f>
        <v>0</v>
      </c>
      <c r="V270" s="14"/>
      <c r="W270" s="14"/>
      <c r="Y270" s="14"/>
    </row>
    <row r="271" spans="2:25" x14ac:dyDescent="0.3">
      <c r="B271" s="50" t="str">
        <f>IF(WEEKDAY(Tableau1[[#This Row],[Date]],2)=4,"semaine "&amp;_xlfn.ISOWEEKNUM(Tableau1[[#This Row],[Date]]),"")</f>
        <v/>
      </c>
      <c r="C271" s="45" t="str">
        <f>UPPER(TEXT(Tableau1[[#This Row],[Date]],"jjjj"))</f>
        <v>LUNDI</v>
      </c>
      <c r="D271" s="61">
        <f>$C$3+ROW()-ROW(Tableau1[[#Headers],[Date]])-1</f>
        <v>44095</v>
      </c>
      <c r="E271" s="25"/>
      <c r="F271" s="25"/>
      <c r="G271" s="59"/>
      <c r="H271" s="25"/>
      <c r="I271" s="25"/>
      <c r="J271" s="59"/>
      <c r="K271" s="65">
        <f>Tableau1[[#This Row],[Fin AM]]-Tableau1[[#This Row],[Début AM]]-Tableau1[[#This Row],[Pause AM]]+Tableau1[[#This Row],[Fin PM]]-Tableau1[[#This Row],[Début PM]]-Tableau1[[#This Row],[Pause PM]]</f>
        <v>0</v>
      </c>
      <c r="L271" s="49"/>
      <c r="M271" s="90"/>
      <c r="N271" s="102" t="str">
        <f ca="1">IF(COUNTIF('jours fériés'!C:C,Tableau1[[#This Row],[Date]]),"oui","")</f>
        <v/>
      </c>
      <c r="O271" s="95"/>
      <c r="P271" s="95"/>
      <c r="Q271" s="87">
        <f>IF(Tableau1[[#This Row],[ CP / ABS / ChP. AM]]="A.M.",Tableau1[[#This Row],[Temps de travail]],0)</f>
        <v>0</v>
      </c>
      <c r="R271" s="110">
        <f>IF(Tableau1[[#This Row],[ CP / ABS / ChP. AM]]="Ch.P. AM",Tableau1[[#This Row],[Fin AM]]-Tableau1[[#This Row],[Début AM]]-Tableau1[[#This Row],[Pause AM]],0)</f>
        <v>0</v>
      </c>
      <c r="S271" s="88">
        <f>IF(Tableau1[[#This Row],[Ch.P. PM]]="Ch.P. PM",Tableau1[[#This Row],[Fin PM]]-Tableau1[[#This Row],[Début PM]]-Tableau1[[#This Row],[Pause PM]],0)</f>
        <v>0</v>
      </c>
      <c r="T271" s="111">
        <f>+Tableau1[[#This Row],[Chômage Partiel AM]]+Tableau1[[#This Row],[Chômage Partiel PM]]</f>
        <v>0</v>
      </c>
      <c r="U271" s="107">
        <f ca="1">MAX(0,IF(WEEKDAY(Tableau1[[#This Row],[Date]],2)&lt;7,0,
SUM(OFFSET(Tableau1[[#This Row],[Temps de travail]],-6,,7))-
SUM(OFFSET(Tableau1[[#This Row],[Heures à récupérer]],-6,,7))+
SUM(OFFSET(Tableau1[[#This Row],[Récup avance]],-6,,7))
-paramètres!$B$9
)*24)</f>
        <v>0</v>
      </c>
      <c r="V271" s="14"/>
      <c r="W271" s="14"/>
      <c r="Y271" s="14"/>
    </row>
    <row r="272" spans="2:25" x14ac:dyDescent="0.3">
      <c r="B272" s="50" t="str">
        <f>IF(WEEKDAY(Tableau1[[#This Row],[Date]],2)=4,"semaine "&amp;_xlfn.ISOWEEKNUM(Tableau1[[#This Row],[Date]]),"")</f>
        <v/>
      </c>
      <c r="C272" s="45" t="str">
        <f>UPPER(TEXT(Tableau1[[#This Row],[Date]],"jjjj"))</f>
        <v>MARDI</v>
      </c>
      <c r="D272" s="61">
        <f>$C$3+ROW()-ROW(Tableau1[[#Headers],[Date]])-1</f>
        <v>44096</v>
      </c>
      <c r="E272" s="25"/>
      <c r="F272" s="25"/>
      <c r="G272" s="59"/>
      <c r="H272" s="25"/>
      <c r="I272" s="25"/>
      <c r="J272" s="59"/>
      <c r="K272" s="65">
        <f>Tableau1[[#This Row],[Fin AM]]-Tableau1[[#This Row],[Début AM]]-Tableau1[[#This Row],[Pause AM]]+Tableau1[[#This Row],[Fin PM]]-Tableau1[[#This Row],[Début PM]]-Tableau1[[#This Row],[Pause PM]]</f>
        <v>0</v>
      </c>
      <c r="L272" s="46"/>
      <c r="M272" s="91"/>
      <c r="N272" s="102" t="str">
        <f ca="1">IF(COUNTIF('jours fériés'!C:C,Tableau1[[#This Row],[Date]]),"oui","")</f>
        <v/>
      </c>
      <c r="O272" s="95"/>
      <c r="P272" s="95"/>
      <c r="Q272" s="87">
        <f>IF(Tableau1[[#This Row],[ CP / ABS / ChP. AM]]="A.M.",Tableau1[[#This Row],[Temps de travail]],0)</f>
        <v>0</v>
      </c>
      <c r="R272" s="110">
        <f>IF(Tableau1[[#This Row],[ CP / ABS / ChP. AM]]="Ch.P. AM",Tableau1[[#This Row],[Fin AM]]-Tableau1[[#This Row],[Début AM]]-Tableau1[[#This Row],[Pause AM]],0)</f>
        <v>0</v>
      </c>
      <c r="S272" s="88">
        <f>IF(Tableau1[[#This Row],[Ch.P. PM]]="Ch.P. PM",Tableau1[[#This Row],[Fin PM]]-Tableau1[[#This Row],[Début PM]]-Tableau1[[#This Row],[Pause PM]],0)</f>
        <v>0</v>
      </c>
      <c r="T272" s="111">
        <f>+Tableau1[[#This Row],[Chômage Partiel AM]]+Tableau1[[#This Row],[Chômage Partiel PM]]</f>
        <v>0</v>
      </c>
      <c r="U272" s="107">
        <f ca="1">MAX(0,IF(WEEKDAY(Tableau1[[#This Row],[Date]],2)&lt;7,0,
SUM(OFFSET(Tableau1[[#This Row],[Temps de travail]],-6,,7))-
SUM(OFFSET(Tableau1[[#This Row],[Heures à récupérer]],-6,,7))+
SUM(OFFSET(Tableau1[[#This Row],[Récup avance]],-6,,7))
-paramètres!$B$9
)*24)</f>
        <v>0</v>
      </c>
      <c r="V272" s="14"/>
      <c r="W272" s="14"/>
      <c r="Y272" s="14"/>
    </row>
    <row r="273" spans="2:25" x14ac:dyDescent="0.3">
      <c r="B273" s="50" t="str">
        <f>IF(WEEKDAY(Tableau1[[#This Row],[Date]],2)=4,"semaine "&amp;_xlfn.ISOWEEKNUM(Tableau1[[#This Row],[Date]]),"")</f>
        <v/>
      </c>
      <c r="C273" s="45" t="str">
        <f>UPPER(TEXT(Tableau1[[#This Row],[Date]],"jjjj"))</f>
        <v>MERCREDI</v>
      </c>
      <c r="D273" s="61">
        <f>$C$3+ROW()-ROW(Tableau1[[#Headers],[Date]])-1</f>
        <v>44097</v>
      </c>
      <c r="E273" s="25"/>
      <c r="F273" s="25"/>
      <c r="G273" s="59"/>
      <c r="H273" s="25"/>
      <c r="I273" s="25"/>
      <c r="J273" s="59"/>
      <c r="K273" s="65">
        <f>Tableau1[[#This Row],[Fin AM]]-Tableau1[[#This Row],[Début AM]]-Tableau1[[#This Row],[Pause AM]]+Tableau1[[#This Row],[Fin PM]]-Tableau1[[#This Row],[Début PM]]-Tableau1[[#This Row],[Pause PM]]</f>
        <v>0</v>
      </c>
      <c r="L273" s="46"/>
      <c r="M273" s="91"/>
      <c r="N273" s="102" t="str">
        <f ca="1">IF(COUNTIF('jours fériés'!C:C,Tableau1[[#This Row],[Date]]),"oui","")</f>
        <v/>
      </c>
      <c r="O273" s="95"/>
      <c r="P273" s="95"/>
      <c r="Q273" s="87">
        <f>IF(Tableau1[[#This Row],[ CP / ABS / ChP. AM]]="A.M.",Tableau1[[#This Row],[Temps de travail]],0)</f>
        <v>0</v>
      </c>
      <c r="R273" s="110">
        <f>IF(Tableau1[[#This Row],[ CP / ABS / ChP. AM]]="Ch.P. AM",Tableau1[[#This Row],[Fin AM]]-Tableau1[[#This Row],[Début AM]]-Tableau1[[#This Row],[Pause AM]],0)</f>
        <v>0</v>
      </c>
      <c r="S273" s="88">
        <f>IF(Tableau1[[#This Row],[Ch.P. PM]]="Ch.P. PM",Tableau1[[#This Row],[Fin PM]]-Tableau1[[#This Row],[Début PM]]-Tableau1[[#This Row],[Pause PM]],0)</f>
        <v>0</v>
      </c>
      <c r="T273" s="111">
        <f>+Tableau1[[#This Row],[Chômage Partiel AM]]+Tableau1[[#This Row],[Chômage Partiel PM]]</f>
        <v>0</v>
      </c>
      <c r="U273" s="107">
        <f ca="1">MAX(0,IF(WEEKDAY(Tableau1[[#This Row],[Date]],2)&lt;7,0,
SUM(OFFSET(Tableau1[[#This Row],[Temps de travail]],-6,,7))-
SUM(OFFSET(Tableau1[[#This Row],[Heures à récupérer]],-6,,7))+
SUM(OFFSET(Tableau1[[#This Row],[Récup avance]],-6,,7))
-paramètres!$B$9
)*24)</f>
        <v>0</v>
      </c>
      <c r="V273" s="14"/>
      <c r="W273" s="14"/>
      <c r="Y273" s="14"/>
    </row>
    <row r="274" spans="2:25" x14ac:dyDescent="0.3">
      <c r="B274" s="50" t="str">
        <f>IF(WEEKDAY(Tableau1[[#This Row],[Date]],2)=4,"semaine "&amp;_xlfn.ISOWEEKNUM(Tableau1[[#This Row],[Date]]),"")</f>
        <v>semaine 39</v>
      </c>
      <c r="C274" s="45" t="str">
        <f>UPPER(TEXT(Tableau1[[#This Row],[Date]],"jjjj"))</f>
        <v>JEUDI</v>
      </c>
      <c r="D274" s="61">
        <f>$C$3+ROW()-ROW(Tableau1[[#Headers],[Date]])-1</f>
        <v>44098</v>
      </c>
      <c r="E274" s="25"/>
      <c r="F274" s="25"/>
      <c r="G274" s="59"/>
      <c r="H274" s="25"/>
      <c r="I274" s="25"/>
      <c r="J274" s="59"/>
      <c r="K274" s="65">
        <f>Tableau1[[#This Row],[Fin AM]]-Tableau1[[#This Row],[Début AM]]-Tableau1[[#This Row],[Pause AM]]+Tableau1[[#This Row],[Fin PM]]-Tableau1[[#This Row],[Début PM]]-Tableau1[[#This Row],[Pause PM]]</f>
        <v>0</v>
      </c>
      <c r="L274" s="46"/>
      <c r="M274" s="91"/>
      <c r="N274" s="102" t="str">
        <f ca="1">IF(COUNTIF('jours fériés'!C:C,Tableau1[[#This Row],[Date]]),"oui","")</f>
        <v/>
      </c>
      <c r="O274" s="95"/>
      <c r="P274" s="95"/>
      <c r="Q274" s="87">
        <f>IF(Tableau1[[#This Row],[ CP / ABS / ChP. AM]]="A.M.",Tableau1[[#This Row],[Temps de travail]],0)</f>
        <v>0</v>
      </c>
      <c r="R274" s="110">
        <f>IF(Tableau1[[#This Row],[ CP / ABS / ChP. AM]]="Ch.P. AM",Tableau1[[#This Row],[Fin AM]]-Tableau1[[#This Row],[Début AM]]-Tableau1[[#This Row],[Pause AM]],0)</f>
        <v>0</v>
      </c>
      <c r="S274" s="88">
        <f>IF(Tableau1[[#This Row],[Ch.P. PM]]="Ch.P. PM",Tableau1[[#This Row],[Fin PM]]-Tableau1[[#This Row],[Début PM]]-Tableau1[[#This Row],[Pause PM]],0)</f>
        <v>0</v>
      </c>
      <c r="T274" s="111">
        <f>+Tableau1[[#This Row],[Chômage Partiel AM]]+Tableau1[[#This Row],[Chômage Partiel PM]]</f>
        <v>0</v>
      </c>
      <c r="U274" s="107">
        <f ca="1">MAX(0,IF(WEEKDAY(Tableau1[[#This Row],[Date]],2)&lt;7,0,
SUM(OFFSET(Tableau1[[#This Row],[Temps de travail]],-6,,7))-
SUM(OFFSET(Tableau1[[#This Row],[Heures à récupérer]],-6,,7))+
SUM(OFFSET(Tableau1[[#This Row],[Récup avance]],-6,,7))
-paramètres!$B$9
)*24)</f>
        <v>0</v>
      </c>
      <c r="V274" s="14"/>
      <c r="W274" s="14"/>
      <c r="Y274" s="14"/>
    </row>
    <row r="275" spans="2:25" x14ac:dyDescent="0.3">
      <c r="B275" s="50" t="str">
        <f>IF(WEEKDAY(Tableau1[[#This Row],[Date]],2)=4,"semaine "&amp;_xlfn.ISOWEEKNUM(Tableau1[[#This Row],[Date]]),"")</f>
        <v/>
      </c>
      <c r="C275" s="45" t="str">
        <f>UPPER(TEXT(Tableau1[[#This Row],[Date]],"jjjj"))</f>
        <v>VENDREDI</v>
      </c>
      <c r="D275" s="61">
        <f>$C$3+ROW()-ROW(Tableau1[[#Headers],[Date]])-1</f>
        <v>44099</v>
      </c>
      <c r="E275" s="25"/>
      <c r="F275" s="25"/>
      <c r="G275" s="59"/>
      <c r="H275" s="25"/>
      <c r="I275" s="25"/>
      <c r="J275" s="59"/>
      <c r="K275" s="65">
        <f>Tableau1[[#This Row],[Fin AM]]-Tableau1[[#This Row],[Début AM]]-Tableau1[[#This Row],[Pause AM]]+Tableau1[[#This Row],[Fin PM]]-Tableau1[[#This Row],[Début PM]]-Tableau1[[#This Row],[Pause PM]]</f>
        <v>0</v>
      </c>
      <c r="L275" s="46"/>
      <c r="M275" s="91"/>
      <c r="N275" s="102" t="str">
        <f ca="1">IF(COUNTIF('jours fériés'!C:C,Tableau1[[#This Row],[Date]]),"oui","")</f>
        <v/>
      </c>
      <c r="O275" s="95"/>
      <c r="P275" s="95"/>
      <c r="Q275" s="87">
        <f>IF(Tableau1[[#This Row],[ CP / ABS / ChP. AM]]="A.M.",Tableau1[[#This Row],[Temps de travail]],0)</f>
        <v>0</v>
      </c>
      <c r="R275" s="110">
        <f>IF(Tableau1[[#This Row],[ CP / ABS / ChP. AM]]="Ch.P. AM",Tableau1[[#This Row],[Fin AM]]-Tableau1[[#This Row],[Début AM]]-Tableau1[[#This Row],[Pause AM]],0)</f>
        <v>0</v>
      </c>
      <c r="S275" s="88">
        <f>IF(Tableau1[[#This Row],[Ch.P. PM]]="Ch.P. PM",Tableau1[[#This Row],[Fin PM]]-Tableau1[[#This Row],[Début PM]]-Tableau1[[#This Row],[Pause PM]],0)</f>
        <v>0</v>
      </c>
      <c r="T275" s="111">
        <f>+Tableau1[[#This Row],[Chômage Partiel AM]]+Tableau1[[#This Row],[Chômage Partiel PM]]</f>
        <v>0</v>
      </c>
      <c r="U275" s="107">
        <f ca="1">MAX(0,IF(WEEKDAY(Tableau1[[#This Row],[Date]],2)&lt;7,0,
SUM(OFFSET(Tableau1[[#This Row],[Temps de travail]],-6,,7))-
SUM(OFFSET(Tableau1[[#This Row],[Heures à récupérer]],-6,,7))+
SUM(OFFSET(Tableau1[[#This Row],[Récup avance]],-6,,7))
-paramètres!$B$9
)*24)</f>
        <v>0</v>
      </c>
      <c r="V275" s="14"/>
      <c r="W275" s="14"/>
      <c r="Y275" s="14"/>
    </row>
    <row r="276" spans="2:25" x14ac:dyDescent="0.3">
      <c r="B276" s="50" t="str">
        <f>IF(WEEKDAY(Tableau1[[#This Row],[Date]],2)=4,"semaine "&amp;_xlfn.ISOWEEKNUM(Tableau1[[#This Row],[Date]]),"")</f>
        <v/>
      </c>
      <c r="C276" s="45" t="str">
        <f>UPPER(TEXT(Tableau1[[#This Row],[Date]],"jjjj"))</f>
        <v>SAMEDI</v>
      </c>
      <c r="D276" s="61">
        <f>$C$3+ROW()-ROW(Tableau1[[#Headers],[Date]])-1</f>
        <v>44100</v>
      </c>
      <c r="E276" s="25"/>
      <c r="F276" s="25"/>
      <c r="G276" s="59"/>
      <c r="H276" s="25"/>
      <c r="I276" s="25"/>
      <c r="J276" s="59"/>
      <c r="K276" s="65">
        <f>Tableau1[[#This Row],[Fin AM]]-Tableau1[[#This Row],[Début AM]]-Tableau1[[#This Row],[Pause AM]]+Tableau1[[#This Row],[Fin PM]]-Tableau1[[#This Row],[Début PM]]-Tableau1[[#This Row],[Pause PM]]</f>
        <v>0</v>
      </c>
      <c r="L276" s="46"/>
      <c r="M276" s="91"/>
      <c r="N276" s="102" t="str">
        <f ca="1">IF(COUNTIF('jours fériés'!C:C,Tableau1[[#This Row],[Date]]),"oui","")</f>
        <v/>
      </c>
      <c r="O276" s="95"/>
      <c r="P276" s="95"/>
      <c r="Q276" s="87">
        <f>IF(Tableau1[[#This Row],[ CP / ABS / ChP. AM]]="A.M.",Tableau1[[#This Row],[Temps de travail]],0)</f>
        <v>0</v>
      </c>
      <c r="R276" s="110">
        <f>IF(Tableau1[[#This Row],[ CP / ABS / ChP. AM]]="Ch.P. AM",Tableau1[[#This Row],[Fin AM]]-Tableau1[[#This Row],[Début AM]]-Tableau1[[#This Row],[Pause AM]],0)</f>
        <v>0</v>
      </c>
      <c r="S276" s="88">
        <f>IF(Tableau1[[#This Row],[Ch.P. PM]]="Ch.P. PM",Tableau1[[#This Row],[Fin PM]]-Tableau1[[#This Row],[Début PM]]-Tableau1[[#This Row],[Pause PM]],0)</f>
        <v>0</v>
      </c>
      <c r="T276" s="111">
        <f>+Tableau1[[#This Row],[Chômage Partiel AM]]+Tableau1[[#This Row],[Chômage Partiel PM]]</f>
        <v>0</v>
      </c>
      <c r="U276" s="107">
        <f ca="1">MAX(0,IF(WEEKDAY(Tableau1[[#This Row],[Date]],2)&lt;7,0,
SUM(OFFSET(Tableau1[[#This Row],[Temps de travail]],-6,,7))-
SUM(OFFSET(Tableau1[[#This Row],[Heures à récupérer]],-6,,7))+
SUM(OFFSET(Tableau1[[#This Row],[Récup avance]],-6,,7))
-paramètres!$B$9
)*24)</f>
        <v>0</v>
      </c>
      <c r="V276" s="14"/>
      <c r="W276" s="14"/>
      <c r="Y276" s="14"/>
    </row>
    <row r="277" spans="2:25" ht="15" thickBot="1" x14ac:dyDescent="0.35">
      <c r="B277" s="50" t="str">
        <f>IF(WEEKDAY(Tableau1[[#This Row],[Date]],2)=4,"semaine "&amp;_xlfn.ISOWEEKNUM(Tableau1[[#This Row],[Date]]),"")</f>
        <v/>
      </c>
      <c r="C277" s="45" t="str">
        <f>UPPER(TEXT(Tableau1[[#This Row],[Date]],"jjjj"))</f>
        <v>DIMANCHE</v>
      </c>
      <c r="D277" s="61">
        <f>$C$3+ROW()-ROW(Tableau1[[#Headers],[Date]])-1</f>
        <v>44101</v>
      </c>
      <c r="E277" s="25"/>
      <c r="F277" s="25"/>
      <c r="G277" s="59"/>
      <c r="H277" s="25"/>
      <c r="I277" s="25"/>
      <c r="J277" s="59"/>
      <c r="K277" s="65">
        <f>Tableau1[[#This Row],[Fin AM]]-Tableau1[[#This Row],[Début AM]]-Tableau1[[#This Row],[Pause AM]]+Tableau1[[#This Row],[Fin PM]]-Tableau1[[#This Row],[Début PM]]-Tableau1[[#This Row],[Pause PM]]</f>
        <v>0</v>
      </c>
      <c r="L277" s="53"/>
      <c r="M277" s="92"/>
      <c r="N277" s="97" t="str">
        <f ca="1">IF(COUNTIF('jours fériés'!C:C,Tableau1[[#This Row],[Date]]),"oui","")</f>
        <v/>
      </c>
      <c r="O277" s="96"/>
      <c r="P277" s="96"/>
      <c r="Q277" s="91">
        <f>IF(Tableau1[[#This Row],[ CP / ABS / ChP. AM]]="A.M.",Tableau1[[#This Row],[Temps de travail]],0)</f>
        <v>0</v>
      </c>
      <c r="R277" s="112">
        <f>IF(Tableau1[[#This Row],[ CP / ABS / ChP. AM]]="Ch.P. AM",Tableau1[[#This Row],[Fin AM]]-Tableau1[[#This Row],[Début AM]]-Tableau1[[#This Row],[Pause AM]],0)</f>
        <v>0</v>
      </c>
      <c r="S277" s="105">
        <f>IF(Tableau1[[#This Row],[Ch.P. PM]]="Ch.P. PM",Tableau1[[#This Row],[Fin PM]]-Tableau1[[#This Row],[Début PM]]-Tableau1[[#This Row],[Pause PM]],0)</f>
        <v>0</v>
      </c>
      <c r="T277" s="113">
        <f>+Tableau1[[#This Row],[Chômage Partiel AM]]+Tableau1[[#This Row],[Chômage Partiel PM]]</f>
        <v>0</v>
      </c>
      <c r="U277" s="108">
        <f ca="1">MAX(0,IF(WEEKDAY(Tableau1[[#This Row],[Date]],2)&lt;7,0,
SUM(OFFSET(Tableau1[[#This Row],[Temps de travail]],-6,,7))-
SUM(OFFSET(Tableau1[[#This Row],[Heures à récupérer]],-6,,7))+
SUM(OFFSET(Tableau1[[#This Row],[Récup avance]],-6,,7))
-paramètres!$B$9
)*24)</f>
        <v>0</v>
      </c>
      <c r="V277" s="14"/>
      <c r="W277" s="14"/>
      <c r="Y277" s="14"/>
    </row>
    <row r="278" spans="2:25" x14ac:dyDescent="0.3">
      <c r="B278" s="50" t="str">
        <f>IF(WEEKDAY(Tableau1[[#This Row],[Date]],2)=4,"semaine "&amp;_xlfn.ISOWEEKNUM(Tableau1[[#This Row],[Date]]),"")</f>
        <v/>
      </c>
      <c r="C278" s="45" t="str">
        <f>UPPER(TEXT(Tableau1[[#This Row],[Date]],"jjjj"))</f>
        <v>LUNDI</v>
      </c>
      <c r="D278" s="61">
        <f>$C$3+ROW()-ROW(Tableau1[[#Headers],[Date]])-1</f>
        <v>44102</v>
      </c>
      <c r="E278" s="25"/>
      <c r="F278" s="25"/>
      <c r="G278" s="59"/>
      <c r="H278" s="25"/>
      <c r="I278" s="25"/>
      <c r="J278" s="59"/>
      <c r="K278" s="65">
        <f>Tableau1[[#This Row],[Fin AM]]-Tableau1[[#This Row],[Début AM]]-Tableau1[[#This Row],[Pause AM]]+Tableau1[[#This Row],[Fin PM]]-Tableau1[[#This Row],[Début PM]]-Tableau1[[#This Row],[Pause PM]]</f>
        <v>0</v>
      </c>
      <c r="L278" s="49"/>
      <c r="M278" s="90"/>
      <c r="N278" s="102" t="str">
        <f ca="1">IF(COUNTIF('jours fériés'!C:C,Tableau1[[#This Row],[Date]]),"oui","")</f>
        <v/>
      </c>
      <c r="O278" s="95"/>
      <c r="P278" s="95"/>
      <c r="Q278" s="87">
        <f>IF(Tableau1[[#This Row],[ CP / ABS / ChP. AM]]="A.M.",Tableau1[[#This Row],[Temps de travail]],0)</f>
        <v>0</v>
      </c>
      <c r="R278" s="110">
        <f>IF(Tableau1[[#This Row],[ CP / ABS / ChP. AM]]="Ch.P. AM",Tableau1[[#This Row],[Fin AM]]-Tableau1[[#This Row],[Début AM]]-Tableau1[[#This Row],[Pause AM]],0)</f>
        <v>0</v>
      </c>
      <c r="S278" s="88">
        <f>IF(Tableau1[[#This Row],[Ch.P. PM]]="Ch.P. PM",Tableau1[[#This Row],[Fin PM]]-Tableau1[[#This Row],[Début PM]]-Tableau1[[#This Row],[Pause PM]],0)</f>
        <v>0</v>
      </c>
      <c r="T278" s="111">
        <f>+Tableau1[[#This Row],[Chômage Partiel AM]]+Tableau1[[#This Row],[Chômage Partiel PM]]</f>
        <v>0</v>
      </c>
      <c r="U278" s="107">
        <f ca="1">MAX(0,IF(WEEKDAY(Tableau1[[#This Row],[Date]],2)&lt;7,0,
SUM(OFFSET(Tableau1[[#This Row],[Temps de travail]],-6,,7))-
SUM(OFFSET(Tableau1[[#This Row],[Heures à récupérer]],-6,,7))+
SUM(OFFSET(Tableau1[[#This Row],[Récup avance]],-6,,7))
-paramètres!$B$9
)*24)</f>
        <v>0</v>
      </c>
      <c r="V278" s="14"/>
      <c r="W278" s="14"/>
      <c r="Y278" s="14"/>
    </row>
    <row r="279" spans="2:25" x14ac:dyDescent="0.3">
      <c r="B279" s="50" t="str">
        <f>IF(WEEKDAY(Tableau1[[#This Row],[Date]],2)=4,"semaine "&amp;_xlfn.ISOWEEKNUM(Tableau1[[#This Row],[Date]]),"")</f>
        <v/>
      </c>
      <c r="C279" s="45" t="str">
        <f>UPPER(TEXT(Tableau1[[#This Row],[Date]],"jjjj"))</f>
        <v>MARDI</v>
      </c>
      <c r="D279" s="61">
        <f>$C$3+ROW()-ROW(Tableau1[[#Headers],[Date]])-1</f>
        <v>44103</v>
      </c>
      <c r="E279" s="25"/>
      <c r="F279" s="25"/>
      <c r="G279" s="59"/>
      <c r="H279" s="25"/>
      <c r="I279" s="25"/>
      <c r="J279" s="59"/>
      <c r="K279" s="65">
        <f>Tableau1[[#This Row],[Fin AM]]-Tableau1[[#This Row],[Début AM]]-Tableau1[[#This Row],[Pause AM]]+Tableau1[[#This Row],[Fin PM]]-Tableau1[[#This Row],[Début PM]]-Tableau1[[#This Row],[Pause PM]]</f>
        <v>0</v>
      </c>
      <c r="L279" s="46"/>
      <c r="M279" s="91"/>
      <c r="N279" s="102" t="str">
        <f ca="1">IF(COUNTIF('jours fériés'!C:C,Tableau1[[#This Row],[Date]]),"oui","")</f>
        <v/>
      </c>
      <c r="O279" s="95"/>
      <c r="P279" s="95"/>
      <c r="Q279" s="87">
        <f>IF(Tableau1[[#This Row],[ CP / ABS / ChP. AM]]="A.M.",Tableau1[[#This Row],[Temps de travail]],0)</f>
        <v>0</v>
      </c>
      <c r="R279" s="110">
        <f>IF(Tableau1[[#This Row],[ CP / ABS / ChP. AM]]="Ch.P. AM",Tableau1[[#This Row],[Fin AM]]-Tableau1[[#This Row],[Début AM]]-Tableau1[[#This Row],[Pause AM]],0)</f>
        <v>0</v>
      </c>
      <c r="S279" s="88">
        <f>IF(Tableau1[[#This Row],[Ch.P. PM]]="Ch.P. PM",Tableau1[[#This Row],[Fin PM]]-Tableau1[[#This Row],[Début PM]]-Tableau1[[#This Row],[Pause PM]],0)</f>
        <v>0</v>
      </c>
      <c r="T279" s="111">
        <f>+Tableau1[[#This Row],[Chômage Partiel AM]]+Tableau1[[#This Row],[Chômage Partiel PM]]</f>
        <v>0</v>
      </c>
      <c r="U279" s="107">
        <f ca="1">MAX(0,IF(WEEKDAY(Tableau1[[#This Row],[Date]],2)&lt;7,0,
SUM(OFFSET(Tableau1[[#This Row],[Temps de travail]],-6,,7))-
SUM(OFFSET(Tableau1[[#This Row],[Heures à récupérer]],-6,,7))+
SUM(OFFSET(Tableau1[[#This Row],[Récup avance]],-6,,7))
-paramètres!$B$9
)*24)</f>
        <v>0</v>
      </c>
      <c r="V279" s="14"/>
      <c r="W279" s="14"/>
      <c r="Y279" s="14"/>
    </row>
    <row r="280" spans="2:25" x14ac:dyDescent="0.3">
      <c r="B280" s="50" t="str">
        <f>IF(WEEKDAY(Tableau1[[#This Row],[Date]],2)=4,"semaine "&amp;_xlfn.ISOWEEKNUM(Tableau1[[#This Row],[Date]]),"")</f>
        <v/>
      </c>
      <c r="C280" s="45" t="str">
        <f>UPPER(TEXT(Tableau1[[#This Row],[Date]],"jjjj"))</f>
        <v>MERCREDI</v>
      </c>
      <c r="D280" s="61">
        <f>$C$3+ROW()-ROW(Tableau1[[#Headers],[Date]])-1</f>
        <v>44104</v>
      </c>
      <c r="E280" s="25"/>
      <c r="F280" s="25"/>
      <c r="G280" s="59"/>
      <c r="H280" s="25"/>
      <c r="I280" s="25"/>
      <c r="J280" s="59"/>
      <c r="K280" s="65">
        <f>Tableau1[[#This Row],[Fin AM]]-Tableau1[[#This Row],[Début AM]]-Tableau1[[#This Row],[Pause AM]]+Tableau1[[#This Row],[Fin PM]]-Tableau1[[#This Row],[Début PM]]-Tableau1[[#This Row],[Pause PM]]</f>
        <v>0</v>
      </c>
      <c r="L280" s="46"/>
      <c r="M280" s="91"/>
      <c r="N280" s="102" t="str">
        <f ca="1">IF(COUNTIF('jours fériés'!C:C,Tableau1[[#This Row],[Date]]),"oui","")</f>
        <v/>
      </c>
      <c r="O280" s="95"/>
      <c r="P280" s="95"/>
      <c r="Q280" s="87">
        <f>IF(Tableau1[[#This Row],[ CP / ABS / ChP. AM]]="A.M.",Tableau1[[#This Row],[Temps de travail]],0)</f>
        <v>0</v>
      </c>
      <c r="R280" s="110">
        <f>IF(Tableau1[[#This Row],[ CP / ABS / ChP. AM]]="Ch.P. AM",Tableau1[[#This Row],[Fin AM]]-Tableau1[[#This Row],[Début AM]]-Tableau1[[#This Row],[Pause AM]],0)</f>
        <v>0</v>
      </c>
      <c r="S280" s="88">
        <f>IF(Tableau1[[#This Row],[Ch.P. PM]]="Ch.P. PM",Tableau1[[#This Row],[Fin PM]]-Tableau1[[#This Row],[Début PM]]-Tableau1[[#This Row],[Pause PM]],0)</f>
        <v>0</v>
      </c>
      <c r="T280" s="111">
        <f>+Tableau1[[#This Row],[Chômage Partiel AM]]+Tableau1[[#This Row],[Chômage Partiel PM]]</f>
        <v>0</v>
      </c>
      <c r="U280" s="107">
        <f ca="1">MAX(0,IF(WEEKDAY(Tableau1[[#This Row],[Date]],2)&lt;7,0,
SUM(OFFSET(Tableau1[[#This Row],[Temps de travail]],-6,,7))-
SUM(OFFSET(Tableau1[[#This Row],[Heures à récupérer]],-6,,7))+
SUM(OFFSET(Tableau1[[#This Row],[Récup avance]],-6,,7))
-paramètres!$B$9
)*24)</f>
        <v>0</v>
      </c>
      <c r="V280" s="14"/>
      <c r="W280" s="14"/>
      <c r="Y280" s="14"/>
    </row>
    <row r="281" spans="2:25" x14ac:dyDescent="0.3">
      <c r="B281" s="50" t="str">
        <f>IF(WEEKDAY(Tableau1[[#This Row],[Date]],2)=4,"semaine "&amp;_xlfn.ISOWEEKNUM(Tableau1[[#This Row],[Date]]),"")</f>
        <v>semaine 40</v>
      </c>
      <c r="C281" s="45" t="str">
        <f>UPPER(TEXT(Tableau1[[#This Row],[Date]],"jjjj"))</f>
        <v>JEUDI</v>
      </c>
      <c r="D281" s="61">
        <f>$C$3+ROW()-ROW(Tableau1[[#Headers],[Date]])-1</f>
        <v>44105</v>
      </c>
      <c r="E281" s="25"/>
      <c r="F281" s="25"/>
      <c r="G281" s="59"/>
      <c r="H281" s="25"/>
      <c r="I281" s="25"/>
      <c r="J281" s="59"/>
      <c r="K281" s="65">
        <f>Tableau1[[#This Row],[Fin AM]]-Tableau1[[#This Row],[Début AM]]-Tableau1[[#This Row],[Pause AM]]+Tableau1[[#This Row],[Fin PM]]-Tableau1[[#This Row],[Début PM]]-Tableau1[[#This Row],[Pause PM]]</f>
        <v>0</v>
      </c>
      <c r="L281" s="46"/>
      <c r="M281" s="91"/>
      <c r="N281" s="102" t="str">
        <f ca="1">IF(COUNTIF('jours fériés'!C:C,Tableau1[[#This Row],[Date]]),"oui","")</f>
        <v/>
      </c>
      <c r="O281" s="95"/>
      <c r="P281" s="95"/>
      <c r="Q281" s="87">
        <f>IF(Tableau1[[#This Row],[ CP / ABS / ChP. AM]]="A.M.",Tableau1[[#This Row],[Temps de travail]],0)</f>
        <v>0</v>
      </c>
      <c r="R281" s="110">
        <f>IF(Tableau1[[#This Row],[ CP / ABS / ChP. AM]]="Ch.P. AM",Tableau1[[#This Row],[Fin AM]]-Tableau1[[#This Row],[Début AM]]-Tableau1[[#This Row],[Pause AM]],0)</f>
        <v>0</v>
      </c>
      <c r="S281" s="88">
        <f>IF(Tableau1[[#This Row],[Ch.P. PM]]="Ch.P. PM",Tableau1[[#This Row],[Fin PM]]-Tableau1[[#This Row],[Début PM]]-Tableau1[[#This Row],[Pause PM]],0)</f>
        <v>0</v>
      </c>
      <c r="T281" s="111">
        <f>+Tableau1[[#This Row],[Chômage Partiel AM]]+Tableau1[[#This Row],[Chômage Partiel PM]]</f>
        <v>0</v>
      </c>
      <c r="U281" s="107">
        <f ca="1">MAX(0,IF(WEEKDAY(Tableau1[[#This Row],[Date]],2)&lt;7,0,
SUM(OFFSET(Tableau1[[#This Row],[Temps de travail]],-6,,7))-
SUM(OFFSET(Tableau1[[#This Row],[Heures à récupérer]],-6,,7))+
SUM(OFFSET(Tableau1[[#This Row],[Récup avance]],-6,,7))
-paramètres!$B$9
)*24)</f>
        <v>0</v>
      </c>
      <c r="V281" s="14"/>
      <c r="W281" s="14"/>
      <c r="Y281" s="14"/>
    </row>
    <row r="282" spans="2:25" x14ac:dyDescent="0.3">
      <c r="B282" s="50" t="str">
        <f>IF(WEEKDAY(Tableau1[[#This Row],[Date]],2)=4,"semaine "&amp;_xlfn.ISOWEEKNUM(Tableau1[[#This Row],[Date]]),"")</f>
        <v/>
      </c>
      <c r="C282" s="45" t="str">
        <f>UPPER(TEXT(Tableau1[[#This Row],[Date]],"jjjj"))</f>
        <v>VENDREDI</v>
      </c>
      <c r="D282" s="61">
        <f>$C$3+ROW()-ROW(Tableau1[[#Headers],[Date]])-1</f>
        <v>44106</v>
      </c>
      <c r="E282" s="25"/>
      <c r="F282" s="25"/>
      <c r="G282" s="59"/>
      <c r="H282" s="25"/>
      <c r="I282" s="25"/>
      <c r="J282" s="59"/>
      <c r="K282" s="65">
        <f>Tableau1[[#This Row],[Fin AM]]-Tableau1[[#This Row],[Début AM]]-Tableau1[[#This Row],[Pause AM]]+Tableau1[[#This Row],[Fin PM]]-Tableau1[[#This Row],[Début PM]]-Tableau1[[#This Row],[Pause PM]]</f>
        <v>0</v>
      </c>
      <c r="L282" s="46"/>
      <c r="M282" s="91"/>
      <c r="N282" s="102" t="str">
        <f ca="1">IF(COUNTIF('jours fériés'!C:C,Tableau1[[#This Row],[Date]]),"oui","")</f>
        <v/>
      </c>
      <c r="O282" s="95"/>
      <c r="P282" s="95"/>
      <c r="Q282" s="87">
        <f>IF(Tableau1[[#This Row],[ CP / ABS / ChP. AM]]="A.M.",Tableau1[[#This Row],[Temps de travail]],0)</f>
        <v>0</v>
      </c>
      <c r="R282" s="110">
        <f>IF(Tableau1[[#This Row],[ CP / ABS / ChP. AM]]="Ch.P. AM",Tableau1[[#This Row],[Fin AM]]-Tableau1[[#This Row],[Début AM]]-Tableau1[[#This Row],[Pause AM]],0)</f>
        <v>0</v>
      </c>
      <c r="S282" s="88">
        <f>IF(Tableau1[[#This Row],[Ch.P. PM]]="Ch.P. PM",Tableau1[[#This Row],[Fin PM]]-Tableau1[[#This Row],[Début PM]]-Tableau1[[#This Row],[Pause PM]],0)</f>
        <v>0</v>
      </c>
      <c r="T282" s="111">
        <f>+Tableau1[[#This Row],[Chômage Partiel AM]]+Tableau1[[#This Row],[Chômage Partiel PM]]</f>
        <v>0</v>
      </c>
      <c r="U282" s="107">
        <f ca="1">MAX(0,IF(WEEKDAY(Tableau1[[#This Row],[Date]],2)&lt;7,0,
SUM(OFFSET(Tableau1[[#This Row],[Temps de travail]],-6,,7))-
SUM(OFFSET(Tableau1[[#This Row],[Heures à récupérer]],-6,,7))+
SUM(OFFSET(Tableau1[[#This Row],[Récup avance]],-6,,7))
-paramètres!$B$9
)*24)</f>
        <v>0</v>
      </c>
      <c r="V282" s="14"/>
      <c r="W282" s="14"/>
      <c r="Y282" s="14"/>
    </row>
    <row r="283" spans="2:25" x14ac:dyDescent="0.3">
      <c r="B283" s="50" t="str">
        <f>IF(WEEKDAY(Tableau1[[#This Row],[Date]],2)=4,"semaine "&amp;_xlfn.ISOWEEKNUM(Tableau1[[#This Row],[Date]]),"")</f>
        <v/>
      </c>
      <c r="C283" s="45" t="str">
        <f>UPPER(TEXT(Tableau1[[#This Row],[Date]],"jjjj"))</f>
        <v>SAMEDI</v>
      </c>
      <c r="D283" s="61">
        <f>$C$3+ROW()-ROW(Tableau1[[#Headers],[Date]])-1</f>
        <v>44107</v>
      </c>
      <c r="E283" s="25"/>
      <c r="F283" s="25"/>
      <c r="G283" s="59"/>
      <c r="H283" s="25"/>
      <c r="I283" s="25"/>
      <c r="J283" s="59"/>
      <c r="K283" s="65">
        <f>Tableau1[[#This Row],[Fin AM]]-Tableau1[[#This Row],[Début AM]]-Tableau1[[#This Row],[Pause AM]]+Tableau1[[#This Row],[Fin PM]]-Tableau1[[#This Row],[Début PM]]-Tableau1[[#This Row],[Pause PM]]</f>
        <v>0</v>
      </c>
      <c r="L283" s="46"/>
      <c r="M283" s="91"/>
      <c r="N283" s="102" t="str">
        <f ca="1">IF(COUNTIF('jours fériés'!C:C,Tableau1[[#This Row],[Date]]),"oui","")</f>
        <v/>
      </c>
      <c r="O283" s="95"/>
      <c r="P283" s="95"/>
      <c r="Q283" s="87">
        <f>IF(Tableau1[[#This Row],[ CP / ABS / ChP. AM]]="A.M.",Tableau1[[#This Row],[Temps de travail]],0)</f>
        <v>0</v>
      </c>
      <c r="R283" s="110">
        <f>IF(Tableau1[[#This Row],[ CP / ABS / ChP. AM]]="Ch.P. AM",Tableau1[[#This Row],[Fin AM]]-Tableau1[[#This Row],[Début AM]]-Tableau1[[#This Row],[Pause AM]],0)</f>
        <v>0</v>
      </c>
      <c r="S283" s="88">
        <f>IF(Tableau1[[#This Row],[Ch.P. PM]]="Ch.P. PM",Tableau1[[#This Row],[Fin PM]]-Tableau1[[#This Row],[Début PM]]-Tableau1[[#This Row],[Pause PM]],0)</f>
        <v>0</v>
      </c>
      <c r="T283" s="111">
        <f>+Tableau1[[#This Row],[Chômage Partiel AM]]+Tableau1[[#This Row],[Chômage Partiel PM]]</f>
        <v>0</v>
      </c>
      <c r="U283" s="107">
        <f ca="1">MAX(0,IF(WEEKDAY(Tableau1[[#This Row],[Date]],2)&lt;7,0,
SUM(OFFSET(Tableau1[[#This Row],[Temps de travail]],-6,,7))-
SUM(OFFSET(Tableau1[[#This Row],[Heures à récupérer]],-6,,7))+
SUM(OFFSET(Tableau1[[#This Row],[Récup avance]],-6,,7))
-paramètres!$B$9
)*24)</f>
        <v>0</v>
      </c>
      <c r="V283" s="14"/>
      <c r="W283" s="14"/>
      <c r="Y283" s="14"/>
    </row>
    <row r="284" spans="2:25" ht="15" thickBot="1" x14ac:dyDescent="0.35">
      <c r="B284" s="50" t="str">
        <f>IF(WEEKDAY(Tableau1[[#This Row],[Date]],2)=4,"semaine "&amp;_xlfn.ISOWEEKNUM(Tableau1[[#This Row],[Date]]),"")</f>
        <v/>
      </c>
      <c r="C284" s="45" t="str">
        <f>UPPER(TEXT(Tableau1[[#This Row],[Date]],"jjjj"))</f>
        <v>DIMANCHE</v>
      </c>
      <c r="D284" s="61">
        <f>$C$3+ROW()-ROW(Tableau1[[#Headers],[Date]])-1</f>
        <v>44108</v>
      </c>
      <c r="E284" s="25"/>
      <c r="F284" s="25"/>
      <c r="G284" s="59"/>
      <c r="H284" s="25"/>
      <c r="I284" s="25"/>
      <c r="J284" s="59"/>
      <c r="K284" s="65">
        <f>Tableau1[[#This Row],[Fin AM]]-Tableau1[[#This Row],[Début AM]]-Tableau1[[#This Row],[Pause AM]]+Tableau1[[#This Row],[Fin PM]]-Tableau1[[#This Row],[Début PM]]-Tableau1[[#This Row],[Pause PM]]</f>
        <v>0</v>
      </c>
      <c r="L284" s="53"/>
      <c r="M284" s="92"/>
      <c r="N284" s="97" t="str">
        <f ca="1">IF(COUNTIF('jours fériés'!C:C,Tableau1[[#This Row],[Date]]),"oui","")</f>
        <v/>
      </c>
      <c r="O284" s="96"/>
      <c r="P284" s="96"/>
      <c r="Q284" s="91">
        <f>IF(Tableau1[[#This Row],[ CP / ABS / ChP. AM]]="A.M.",Tableau1[[#This Row],[Temps de travail]],0)</f>
        <v>0</v>
      </c>
      <c r="R284" s="112">
        <f>IF(Tableau1[[#This Row],[ CP / ABS / ChP. AM]]="Ch.P. AM",Tableau1[[#This Row],[Fin AM]]-Tableau1[[#This Row],[Début AM]]-Tableau1[[#This Row],[Pause AM]],0)</f>
        <v>0</v>
      </c>
      <c r="S284" s="105">
        <f>IF(Tableau1[[#This Row],[Ch.P. PM]]="Ch.P. PM",Tableau1[[#This Row],[Fin PM]]-Tableau1[[#This Row],[Début PM]]-Tableau1[[#This Row],[Pause PM]],0)</f>
        <v>0</v>
      </c>
      <c r="T284" s="113">
        <f>+Tableau1[[#This Row],[Chômage Partiel AM]]+Tableau1[[#This Row],[Chômage Partiel PM]]</f>
        <v>0</v>
      </c>
      <c r="U284" s="108">
        <f ca="1">MAX(0,IF(WEEKDAY(Tableau1[[#This Row],[Date]],2)&lt;7,0,
SUM(OFFSET(Tableau1[[#This Row],[Temps de travail]],-6,,7))-
SUM(OFFSET(Tableau1[[#This Row],[Heures à récupérer]],-6,,7))+
SUM(OFFSET(Tableau1[[#This Row],[Récup avance]],-6,,7))
-paramètres!$B$9
)*24)</f>
        <v>0</v>
      </c>
      <c r="V284" s="14"/>
      <c r="W284" s="14"/>
      <c r="Y284" s="14"/>
    </row>
    <row r="285" spans="2:25" x14ac:dyDescent="0.3">
      <c r="B285" s="50" t="str">
        <f>IF(WEEKDAY(Tableau1[[#This Row],[Date]],2)=4,"semaine "&amp;_xlfn.ISOWEEKNUM(Tableau1[[#This Row],[Date]]),"")</f>
        <v/>
      </c>
      <c r="C285" s="45" t="str">
        <f>UPPER(TEXT(Tableau1[[#This Row],[Date]],"jjjj"))</f>
        <v>LUNDI</v>
      </c>
      <c r="D285" s="61">
        <f>$C$3+ROW()-ROW(Tableau1[[#Headers],[Date]])-1</f>
        <v>44109</v>
      </c>
      <c r="E285" s="25"/>
      <c r="F285" s="25"/>
      <c r="G285" s="59"/>
      <c r="H285" s="25"/>
      <c r="I285" s="25"/>
      <c r="J285" s="59"/>
      <c r="K285" s="65">
        <f>Tableau1[[#This Row],[Fin AM]]-Tableau1[[#This Row],[Début AM]]-Tableau1[[#This Row],[Pause AM]]+Tableau1[[#This Row],[Fin PM]]-Tableau1[[#This Row],[Début PM]]-Tableau1[[#This Row],[Pause PM]]</f>
        <v>0</v>
      </c>
      <c r="L285" s="49"/>
      <c r="M285" s="90"/>
      <c r="N285" s="102" t="str">
        <f ca="1">IF(COUNTIF('jours fériés'!C:C,Tableau1[[#This Row],[Date]]),"oui","")</f>
        <v/>
      </c>
      <c r="O285" s="95"/>
      <c r="P285" s="95"/>
      <c r="Q285" s="87">
        <f>IF(Tableau1[[#This Row],[ CP / ABS / ChP. AM]]="A.M.",Tableau1[[#This Row],[Temps de travail]],0)</f>
        <v>0</v>
      </c>
      <c r="R285" s="110">
        <f>IF(Tableau1[[#This Row],[ CP / ABS / ChP. AM]]="Ch.P. AM",Tableau1[[#This Row],[Fin AM]]-Tableau1[[#This Row],[Début AM]]-Tableau1[[#This Row],[Pause AM]],0)</f>
        <v>0</v>
      </c>
      <c r="S285" s="88">
        <f>IF(Tableau1[[#This Row],[Ch.P. PM]]="Ch.P. PM",Tableau1[[#This Row],[Fin PM]]-Tableau1[[#This Row],[Début PM]]-Tableau1[[#This Row],[Pause PM]],0)</f>
        <v>0</v>
      </c>
      <c r="T285" s="111">
        <f>+Tableau1[[#This Row],[Chômage Partiel AM]]+Tableau1[[#This Row],[Chômage Partiel PM]]</f>
        <v>0</v>
      </c>
      <c r="U285" s="107">
        <f ca="1">MAX(0,IF(WEEKDAY(Tableau1[[#This Row],[Date]],2)&lt;7,0,
SUM(OFFSET(Tableau1[[#This Row],[Temps de travail]],-6,,7))-
SUM(OFFSET(Tableau1[[#This Row],[Heures à récupérer]],-6,,7))+
SUM(OFFSET(Tableau1[[#This Row],[Récup avance]],-6,,7))
-paramètres!$B$9
)*24)</f>
        <v>0</v>
      </c>
      <c r="V285" s="14"/>
      <c r="W285" s="14"/>
      <c r="Y285" s="14"/>
    </row>
    <row r="286" spans="2:25" x14ac:dyDescent="0.3">
      <c r="B286" s="50" t="str">
        <f>IF(WEEKDAY(Tableau1[[#This Row],[Date]],2)=4,"semaine "&amp;_xlfn.ISOWEEKNUM(Tableau1[[#This Row],[Date]]),"")</f>
        <v/>
      </c>
      <c r="C286" s="45" t="str">
        <f>UPPER(TEXT(Tableau1[[#This Row],[Date]],"jjjj"))</f>
        <v>MARDI</v>
      </c>
      <c r="D286" s="61">
        <f>$C$3+ROW()-ROW(Tableau1[[#Headers],[Date]])-1</f>
        <v>44110</v>
      </c>
      <c r="E286" s="25"/>
      <c r="F286" s="25"/>
      <c r="G286" s="59"/>
      <c r="H286" s="25"/>
      <c r="I286" s="25"/>
      <c r="J286" s="59"/>
      <c r="K286" s="65">
        <f>Tableau1[[#This Row],[Fin AM]]-Tableau1[[#This Row],[Début AM]]-Tableau1[[#This Row],[Pause AM]]+Tableau1[[#This Row],[Fin PM]]-Tableau1[[#This Row],[Début PM]]-Tableau1[[#This Row],[Pause PM]]</f>
        <v>0</v>
      </c>
      <c r="L286" s="46"/>
      <c r="M286" s="91"/>
      <c r="N286" s="102" t="str">
        <f ca="1">IF(COUNTIF('jours fériés'!C:C,Tableau1[[#This Row],[Date]]),"oui","")</f>
        <v/>
      </c>
      <c r="O286" s="95"/>
      <c r="P286" s="95"/>
      <c r="Q286" s="87">
        <f>IF(Tableau1[[#This Row],[ CP / ABS / ChP. AM]]="A.M.",Tableau1[[#This Row],[Temps de travail]],0)</f>
        <v>0</v>
      </c>
      <c r="R286" s="110">
        <f>IF(Tableau1[[#This Row],[ CP / ABS / ChP. AM]]="Ch.P. AM",Tableau1[[#This Row],[Fin AM]]-Tableau1[[#This Row],[Début AM]]-Tableau1[[#This Row],[Pause AM]],0)</f>
        <v>0</v>
      </c>
      <c r="S286" s="88">
        <f>IF(Tableau1[[#This Row],[Ch.P. PM]]="Ch.P. PM",Tableau1[[#This Row],[Fin PM]]-Tableau1[[#This Row],[Début PM]]-Tableau1[[#This Row],[Pause PM]],0)</f>
        <v>0</v>
      </c>
      <c r="T286" s="111">
        <f>+Tableau1[[#This Row],[Chômage Partiel AM]]+Tableau1[[#This Row],[Chômage Partiel PM]]</f>
        <v>0</v>
      </c>
      <c r="U286" s="107">
        <f ca="1">MAX(0,IF(WEEKDAY(Tableau1[[#This Row],[Date]],2)&lt;7,0,
SUM(OFFSET(Tableau1[[#This Row],[Temps de travail]],-6,,7))-
SUM(OFFSET(Tableau1[[#This Row],[Heures à récupérer]],-6,,7))+
SUM(OFFSET(Tableau1[[#This Row],[Récup avance]],-6,,7))
-paramètres!$B$9
)*24)</f>
        <v>0</v>
      </c>
      <c r="V286" s="14"/>
      <c r="W286" s="14"/>
      <c r="Y286" s="14"/>
    </row>
    <row r="287" spans="2:25" x14ac:dyDescent="0.3">
      <c r="B287" s="50" t="str">
        <f>IF(WEEKDAY(Tableau1[[#This Row],[Date]],2)=4,"semaine "&amp;_xlfn.ISOWEEKNUM(Tableau1[[#This Row],[Date]]),"")</f>
        <v/>
      </c>
      <c r="C287" s="45" t="str">
        <f>UPPER(TEXT(Tableau1[[#This Row],[Date]],"jjjj"))</f>
        <v>MERCREDI</v>
      </c>
      <c r="D287" s="61">
        <f>$C$3+ROW()-ROW(Tableau1[[#Headers],[Date]])-1</f>
        <v>44111</v>
      </c>
      <c r="E287" s="25"/>
      <c r="F287" s="25"/>
      <c r="G287" s="59"/>
      <c r="H287" s="25"/>
      <c r="I287" s="25"/>
      <c r="J287" s="59"/>
      <c r="K287" s="65">
        <f>Tableau1[[#This Row],[Fin AM]]-Tableau1[[#This Row],[Début AM]]-Tableau1[[#This Row],[Pause AM]]+Tableau1[[#This Row],[Fin PM]]-Tableau1[[#This Row],[Début PM]]-Tableau1[[#This Row],[Pause PM]]</f>
        <v>0</v>
      </c>
      <c r="L287" s="46"/>
      <c r="M287" s="91"/>
      <c r="N287" s="102" t="str">
        <f ca="1">IF(COUNTIF('jours fériés'!C:C,Tableau1[[#This Row],[Date]]),"oui","")</f>
        <v/>
      </c>
      <c r="O287" s="95"/>
      <c r="P287" s="95"/>
      <c r="Q287" s="87">
        <f>IF(Tableau1[[#This Row],[ CP / ABS / ChP. AM]]="A.M.",Tableau1[[#This Row],[Temps de travail]],0)</f>
        <v>0</v>
      </c>
      <c r="R287" s="110">
        <f>IF(Tableau1[[#This Row],[ CP / ABS / ChP. AM]]="Ch.P. AM",Tableau1[[#This Row],[Fin AM]]-Tableau1[[#This Row],[Début AM]]-Tableau1[[#This Row],[Pause AM]],0)</f>
        <v>0</v>
      </c>
      <c r="S287" s="88">
        <f>IF(Tableau1[[#This Row],[Ch.P. PM]]="Ch.P. PM",Tableau1[[#This Row],[Fin PM]]-Tableau1[[#This Row],[Début PM]]-Tableau1[[#This Row],[Pause PM]],0)</f>
        <v>0</v>
      </c>
      <c r="T287" s="111">
        <f>+Tableau1[[#This Row],[Chômage Partiel AM]]+Tableau1[[#This Row],[Chômage Partiel PM]]</f>
        <v>0</v>
      </c>
      <c r="U287" s="107">
        <f ca="1">MAX(0,IF(WEEKDAY(Tableau1[[#This Row],[Date]],2)&lt;7,0,
SUM(OFFSET(Tableau1[[#This Row],[Temps de travail]],-6,,7))-
SUM(OFFSET(Tableau1[[#This Row],[Heures à récupérer]],-6,,7))+
SUM(OFFSET(Tableau1[[#This Row],[Récup avance]],-6,,7))
-paramètres!$B$9
)*24)</f>
        <v>0</v>
      </c>
      <c r="V287" s="14"/>
      <c r="W287" s="14"/>
      <c r="Y287" s="14"/>
    </row>
    <row r="288" spans="2:25" x14ac:dyDescent="0.3">
      <c r="B288" s="50" t="str">
        <f>IF(WEEKDAY(Tableau1[[#This Row],[Date]],2)=4,"semaine "&amp;_xlfn.ISOWEEKNUM(Tableau1[[#This Row],[Date]]),"")</f>
        <v>semaine 41</v>
      </c>
      <c r="C288" s="45" t="str">
        <f>UPPER(TEXT(Tableau1[[#This Row],[Date]],"jjjj"))</f>
        <v>JEUDI</v>
      </c>
      <c r="D288" s="61">
        <f>$C$3+ROW()-ROW(Tableau1[[#Headers],[Date]])-1</f>
        <v>44112</v>
      </c>
      <c r="E288" s="25"/>
      <c r="F288" s="25"/>
      <c r="G288" s="59"/>
      <c r="H288" s="25"/>
      <c r="I288" s="25"/>
      <c r="J288" s="59"/>
      <c r="K288" s="65">
        <f>Tableau1[[#This Row],[Fin AM]]-Tableau1[[#This Row],[Début AM]]-Tableau1[[#This Row],[Pause AM]]+Tableau1[[#This Row],[Fin PM]]-Tableau1[[#This Row],[Début PM]]-Tableau1[[#This Row],[Pause PM]]</f>
        <v>0</v>
      </c>
      <c r="L288" s="46"/>
      <c r="M288" s="91"/>
      <c r="N288" s="102" t="str">
        <f ca="1">IF(COUNTIF('jours fériés'!C:C,Tableau1[[#This Row],[Date]]),"oui","")</f>
        <v/>
      </c>
      <c r="O288" s="95"/>
      <c r="P288" s="95"/>
      <c r="Q288" s="87">
        <f>IF(Tableau1[[#This Row],[ CP / ABS / ChP. AM]]="A.M.",Tableau1[[#This Row],[Temps de travail]],0)</f>
        <v>0</v>
      </c>
      <c r="R288" s="110">
        <f>IF(Tableau1[[#This Row],[ CP / ABS / ChP. AM]]="Ch.P. AM",Tableau1[[#This Row],[Fin AM]]-Tableau1[[#This Row],[Début AM]]-Tableau1[[#This Row],[Pause AM]],0)</f>
        <v>0</v>
      </c>
      <c r="S288" s="88">
        <f>IF(Tableau1[[#This Row],[Ch.P. PM]]="Ch.P. PM",Tableau1[[#This Row],[Fin PM]]-Tableau1[[#This Row],[Début PM]]-Tableau1[[#This Row],[Pause PM]],0)</f>
        <v>0</v>
      </c>
      <c r="T288" s="111">
        <f>+Tableau1[[#This Row],[Chômage Partiel AM]]+Tableau1[[#This Row],[Chômage Partiel PM]]</f>
        <v>0</v>
      </c>
      <c r="U288" s="107">
        <f ca="1">MAX(0,IF(WEEKDAY(Tableau1[[#This Row],[Date]],2)&lt;7,0,
SUM(OFFSET(Tableau1[[#This Row],[Temps de travail]],-6,,7))-
SUM(OFFSET(Tableau1[[#This Row],[Heures à récupérer]],-6,,7))+
SUM(OFFSET(Tableau1[[#This Row],[Récup avance]],-6,,7))
-paramètres!$B$9
)*24)</f>
        <v>0</v>
      </c>
      <c r="V288" s="14"/>
      <c r="W288" s="14"/>
      <c r="Y288" s="14"/>
    </row>
    <row r="289" spans="2:25" x14ac:dyDescent="0.3">
      <c r="B289" s="50" t="str">
        <f>IF(WEEKDAY(Tableau1[[#This Row],[Date]],2)=4,"semaine "&amp;_xlfn.ISOWEEKNUM(Tableau1[[#This Row],[Date]]),"")</f>
        <v/>
      </c>
      <c r="C289" s="45" t="str">
        <f>UPPER(TEXT(Tableau1[[#This Row],[Date]],"jjjj"))</f>
        <v>VENDREDI</v>
      </c>
      <c r="D289" s="61">
        <f>$C$3+ROW()-ROW(Tableau1[[#Headers],[Date]])-1</f>
        <v>44113</v>
      </c>
      <c r="E289" s="25"/>
      <c r="F289" s="25"/>
      <c r="G289" s="59"/>
      <c r="H289" s="25"/>
      <c r="I289" s="25"/>
      <c r="J289" s="59"/>
      <c r="K289" s="65">
        <f>Tableau1[[#This Row],[Fin AM]]-Tableau1[[#This Row],[Début AM]]-Tableau1[[#This Row],[Pause AM]]+Tableau1[[#This Row],[Fin PM]]-Tableau1[[#This Row],[Début PM]]-Tableau1[[#This Row],[Pause PM]]</f>
        <v>0</v>
      </c>
      <c r="L289" s="46"/>
      <c r="M289" s="91"/>
      <c r="N289" s="102" t="str">
        <f ca="1">IF(COUNTIF('jours fériés'!C:C,Tableau1[[#This Row],[Date]]),"oui","")</f>
        <v/>
      </c>
      <c r="O289" s="95"/>
      <c r="P289" s="95"/>
      <c r="Q289" s="87">
        <f>IF(Tableau1[[#This Row],[ CP / ABS / ChP. AM]]="A.M.",Tableau1[[#This Row],[Temps de travail]],0)</f>
        <v>0</v>
      </c>
      <c r="R289" s="110">
        <f>IF(Tableau1[[#This Row],[ CP / ABS / ChP. AM]]="Ch.P. AM",Tableau1[[#This Row],[Fin AM]]-Tableau1[[#This Row],[Début AM]]-Tableau1[[#This Row],[Pause AM]],0)</f>
        <v>0</v>
      </c>
      <c r="S289" s="88">
        <f>IF(Tableau1[[#This Row],[Ch.P. PM]]="Ch.P. PM",Tableau1[[#This Row],[Fin PM]]-Tableau1[[#This Row],[Début PM]]-Tableau1[[#This Row],[Pause PM]],0)</f>
        <v>0</v>
      </c>
      <c r="T289" s="111">
        <f>+Tableau1[[#This Row],[Chômage Partiel AM]]+Tableau1[[#This Row],[Chômage Partiel PM]]</f>
        <v>0</v>
      </c>
      <c r="U289" s="107">
        <f ca="1">MAX(0,IF(WEEKDAY(Tableau1[[#This Row],[Date]],2)&lt;7,0,
SUM(OFFSET(Tableau1[[#This Row],[Temps de travail]],-6,,7))-
SUM(OFFSET(Tableau1[[#This Row],[Heures à récupérer]],-6,,7))+
SUM(OFFSET(Tableau1[[#This Row],[Récup avance]],-6,,7))
-paramètres!$B$9
)*24)</f>
        <v>0</v>
      </c>
      <c r="V289" s="14"/>
      <c r="W289" s="14"/>
      <c r="Y289" s="14"/>
    </row>
    <row r="290" spans="2:25" x14ac:dyDescent="0.3">
      <c r="B290" s="50" t="str">
        <f>IF(WEEKDAY(Tableau1[[#This Row],[Date]],2)=4,"semaine "&amp;_xlfn.ISOWEEKNUM(Tableau1[[#This Row],[Date]]),"")</f>
        <v/>
      </c>
      <c r="C290" s="45" t="str">
        <f>UPPER(TEXT(Tableau1[[#This Row],[Date]],"jjjj"))</f>
        <v>SAMEDI</v>
      </c>
      <c r="D290" s="61">
        <f>$C$3+ROW()-ROW(Tableau1[[#Headers],[Date]])-1</f>
        <v>44114</v>
      </c>
      <c r="E290" s="25"/>
      <c r="F290" s="25"/>
      <c r="G290" s="59"/>
      <c r="H290" s="25"/>
      <c r="I290" s="25"/>
      <c r="J290" s="59"/>
      <c r="K290" s="65">
        <f>Tableau1[[#This Row],[Fin AM]]-Tableau1[[#This Row],[Début AM]]-Tableau1[[#This Row],[Pause AM]]+Tableau1[[#This Row],[Fin PM]]-Tableau1[[#This Row],[Début PM]]-Tableau1[[#This Row],[Pause PM]]</f>
        <v>0</v>
      </c>
      <c r="L290" s="46"/>
      <c r="M290" s="91"/>
      <c r="N290" s="102" t="str">
        <f ca="1">IF(COUNTIF('jours fériés'!C:C,Tableau1[[#This Row],[Date]]),"oui","")</f>
        <v/>
      </c>
      <c r="O290" s="95"/>
      <c r="P290" s="95"/>
      <c r="Q290" s="87">
        <f>IF(Tableau1[[#This Row],[ CP / ABS / ChP. AM]]="A.M.",Tableau1[[#This Row],[Temps de travail]],0)</f>
        <v>0</v>
      </c>
      <c r="R290" s="110">
        <f>IF(Tableau1[[#This Row],[ CP / ABS / ChP. AM]]="Ch.P. AM",Tableau1[[#This Row],[Fin AM]]-Tableau1[[#This Row],[Début AM]]-Tableau1[[#This Row],[Pause AM]],0)</f>
        <v>0</v>
      </c>
      <c r="S290" s="88">
        <f>IF(Tableau1[[#This Row],[Ch.P. PM]]="Ch.P. PM",Tableau1[[#This Row],[Fin PM]]-Tableau1[[#This Row],[Début PM]]-Tableau1[[#This Row],[Pause PM]],0)</f>
        <v>0</v>
      </c>
      <c r="T290" s="111">
        <f>+Tableau1[[#This Row],[Chômage Partiel AM]]+Tableau1[[#This Row],[Chômage Partiel PM]]</f>
        <v>0</v>
      </c>
      <c r="U290" s="107">
        <f ca="1">MAX(0,IF(WEEKDAY(Tableau1[[#This Row],[Date]],2)&lt;7,0,
SUM(OFFSET(Tableau1[[#This Row],[Temps de travail]],-6,,7))-
SUM(OFFSET(Tableau1[[#This Row],[Heures à récupérer]],-6,,7))+
SUM(OFFSET(Tableau1[[#This Row],[Récup avance]],-6,,7))
-paramètres!$B$9
)*24)</f>
        <v>0</v>
      </c>
      <c r="V290" s="14"/>
      <c r="W290" s="14"/>
      <c r="Y290" s="14"/>
    </row>
    <row r="291" spans="2:25" ht="15" thickBot="1" x14ac:dyDescent="0.35">
      <c r="B291" s="50" t="str">
        <f>IF(WEEKDAY(Tableau1[[#This Row],[Date]],2)=4,"semaine "&amp;_xlfn.ISOWEEKNUM(Tableau1[[#This Row],[Date]]),"")</f>
        <v/>
      </c>
      <c r="C291" s="45" t="str">
        <f>UPPER(TEXT(Tableau1[[#This Row],[Date]],"jjjj"))</f>
        <v>DIMANCHE</v>
      </c>
      <c r="D291" s="61">
        <f>$C$3+ROW()-ROW(Tableau1[[#Headers],[Date]])-1</f>
        <v>44115</v>
      </c>
      <c r="E291" s="25"/>
      <c r="F291" s="25"/>
      <c r="G291" s="59"/>
      <c r="H291" s="25"/>
      <c r="I291" s="25"/>
      <c r="J291" s="59"/>
      <c r="K291" s="65">
        <f>Tableau1[[#This Row],[Fin AM]]-Tableau1[[#This Row],[Début AM]]-Tableau1[[#This Row],[Pause AM]]+Tableau1[[#This Row],[Fin PM]]-Tableau1[[#This Row],[Début PM]]-Tableau1[[#This Row],[Pause PM]]</f>
        <v>0</v>
      </c>
      <c r="L291" s="53"/>
      <c r="M291" s="92"/>
      <c r="N291" s="97" t="str">
        <f ca="1">IF(COUNTIF('jours fériés'!C:C,Tableau1[[#This Row],[Date]]),"oui","")</f>
        <v/>
      </c>
      <c r="O291" s="96"/>
      <c r="P291" s="96"/>
      <c r="Q291" s="91">
        <f>IF(Tableau1[[#This Row],[ CP / ABS / ChP. AM]]="A.M.",Tableau1[[#This Row],[Temps de travail]],0)</f>
        <v>0</v>
      </c>
      <c r="R291" s="112">
        <f>IF(Tableau1[[#This Row],[ CP / ABS / ChP. AM]]="Ch.P. AM",Tableau1[[#This Row],[Fin AM]]-Tableau1[[#This Row],[Début AM]]-Tableau1[[#This Row],[Pause AM]],0)</f>
        <v>0</v>
      </c>
      <c r="S291" s="105">
        <f>IF(Tableau1[[#This Row],[Ch.P. PM]]="Ch.P. PM",Tableau1[[#This Row],[Fin PM]]-Tableau1[[#This Row],[Début PM]]-Tableau1[[#This Row],[Pause PM]],0)</f>
        <v>0</v>
      </c>
      <c r="T291" s="113">
        <f>+Tableau1[[#This Row],[Chômage Partiel AM]]+Tableau1[[#This Row],[Chômage Partiel PM]]</f>
        <v>0</v>
      </c>
      <c r="U291" s="108">
        <f ca="1">MAX(0,IF(WEEKDAY(Tableau1[[#This Row],[Date]],2)&lt;7,0,
SUM(OFFSET(Tableau1[[#This Row],[Temps de travail]],-6,,7))-
SUM(OFFSET(Tableau1[[#This Row],[Heures à récupérer]],-6,,7))+
SUM(OFFSET(Tableau1[[#This Row],[Récup avance]],-6,,7))
-paramètres!$B$9
)*24)</f>
        <v>0</v>
      </c>
      <c r="V291" s="14"/>
      <c r="W291" s="14"/>
      <c r="Y291" s="14"/>
    </row>
    <row r="292" spans="2:25" x14ac:dyDescent="0.3">
      <c r="B292" s="50" t="str">
        <f>IF(WEEKDAY(Tableau1[[#This Row],[Date]],2)=4,"semaine "&amp;_xlfn.ISOWEEKNUM(Tableau1[[#This Row],[Date]]),"")</f>
        <v/>
      </c>
      <c r="C292" s="45" t="str">
        <f>UPPER(TEXT(Tableau1[[#This Row],[Date]],"jjjj"))</f>
        <v>LUNDI</v>
      </c>
      <c r="D292" s="61">
        <f>$C$3+ROW()-ROW(Tableau1[[#Headers],[Date]])-1</f>
        <v>44116</v>
      </c>
      <c r="E292" s="25"/>
      <c r="F292" s="25"/>
      <c r="G292" s="59"/>
      <c r="H292" s="25"/>
      <c r="I292" s="25"/>
      <c r="J292" s="59"/>
      <c r="K292" s="65">
        <f>Tableau1[[#This Row],[Fin AM]]-Tableau1[[#This Row],[Début AM]]-Tableau1[[#This Row],[Pause AM]]+Tableau1[[#This Row],[Fin PM]]-Tableau1[[#This Row],[Début PM]]-Tableau1[[#This Row],[Pause PM]]</f>
        <v>0</v>
      </c>
      <c r="L292" s="49"/>
      <c r="M292" s="90"/>
      <c r="N292" s="102" t="str">
        <f ca="1">IF(COUNTIF('jours fériés'!C:C,Tableau1[[#This Row],[Date]]),"oui","")</f>
        <v/>
      </c>
      <c r="O292" s="95"/>
      <c r="P292" s="95"/>
      <c r="Q292" s="87">
        <f>IF(Tableau1[[#This Row],[ CP / ABS / ChP. AM]]="A.M.",Tableau1[[#This Row],[Temps de travail]],0)</f>
        <v>0</v>
      </c>
      <c r="R292" s="110">
        <f>IF(Tableau1[[#This Row],[ CP / ABS / ChP. AM]]="Ch.P. AM",Tableau1[[#This Row],[Fin AM]]-Tableau1[[#This Row],[Début AM]]-Tableau1[[#This Row],[Pause AM]],0)</f>
        <v>0</v>
      </c>
      <c r="S292" s="88">
        <f>IF(Tableau1[[#This Row],[Ch.P. PM]]="Ch.P. PM",Tableau1[[#This Row],[Fin PM]]-Tableau1[[#This Row],[Début PM]]-Tableau1[[#This Row],[Pause PM]],0)</f>
        <v>0</v>
      </c>
      <c r="T292" s="111">
        <f>+Tableau1[[#This Row],[Chômage Partiel AM]]+Tableau1[[#This Row],[Chômage Partiel PM]]</f>
        <v>0</v>
      </c>
      <c r="U292" s="107">
        <f ca="1">MAX(0,IF(WEEKDAY(Tableau1[[#This Row],[Date]],2)&lt;7,0,
SUM(OFFSET(Tableau1[[#This Row],[Temps de travail]],-6,,7))-
SUM(OFFSET(Tableau1[[#This Row],[Heures à récupérer]],-6,,7))+
SUM(OFFSET(Tableau1[[#This Row],[Récup avance]],-6,,7))
-paramètres!$B$9
)*24)</f>
        <v>0</v>
      </c>
      <c r="V292" s="14"/>
      <c r="W292" s="14"/>
      <c r="Y292" s="14"/>
    </row>
    <row r="293" spans="2:25" x14ac:dyDescent="0.3">
      <c r="B293" s="50" t="str">
        <f>IF(WEEKDAY(Tableau1[[#This Row],[Date]],2)=4,"semaine "&amp;_xlfn.ISOWEEKNUM(Tableau1[[#This Row],[Date]]),"")</f>
        <v/>
      </c>
      <c r="C293" s="45" t="str">
        <f>UPPER(TEXT(Tableau1[[#This Row],[Date]],"jjjj"))</f>
        <v>MARDI</v>
      </c>
      <c r="D293" s="61">
        <f>$C$3+ROW()-ROW(Tableau1[[#Headers],[Date]])-1</f>
        <v>44117</v>
      </c>
      <c r="E293" s="25"/>
      <c r="F293" s="25"/>
      <c r="G293" s="59"/>
      <c r="H293" s="25"/>
      <c r="I293" s="25"/>
      <c r="J293" s="59"/>
      <c r="K293" s="65">
        <f>Tableau1[[#This Row],[Fin AM]]-Tableau1[[#This Row],[Début AM]]-Tableau1[[#This Row],[Pause AM]]+Tableau1[[#This Row],[Fin PM]]-Tableau1[[#This Row],[Début PM]]-Tableau1[[#This Row],[Pause PM]]</f>
        <v>0</v>
      </c>
      <c r="L293" s="46"/>
      <c r="M293" s="91"/>
      <c r="N293" s="102" t="str">
        <f ca="1">IF(COUNTIF('jours fériés'!C:C,Tableau1[[#This Row],[Date]]),"oui","")</f>
        <v/>
      </c>
      <c r="O293" s="95"/>
      <c r="P293" s="95"/>
      <c r="Q293" s="87">
        <f>IF(Tableau1[[#This Row],[ CP / ABS / ChP. AM]]="A.M.",Tableau1[[#This Row],[Temps de travail]],0)</f>
        <v>0</v>
      </c>
      <c r="R293" s="110">
        <f>IF(Tableau1[[#This Row],[ CP / ABS / ChP. AM]]="Ch.P. AM",Tableau1[[#This Row],[Fin AM]]-Tableau1[[#This Row],[Début AM]]-Tableau1[[#This Row],[Pause AM]],0)</f>
        <v>0</v>
      </c>
      <c r="S293" s="88">
        <f>IF(Tableau1[[#This Row],[Ch.P. PM]]="Ch.P. PM",Tableau1[[#This Row],[Fin PM]]-Tableau1[[#This Row],[Début PM]]-Tableau1[[#This Row],[Pause PM]],0)</f>
        <v>0</v>
      </c>
      <c r="T293" s="111">
        <f>+Tableau1[[#This Row],[Chômage Partiel AM]]+Tableau1[[#This Row],[Chômage Partiel PM]]</f>
        <v>0</v>
      </c>
      <c r="U293" s="107">
        <f ca="1">MAX(0,IF(WEEKDAY(Tableau1[[#This Row],[Date]],2)&lt;7,0,
SUM(OFFSET(Tableau1[[#This Row],[Temps de travail]],-6,,7))-
SUM(OFFSET(Tableau1[[#This Row],[Heures à récupérer]],-6,,7))+
SUM(OFFSET(Tableau1[[#This Row],[Récup avance]],-6,,7))
-paramètres!$B$9
)*24)</f>
        <v>0</v>
      </c>
      <c r="V293" s="14"/>
      <c r="W293" s="14"/>
      <c r="Y293" s="14"/>
    </row>
    <row r="294" spans="2:25" x14ac:dyDescent="0.3">
      <c r="B294" s="50" t="str">
        <f>IF(WEEKDAY(Tableau1[[#This Row],[Date]],2)=4,"semaine "&amp;_xlfn.ISOWEEKNUM(Tableau1[[#This Row],[Date]]),"")</f>
        <v/>
      </c>
      <c r="C294" s="45" t="str">
        <f>UPPER(TEXT(Tableau1[[#This Row],[Date]],"jjjj"))</f>
        <v>MERCREDI</v>
      </c>
      <c r="D294" s="61">
        <f>$C$3+ROW()-ROW(Tableau1[[#Headers],[Date]])-1</f>
        <v>44118</v>
      </c>
      <c r="E294" s="25"/>
      <c r="F294" s="25"/>
      <c r="G294" s="59"/>
      <c r="H294" s="25"/>
      <c r="I294" s="25"/>
      <c r="J294" s="59"/>
      <c r="K294" s="65">
        <f>Tableau1[[#This Row],[Fin AM]]-Tableau1[[#This Row],[Début AM]]-Tableau1[[#This Row],[Pause AM]]+Tableau1[[#This Row],[Fin PM]]-Tableau1[[#This Row],[Début PM]]-Tableau1[[#This Row],[Pause PM]]</f>
        <v>0</v>
      </c>
      <c r="L294" s="46"/>
      <c r="M294" s="91"/>
      <c r="N294" s="102" t="str">
        <f ca="1">IF(COUNTIF('jours fériés'!C:C,Tableau1[[#This Row],[Date]]),"oui","")</f>
        <v/>
      </c>
      <c r="O294" s="95"/>
      <c r="P294" s="95"/>
      <c r="Q294" s="87">
        <f>IF(Tableau1[[#This Row],[ CP / ABS / ChP. AM]]="A.M.",Tableau1[[#This Row],[Temps de travail]],0)</f>
        <v>0</v>
      </c>
      <c r="R294" s="110">
        <f>IF(Tableau1[[#This Row],[ CP / ABS / ChP. AM]]="Ch.P. AM",Tableau1[[#This Row],[Fin AM]]-Tableau1[[#This Row],[Début AM]]-Tableau1[[#This Row],[Pause AM]],0)</f>
        <v>0</v>
      </c>
      <c r="S294" s="88">
        <f>IF(Tableau1[[#This Row],[Ch.P. PM]]="Ch.P. PM",Tableau1[[#This Row],[Fin PM]]-Tableau1[[#This Row],[Début PM]]-Tableau1[[#This Row],[Pause PM]],0)</f>
        <v>0</v>
      </c>
      <c r="T294" s="111">
        <f>+Tableau1[[#This Row],[Chômage Partiel AM]]+Tableau1[[#This Row],[Chômage Partiel PM]]</f>
        <v>0</v>
      </c>
      <c r="U294" s="107">
        <f ca="1">MAX(0,IF(WEEKDAY(Tableau1[[#This Row],[Date]],2)&lt;7,0,
SUM(OFFSET(Tableau1[[#This Row],[Temps de travail]],-6,,7))-
SUM(OFFSET(Tableau1[[#This Row],[Heures à récupérer]],-6,,7))+
SUM(OFFSET(Tableau1[[#This Row],[Récup avance]],-6,,7))
-paramètres!$B$9
)*24)</f>
        <v>0</v>
      </c>
      <c r="V294" s="14"/>
      <c r="W294" s="14"/>
      <c r="Y294" s="14"/>
    </row>
    <row r="295" spans="2:25" x14ac:dyDescent="0.3">
      <c r="B295" s="50" t="str">
        <f>IF(WEEKDAY(Tableau1[[#This Row],[Date]],2)=4,"semaine "&amp;_xlfn.ISOWEEKNUM(Tableau1[[#This Row],[Date]]),"")</f>
        <v>semaine 42</v>
      </c>
      <c r="C295" s="45" t="str">
        <f>UPPER(TEXT(Tableau1[[#This Row],[Date]],"jjjj"))</f>
        <v>JEUDI</v>
      </c>
      <c r="D295" s="61">
        <f>$C$3+ROW()-ROW(Tableau1[[#Headers],[Date]])-1</f>
        <v>44119</v>
      </c>
      <c r="E295" s="25"/>
      <c r="F295" s="25"/>
      <c r="G295" s="59"/>
      <c r="H295" s="25"/>
      <c r="I295" s="25"/>
      <c r="J295" s="59"/>
      <c r="K295" s="65">
        <f>Tableau1[[#This Row],[Fin AM]]-Tableau1[[#This Row],[Début AM]]-Tableau1[[#This Row],[Pause AM]]+Tableau1[[#This Row],[Fin PM]]-Tableau1[[#This Row],[Début PM]]-Tableau1[[#This Row],[Pause PM]]</f>
        <v>0</v>
      </c>
      <c r="L295" s="46"/>
      <c r="M295" s="91"/>
      <c r="N295" s="102" t="str">
        <f ca="1">IF(COUNTIF('jours fériés'!C:C,Tableau1[[#This Row],[Date]]),"oui","")</f>
        <v/>
      </c>
      <c r="O295" s="95"/>
      <c r="P295" s="95"/>
      <c r="Q295" s="87">
        <f>IF(Tableau1[[#This Row],[ CP / ABS / ChP. AM]]="A.M.",Tableau1[[#This Row],[Temps de travail]],0)</f>
        <v>0</v>
      </c>
      <c r="R295" s="110">
        <f>IF(Tableau1[[#This Row],[ CP / ABS / ChP. AM]]="Ch.P. AM",Tableau1[[#This Row],[Fin AM]]-Tableau1[[#This Row],[Début AM]]-Tableau1[[#This Row],[Pause AM]],0)</f>
        <v>0</v>
      </c>
      <c r="S295" s="88">
        <f>IF(Tableau1[[#This Row],[Ch.P. PM]]="Ch.P. PM",Tableau1[[#This Row],[Fin PM]]-Tableau1[[#This Row],[Début PM]]-Tableau1[[#This Row],[Pause PM]],0)</f>
        <v>0</v>
      </c>
      <c r="T295" s="111">
        <f>+Tableau1[[#This Row],[Chômage Partiel AM]]+Tableau1[[#This Row],[Chômage Partiel PM]]</f>
        <v>0</v>
      </c>
      <c r="U295" s="107">
        <f ca="1">MAX(0,IF(WEEKDAY(Tableau1[[#This Row],[Date]],2)&lt;7,0,
SUM(OFFSET(Tableau1[[#This Row],[Temps de travail]],-6,,7))-
SUM(OFFSET(Tableau1[[#This Row],[Heures à récupérer]],-6,,7))+
SUM(OFFSET(Tableau1[[#This Row],[Récup avance]],-6,,7))
-paramètres!$B$9
)*24)</f>
        <v>0</v>
      </c>
      <c r="V295" s="14"/>
      <c r="W295" s="14"/>
      <c r="Y295" s="14"/>
    </row>
    <row r="296" spans="2:25" x14ac:dyDescent="0.3">
      <c r="B296" s="50" t="str">
        <f>IF(WEEKDAY(Tableau1[[#This Row],[Date]],2)=4,"semaine "&amp;_xlfn.ISOWEEKNUM(Tableau1[[#This Row],[Date]]),"")</f>
        <v/>
      </c>
      <c r="C296" s="45" t="str">
        <f>UPPER(TEXT(Tableau1[[#This Row],[Date]],"jjjj"))</f>
        <v>VENDREDI</v>
      </c>
      <c r="D296" s="61">
        <f>$C$3+ROW()-ROW(Tableau1[[#Headers],[Date]])-1</f>
        <v>44120</v>
      </c>
      <c r="E296" s="25"/>
      <c r="F296" s="25"/>
      <c r="G296" s="59"/>
      <c r="H296" s="25"/>
      <c r="I296" s="25"/>
      <c r="J296" s="59"/>
      <c r="K296" s="65">
        <f>Tableau1[[#This Row],[Fin AM]]-Tableau1[[#This Row],[Début AM]]-Tableau1[[#This Row],[Pause AM]]+Tableau1[[#This Row],[Fin PM]]-Tableau1[[#This Row],[Début PM]]-Tableau1[[#This Row],[Pause PM]]</f>
        <v>0</v>
      </c>
      <c r="L296" s="46"/>
      <c r="M296" s="91"/>
      <c r="N296" s="102" t="str">
        <f ca="1">IF(COUNTIF('jours fériés'!C:C,Tableau1[[#This Row],[Date]]),"oui","")</f>
        <v/>
      </c>
      <c r="O296" s="95"/>
      <c r="P296" s="95"/>
      <c r="Q296" s="87">
        <f>IF(Tableau1[[#This Row],[ CP / ABS / ChP. AM]]="A.M.",Tableau1[[#This Row],[Temps de travail]],0)</f>
        <v>0</v>
      </c>
      <c r="R296" s="110">
        <f>IF(Tableau1[[#This Row],[ CP / ABS / ChP. AM]]="Ch.P. AM",Tableau1[[#This Row],[Fin AM]]-Tableau1[[#This Row],[Début AM]]-Tableau1[[#This Row],[Pause AM]],0)</f>
        <v>0</v>
      </c>
      <c r="S296" s="88">
        <f>IF(Tableau1[[#This Row],[Ch.P. PM]]="Ch.P. PM",Tableau1[[#This Row],[Fin PM]]-Tableau1[[#This Row],[Début PM]]-Tableau1[[#This Row],[Pause PM]],0)</f>
        <v>0</v>
      </c>
      <c r="T296" s="111">
        <f>+Tableau1[[#This Row],[Chômage Partiel AM]]+Tableau1[[#This Row],[Chômage Partiel PM]]</f>
        <v>0</v>
      </c>
      <c r="U296" s="107">
        <f ca="1">MAX(0,IF(WEEKDAY(Tableau1[[#This Row],[Date]],2)&lt;7,0,
SUM(OFFSET(Tableau1[[#This Row],[Temps de travail]],-6,,7))-
SUM(OFFSET(Tableau1[[#This Row],[Heures à récupérer]],-6,,7))+
SUM(OFFSET(Tableau1[[#This Row],[Récup avance]],-6,,7))
-paramètres!$B$9
)*24)</f>
        <v>0</v>
      </c>
      <c r="V296" s="14"/>
      <c r="W296" s="14"/>
      <c r="Y296" s="14"/>
    </row>
    <row r="297" spans="2:25" x14ac:dyDescent="0.3">
      <c r="B297" s="50" t="str">
        <f>IF(WEEKDAY(Tableau1[[#This Row],[Date]],2)=4,"semaine "&amp;_xlfn.ISOWEEKNUM(Tableau1[[#This Row],[Date]]),"")</f>
        <v/>
      </c>
      <c r="C297" s="45" t="str">
        <f>UPPER(TEXT(Tableau1[[#This Row],[Date]],"jjjj"))</f>
        <v>SAMEDI</v>
      </c>
      <c r="D297" s="61">
        <f>$C$3+ROW()-ROW(Tableau1[[#Headers],[Date]])-1</f>
        <v>44121</v>
      </c>
      <c r="E297" s="25"/>
      <c r="F297" s="25"/>
      <c r="G297" s="59"/>
      <c r="H297" s="25"/>
      <c r="I297" s="25"/>
      <c r="J297" s="59"/>
      <c r="K297" s="65">
        <f>Tableau1[[#This Row],[Fin AM]]-Tableau1[[#This Row],[Début AM]]-Tableau1[[#This Row],[Pause AM]]+Tableau1[[#This Row],[Fin PM]]-Tableau1[[#This Row],[Début PM]]-Tableau1[[#This Row],[Pause PM]]</f>
        <v>0</v>
      </c>
      <c r="L297" s="46"/>
      <c r="M297" s="91"/>
      <c r="N297" s="102" t="str">
        <f ca="1">IF(COUNTIF('jours fériés'!C:C,Tableau1[[#This Row],[Date]]),"oui","")</f>
        <v/>
      </c>
      <c r="O297" s="95"/>
      <c r="P297" s="95"/>
      <c r="Q297" s="87">
        <f>IF(Tableau1[[#This Row],[ CP / ABS / ChP. AM]]="A.M.",Tableau1[[#This Row],[Temps de travail]],0)</f>
        <v>0</v>
      </c>
      <c r="R297" s="110">
        <f>IF(Tableau1[[#This Row],[ CP / ABS / ChP. AM]]="Ch.P. AM",Tableau1[[#This Row],[Fin AM]]-Tableau1[[#This Row],[Début AM]]-Tableau1[[#This Row],[Pause AM]],0)</f>
        <v>0</v>
      </c>
      <c r="S297" s="88">
        <f>IF(Tableau1[[#This Row],[Ch.P. PM]]="Ch.P. PM",Tableau1[[#This Row],[Fin PM]]-Tableau1[[#This Row],[Début PM]]-Tableau1[[#This Row],[Pause PM]],0)</f>
        <v>0</v>
      </c>
      <c r="T297" s="111">
        <f>+Tableau1[[#This Row],[Chômage Partiel AM]]+Tableau1[[#This Row],[Chômage Partiel PM]]</f>
        <v>0</v>
      </c>
      <c r="U297" s="107">
        <f ca="1">MAX(0,IF(WEEKDAY(Tableau1[[#This Row],[Date]],2)&lt;7,0,
SUM(OFFSET(Tableau1[[#This Row],[Temps de travail]],-6,,7))-
SUM(OFFSET(Tableau1[[#This Row],[Heures à récupérer]],-6,,7))+
SUM(OFFSET(Tableau1[[#This Row],[Récup avance]],-6,,7))
-paramètres!$B$9
)*24)</f>
        <v>0</v>
      </c>
      <c r="V297" s="14"/>
      <c r="W297" s="14"/>
      <c r="Y297" s="14"/>
    </row>
    <row r="298" spans="2:25" ht="15" thickBot="1" x14ac:dyDescent="0.35">
      <c r="B298" s="50" t="str">
        <f>IF(WEEKDAY(Tableau1[[#This Row],[Date]],2)=4,"semaine "&amp;_xlfn.ISOWEEKNUM(Tableau1[[#This Row],[Date]]),"")</f>
        <v/>
      </c>
      <c r="C298" s="45" t="str">
        <f>UPPER(TEXT(Tableau1[[#This Row],[Date]],"jjjj"))</f>
        <v>DIMANCHE</v>
      </c>
      <c r="D298" s="61">
        <f>$C$3+ROW()-ROW(Tableau1[[#Headers],[Date]])-1</f>
        <v>44122</v>
      </c>
      <c r="E298" s="25"/>
      <c r="F298" s="25"/>
      <c r="G298" s="59"/>
      <c r="H298" s="25"/>
      <c r="I298" s="25"/>
      <c r="J298" s="59"/>
      <c r="K298" s="65">
        <f>Tableau1[[#This Row],[Fin AM]]-Tableau1[[#This Row],[Début AM]]-Tableau1[[#This Row],[Pause AM]]+Tableau1[[#This Row],[Fin PM]]-Tableau1[[#This Row],[Début PM]]-Tableau1[[#This Row],[Pause PM]]</f>
        <v>0</v>
      </c>
      <c r="L298" s="53"/>
      <c r="M298" s="92"/>
      <c r="N298" s="97" t="str">
        <f ca="1">IF(COUNTIF('jours fériés'!C:C,Tableau1[[#This Row],[Date]]),"oui","")</f>
        <v/>
      </c>
      <c r="O298" s="96"/>
      <c r="P298" s="96"/>
      <c r="Q298" s="91">
        <f>IF(Tableau1[[#This Row],[ CP / ABS / ChP. AM]]="A.M.",Tableau1[[#This Row],[Temps de travail]],0)</f>
        <v>0</v>
      </c>
      <c r="R298" s="112">
        <f>IF(Tableau1[[#This Row],[ CP / ABS / ChP. AM]]="Ch.P. AM",Tableau1[[#This Row],[Fin AM]]-Tableau1[[#This Row],[Début AM]]-Tableau1[[#This Row],[Pause AM]],0)</f>
        <v>0</v>
      </c>
      <c r="S298" s="105">
        <f>IF(Tableau1[[#This Row],[Ch.P. PM]]="Ch.P. PM",Tableau1[[#This Row],[Fin PM]]-Tableau1[[#This Row],[Début PM]]-Tableau1[[#This Row],[Pause PM]],0)</f>
        <v>0</v>
      </c>
      <c r="T298" s="113">
        <f>+Tableau1[[#This Row],[Chômage Partiel AM]]+Tableau1[[#This Row],[Chômage Partiel PM]]</f>
        <v>0</v>
      </c>
      <c r="U298" s="108">
        <f ca="1">MAX(0,IF(WEEKDAY(Tableau1[[#This Row],[Date]],2)&lt;7,0,
SUM(OFFSET(Tableau1[[#This Row],[Temps de travail]],-6,,7))-
SUM(OFFSET(Tableau1[[#This Row],[Heures à récupérer]],-6,,7))+
SUM(OFFSET(Tableau1[[#This Row],[Récup avance]],-6,,7))
-paramètres!$B$9
)*24)</f>
        <v>0</v>
      </c>
      <c r="V298" s="14"/>
      <c r="W298" s="14"/>
      <c r="Y298" s="14"/>
    </row>
    <row r="299" spans="2:25" x14ac:dyDescent="0.3">
      <c r="B299" s="50" t="str">
        <f>IF(WEEKDAY(Tableau1[[#This Row],[Date]],2)=4,"semaine "&amp;_xlfn.ISOWEEKNUM(Tableau1[[#This Row],[Date]]),"")</f>
        <v/>
      </c>
      <c r="C299" s="45" t="str">
        <f>UPPER(TEXT(Tableau1[[#This Row],[Date]],"jjjj"))</f>
        <v>LUNDI</v>
      </c>
      <c r="D299" s="61">
        <f>$C$3+ROW()-ROW(Tableau1[[#Headers],[Date]])-1</f>
        <v>44123</v>
      </c>
      <c r="E299" s="25"/>
      <c r="F299" s="25"/>
      <c r="G299" s="59"/>
      <c r="H299" s="25"/>
      <c r="I299" s="25"/>
      <c r="J299" s="59"/>
      <c r="K299" s="65">
        <f>Tableau1[[#This Row],[Fin AM]]-Tableau1[[#This Row],[Début AM]]-Tableau1[[#This Row],[Pause AM]]+Tableau1[[#This Row],[Fin PM]]-Tableau1[[#This Row],[Début PM]]-Tableau1[[#This Row],[Pause PM]]</f>
        <v>0</v>
      </c>
      <c r="L299" s="49"/>
      <c r="M299" s="90"/>
      <c r="N299" s="102" t="str">
        <f ca="1">IF(COUNTIF('jours fériés'!C:C,Tableau1[[#This Row],[Date]]),"oui","")</f>
        <v/>
      </c>
      <c r="O299" s="95"/>
      <c r="P299" s="95"/>
      <c r="Q299" s="87">
        <f>IF(Tableau1[[#This Row],[ CP / ABS / ChP. AM]]="A.M.",Tableau1[[#This Row],[Temps de travail]],0)</f>
        <v>0</v>
      </c>
      <c r="R299" s="110">
        <f>IF(Tableau1[[#This Row],[ CP / ABS / ChP. AM]]="Ch.P. AM",Tableau1[[#This Row],[Fin AM]]-Tableau1[[#This Row],[Début AM]]-Tableau1[[#This Row],[Pause AM]],0)</f>
        <v>0</v>
      </c>
      <c r="S299" s="88">
        <f>IF(Tableau1[[#This Row],[Ch.P. PM]]="Ch.P. PM",Tableau1[[#This Row],[Fin PM]]-Tableau1[[#This Row],[Début PM]]-Tableau1[[#This Row],[Pause PM]],0)</f>
        <v>0</v>
      </c>
      <c r="T299" s="111">
        <f>+Tableau1[[#This Row],[Chômage Partiel AM]]+Tableau1[[#This Row],[Chômage Partiel PM]]</f>
        <v>0</v>
      </c>
      <c r="U299" s="107">
        <f ca="1">MAX(0,IF(WEEKDAY(Tableau1[[#This Row],[Date]],2)&lt;7,0,
SUM(OFFSET(Tableau1[[#This Row],[Temps de travail]],-6,,7))-
SUM(OFFSET(Tableau1[[#This Row],[Heures à récupérer]],-6,,7))+
SUM(OFFSET(Tableau1[[#This Row],[Récup avance]],-6,,7))
-paramètres!$B$9
)*24)</f>
        <v>0</v>
      </c>
      <c r="V299" s="14"/>
      <c r="W299" s="14"/>
      <c r="Y299" s="14"/>
    </row>
    <row r="300" spans="2:25" x14ac:dyDescent="0.3">
      <c r="B300" s="50" t="str">
        <f>IF(WEEKDAY(Tableau1[[#This Row],[Date]],2)=4,"semaine "&amp;_xlfn.ISOWEEKNUM(Tableau1[[#This Row],[Date]]),"")</f>
        <v/>
      </c>
      <c r="C300" s="45" t="str">
        <f>UPPER(TEXT(Tableau1[[#This Row],[Date]],"jjjj"))</f>
        <v>MARDI</v>
      </c>
      <c r="D300" s="61">
        <f>$C$3+ROW()-ROW(Tableau1[[#Headers],[Date]])-1</f>
        <v>44124</v>
      </c>
      <c r="E300" s="25"/>
      <c r="F300" s="25"/>
      <c r="G300" s="59"/>
      <c r="H300" s="25"/>
      <c r="I300" s="25"/>
      <c r="J300" s="59"/>
      <c r="K300" s="65">
        <f>Tableau1[[#This Row],[Fin AM]]-Tableau1[[#This Row],[Début AM]]-Tableau1[[#This Row],[Pause AM]]+Tableau1[[#This Row],[Fin PM]]-Tableau1[[#This Row],[Début PM]]-Tableau1[[#This Row],[Pause PM]]</f>
        <v>0</v>
      </c>
      <c r="L300" s="46"/>
      <c r="M300" s="91"/>
      <c r="N300" s="102" t="str">
        <f ca="1">IF(COUNTIF('jours fériés'!C:C,Tableau1[[#This Row],[Date]]),"oui","")</f>
        <v/>
      </c>
      <c r="O300" s="95"/>
      <c r="P300" s="95"/>
      <c r="Q300" s="87">
        <f>IF(Tableau1[[#This Row],[ CP / ABS / ChP. AM]]="A.M.",Tableau1[[#This Row],[Temps de travail]],0)</f>
        <v>0</v>
      </c>
      <c r="R300" s="110">
        <f>IF(Tableau1[[#This Row],[ CP / ABS / ChP. AM]]="Ch.P. AM",Tableau1[[#This Row],[Fin AM]]-Tableau1[[#This Row],[Début AM]]-Tableau1[[#This Row],[Pause AM]],0)</f>
        <v>0</v>
      </c>
      <c r="S300" s="88">
        <f>IF(Tableau1[[#This Row],[Ch.P. PM]]="Ch.P. PM",Tableau1[[#This Row],[Fin PM]]-Tableau1[[#This Row],[Début PM]]-Tableau1[[#This Row],[Pause PM]],0)</f>
        <v>0</v>
      </c>
      <c r="T300" s="111">
        <f>+Tableau1[[#This Row],[Chômage Partiel AM]]+Tableau1[[#This Row],[Chômage Partiel PM]]</f>
        <v>0</v>
      </c>
      <c r="U300" s="107">
        <f ca="1">MAX(0,IF(WEEKDAY(Tableau1[[#This Row],[Date]],2)&lt;7,0,
SUM(OFFSET(Tableau1[[#This Row],[Temps de travail]],-6,,7))-
SUM(OFFSET(Tableau1[[#This Row],[Heures à récupérer]],-6,,7))+
SUM(OFFSET(Tableau1[[#This Row],[Récup avance]],-6,,7))
-paramètres!$B$9
)*24)</f>
        <v>0</v>
      </c>
      <c r="V300" s="14"/>
      <c r="W300" s="14"/>
      <c r="Y300" s="14"/>
    </row>
    <row r="301" spans="2:25" x14ac:dyDescent="0.3">
      <c r="B301" s="50" t="str">
        <f>IF(WEEKDAY(Tableau1[[#This Row],[Date]],2)=4,"semaine "&amp;_xlfn.ISOWEEKNUM(Tableau1[[#This Row],[Date]]),"")</f>
        <v/>
      </c>
      <c r="C301" s="45" t="str">
        <f>UPPER(TEXT(Tableau1[[#This Row],[Date]],"jjjj"))</f>
        <v>MERCREDI</v>
      </c>
      <c r="D301" s="61">
        <f>$C$3+ROW()-ROW(Tableau1[[#Headers],[Date]])-1</f>
        <v>44125</v>
      </c>
      <c r="E301" s="25"/>
      <c r="F301" s="25"/>
      <c r="G301" s="59"/>
      <c r="H301" s="25"/>
      <c r="I301" s="25"/>
      <c r="J301" s="59"/>
      <c r="K301" s="65">
        <f>Tableau1[[#This Row],[Fin AM]]-Tableau1[[#This Row],[Début AM]]-Tableau1[[#This Row],[Pause AM]]+Tableau1[[#This Row],[Fin PM]]-Tableau1[[#This Row],[Début PM]]-Tableau1[[#This Row],[Pause PM]]</f>
        <v>0</v>
      </c>
      <c r="L301" s="46"/>
      <c r="M301" s="91"/>
      <c r="N301" s="102" t="str">
        <f ca="1">IF(COUNTIF('jours fériés'!C:C,Tableau1[[#This Row],[Date]]),"oui","")</f>
        <v/>
      </c>
      <c r="O301" s="95"/>
      <c r="P301" s="95"/>
      <c r="Q301" s="87">
        <f>IF(Tableau1[[#This Row],[ CP / ABS / ChP. AM]]="A.M.",Tableau1[[#This Row],[Temps de travail]],0)</f>
        <v>0</v>
      </c>
      <c r="R301" s="110">
        <f>IF(Tableau1[[#This Row],[ CP / ABS / ChP. AM]]="Ch.P. AM",Tableau1[[#This Row],[Fin AM]]-Tableau1[[#This Row],[Début AM]]-Tableau1[[#This Row],[Pause AM]],0)</f>
        <v>0</v>
      </c>
      <c r="S301" s="88">
        <f>IF(Tableau1[[#This Row],[Ch.P. PM]]="Ch.P. PM",Tableau1[[#This Row],[Fin PM]]-Tableau1[[#This Row],[Début PM]]-Tableau1[[#This Row],[Pause PM]],0)</f>
        <v>0</v>
      </c>
      <c r="T301" s="111">
        <f>+Tableau1[[#This Row],[Chômage Partiel AM]]+Tableau1[[#This Row],[Chômage Partiel PM]]</f>
        <v>0</v>
      </c>
      <c r="U301" s="107">
        <f ca="1">MAX(0,IF(WEEKDAY(Tableau1[[#This Row],[Date]],2)&lt;7,0,
SUM(OFFSET(Tableau1[[#This Row],[Temps de travail]],-6,,7))-
SUM(OFFSET(Tableau1[[#This Row],[Heures à récupérer]],-6,,7))+
SUM(OFFSET(Tableau1[[#This Row],[Récup avance]],-6,,7))
-paramètres!$B$9
)*24)</f>
        <v>0</v>
      </c>
      <c r="V301" s="14"/>
      <c r="W301" s="14"/>
      <c r="Y301" s="14"/>
    </row>
    <row r="302" spans="2:25" x14ac:dyDescent="0.3">
      <c r="B302" s="50" t="str">
        <f>IF(WEEKDAY(Tableau1[[#This Row],[Date]],2)=4,"semaine "&amp;_xlfn.ISOWEEKNUM(Tableau1[[#This Row],[Date]]),"")</f>
        <v>semaine 43</v>
      </c>
      <c r="C302" s="45" t="str">
        <f>UPPER(TEXT(Tableau1[[#This Row],[Date]],"jjjj"))</f>
        <v>JEUDI</v>
      </c>
      <c r="D302" s="61">
        <f>$C$3+ROW()-ROW(Tableau1[[#Headers],[Date]])-1</f>
        <v>44126</v>
      </c>
      <c r="E302" s="25"/>
      <c r="F302" s="25"/>
      <c r="G302" s="59"/>
      <c r="H302" s="25"/>
      <c r="I302" s="25"/>
      <c r="J302" s="59"/>
      <c r="K302" s="65">
        <f>Tableau1[[#This Row],[Fin AM]]-Tableau1[[#This Row],[Début AM]]-Tableau1[[#This Row],[Pause AM]]+Tableau1[[#This Row],[Fin PM]]-Tableau1[[#This Row],[Début PM]]-Tableau1[[#This Row],[Pause PM]]</f>
        <v>0</v>
      </c>
      <c r="L302" s="46"/>
      <c r="M302" s="91"/>
      <c r="N302" s="102" t="str">
        <f ca="1">IF(COUNTIF('jours fériés'!C:C,Tableau1[[#This Row],[Date]]),"oui","")</f>
        <v/>
      </c>
      <c r="O302" s="95"/>
      <c r="P302" s="95"/>
      <c r="Q302" s="87">
        <f>IF(Tableau1[[#This Row],[ CP / ABS / ChP. AM]]="A.M.",Tableau1[[#This Row],[Temps de travail]],0)</f>
        <v>0</v>
      </c>
      <c r="R302" s="110">
        <f>IF(Tableau1[[#This Row],[ CP / ABS / ChP. AM]]="Ch.P. AM",Tableau1[[#This Row],[Fin AM]]-Tableau1[[#This Row],[Début AM]]-Tableau1[[#This Row],[Pause AM]],0)</f>
        <v>0</v>
      </c>
      <c r="S302" s="88">
        <f>IF(Tableau1[[#This Row],[Ch.P. PM]]="Ch.P. PM",Tableau1[[#This Row],[Fin PM]]-Tableau1[[#This Row],[Début PM]]-Tableau1[[#This Row],[Pause PM]],0)</f>
        <v>0</v>
      </c>
      <c r="T302" s="111">
        <f>+Tableau1[[#This Row],[Chômage Partiel AM]]+Tableau1[[#This Row],[Chômage Partiel PM]]</f>
        <v>0</v>
      </c>
      <c r="U302" s="107">
        <f ca="1">MAX(0,IF(WEEKDAY(Tableau1[[#This Row],[Date]],2)&lt;7,0,
SUM(OFFSET(Tableau1[[#This Row],[Temps de travail]],-6,,7))-
SUM(OFFSET(Tableau1[[#This Row],[Heures à récupérer]],-6,,7))+
SUM(OFFSET(Tableau1[[#This Row],[Récup avance]],-6,,7))
-paramètres!$B$9
)*24)</f>
        <v>0</v>
      </c>
      <c r="V302" s="14"/>
      <c r="W302" s="14"/>
      <c r="Y302" s="14"/>
    </row>
    <row r="303" spans="2:25" x14ac:dyDescent="0.3">
      <c r="B303" s="50" t="str">
        <f>IF(WEEKDAY(Tableau1[[#This Row],[Date]],2)=4,"semaine "&amp;_xlfn.ISOWEEKNUM(Tableau1[[#This Row],[Date]]),"")</f>
        <v/>
      </c>
      <c r="C303" s="45" t="str">
        <f>UPPER(TEXT(Tableau1[[#This Row],[Date]],"jjjj"))</f>
        <v>VENDREDI</v>
      </c>
      <c r="D303" s="61">
        <f>$C$3+ROW()-ROW(Tableau1[[#Headers],[Date]])-1</f>
        <v>44127</v>
      </c>
      <c r="E303" s="25"/>
      <c r="F303" s="25"/>
      <c r="G303" s="59"/>
      <c r="H303" s="25"/>
      <c r="I303" s="25"/>
      <c r="J303" s="59"/>
      <c r="K303" s="65">
        <f>Tableau1[[#This Row],[Fin AM]]-Tableau1[[#This Row],[Début AM]]-Tableau1[[#This Row],[Pause AM]]+Tableau1[[#This Row],[Fin PM]]-Tableau1[[#This Row],[Début PM]]-Tableau1[[#This Row],[Pause PM]]</f>
        <v>0</v>
      </c>
      <c r="L303" s="46"/>
      <c r="M303" s="91"/>
      <c r="N303" s="102" t="str">
        <f ca="1">IF(COUNTIF('jours fériés'!C:C,Tableau1[[#This Row],[Date]]),"oui","")</f>
        <v/>
      </c>
      <c r="O303" s="95"/>
      <c r="P303" s="95"/>
      <c r="Q303" s="87">
        <f>IF(Tableau1[[#This Row],[ CP / ABS / ChP. AM]]="A.M.",Tableau1[[#This Row],[Temps de travail]],0)</f>
        <v>0</v>
      </c>
      <c r="R303" s="110">
        <f>IF(Tableau1[[#This Row],[ CP / ABS / ChP. AM]]="Ch.P. AM",Tableau1[[#This Row],[Fin AM]]-Tableau1[[#This Row],[Début AM]]-Tableau1[[#This Row],[Pause AM]],0)</f>
        <v>0</v>
      </c>
      <c r="S303" s="88">
        <f>IF(Tableau1[[#This Row],[Ch.P. PM]]="Ch.P. PM",Tableau1[[#This Row],[Fin PM]]-Tableau1[[#This Row],[Début PM]]-Tableau1[[#This Row],[Pause PM]],0)</f>
        <v>0</v>
      </c>
      <c r="T303" s="111">
        <f>+Tableau1[[#This Row],[Chômage Partiel AM]]+Tableau1[[#This Row],[Chômage Partiel PM]]</f>
        <v>0</v>
      </c>
      <c r="U303" s="107">
        <f ca="1">MAX(0,IF(WEEKDAY(Tableau1[[#This Row],[Date]],2)&lt;7,0,
SUM(OFFSET(Tableau1[[#This Row],[Temps de travail]],-6,,7))-
SUM(OFFSET(Tableau1[[#This Row],[Heures à récupérer]],-6,,7))+
SUM(OFFSET(Tableau1[[#This Row],[Récup avance]],-6,,7))
-paramètres!$B$9
)*24)</f>
        <v>0</v>
      </c>
      <c r="V303" s="14"/>
      <c r="W303" s="14"/>
      <c r="Y303" s="14"/>
    </row>
    <row r="304" spans="2:25" x14ac:dyDescent="0.3">
      <c r="B304" s="50" t="str">
        <f>IF(WEEKDAY(Tableau1[[#This Row],[Date]],2)=4,"semaine "&amp;_xlfn.ISOWEEKNUM(Tableau1[[#This Row],[Date]]),"")</f>
        <v/>
      </c>
      <c r="C304" s="45" t="str">
        <f>UPPER(TEXT(Tableau1[[#This Row],[Date]],"jjjj"))</f>
        <v>SAMEDI</v>
      </c>
      <c r="D304" s="61">
        <f>$C$3+ROW()-ROW(Tableau1[[#Headers],[Date]])-1</f>
        <v>44128</v>
      </c>
      <c r="E304" s="25"/>
      <c r="F304" s="25"/>
      <c r="G304" s="59"/>
      <c r="H304" s="25"/>
      <c r="I304" s="25"/>
      <c r="J304" s="59"/>
      <c r="K304" s="65">
        <f>Tableau1[[#This Row],[Fin AM]]-Tableau1[[#This Row],[Début AM]]-Tableau1[[#This Row],[Pause AM]]+Tableau1[[#This Row],[Fin PM]]-Tableau1[[#This Row],[Début PM]]-Tableau1[[#This Row],[Pause PM]]</f>
        <v>0</v>
      </c>
      <c r="L304" s="46"/>
      <c r="M304" s="91"/>
      <c r="N304" s="102" t="str">
        <f ca="1">IF(COUNTIF('jours fériés'!C:C,Tableau1[[#This Row],[Date]]),"oui","")</f>
        <v/>
      </c>
      <c r="O304" s="95"/>
      <c r="P304" s="95"/>
      <c r="Q304" s="87">
        <f>IF(Tableau1[[#This Row],[ CP / ABS / ChP. AM]]="A.M.",Tableau1[[#This Row],[Temps de travail]],0)</f>
        <v>0</v>
      </c>
      <c r="R304" s="110">
        <f>IF(Tableau1[[#This Row],[ CP / ABS / ChP. AM]]="Ch.P. AM",Tableau1[[#This Row],[Fin AM]]-Tableau1[[#This Row],[Début AM]]-Tableau1[[#This Row],[Pause AM]],0)</f>
        <v>0</v>
      </c>
      <c r="S304" s="88">
        <f>IF(Tableau1[[#This Row],[Ch.P. PM]]="Ch.P. PM",Tableau1[[#This Row],[Fin PM]]-Tableau1[[#This Row],[Début PM]]-Tableau1[[#This Row],[Pause PM]],0)</f>
        <v>0</v>
      </c>
      <c r="T304" s="111">
        <f>+Tableau1[[#This Row],[Chômage Partiel AM]]+Tableau1[[#This Row],[Chômage Partiel PM]]</f>
        <v>0</v>
      </c>
      <c r="U304" s="107">
        <f ca="1">MAX(0,IF(WEEKDAY(Tableau1[[#This Row],[Date]],2)&lt;7,0,
SUM(OFFSET(Tableau1[[#This Row],[Temps de travail]],-6,,7))-
SUM(OFFSET(Tableau1[[#This Row],[Heures à récupérer]],-6,,7))+
SUM(OFFSET(Tableau1[[#This Row],[Récup avance]],-6,,7))
-paramètres!$B$9
)*24)</f>
        <v>0</v>
      </c>
      <c r="V304" s="14"/>
      <c r="W304" s="14"/>
      <c r="Y304" s="14"/>
    </row>
    <row r="305" spans="2:25" ht="15" thickBot="1" x14ac:dyDescent="0.35">
      <c r="B305" s="50" t="str">
        <f>IF(WEEKDAY(Tableau1[[#This Row],[Date]],2)=4,"semaine "&amp;_xlfn.ISOWEEKNUM(Tableau1[[#This Row],[Date]]),"")</f>
        <v/>
      </c>
      <c r="C305" s="45" t="str">
        <f>UPPER(TEXT(Tableau1[[#This Row],[Date]],"jjjj"))</f>
        <v>DIMANCHE</v>
      </c>
      <c r="D305" s="61">
        <f>$C$3+ROW()-ROW(Tableau1[[#Headers],[Date]])-1</f>
        <v>44129</v>
      </c>
      <c r="E305" s="25"/>
      <c r="F305" s="25"/>
      <c r="G305" s="59"/>
      <c r="H305" s="25"/>
      <c r="I305" s="25"/>
      <c r="J305" s="59"/>
      <c r="K305" s="65">
        <f>Tableau1[[#This Row],[Fin AM]]-Tableau1[[#This Row],[Début AM]]-Tableau1[[#This Row],[Pause AM]]+Tableau1[[#This Row],[Fin PM]]-Tableau1[[#This Row],[Début PM]]-Tableau1[[#This Row],[Pause PM]]</f>
        <v>0</v>
      </c>
      <c r="L305" s="53"/>
      <c r="M305" s="92"/>
      <c r="N305" s="97" t="str">
        <f ca="1">IF(COUNTIF('jours fériés'!C:C,Tableau1[[#This Row],[Date]]),"oui","")</f>
        <v/>
      </c>
      <c r="O305" s="96"/>
      <c r="P305" s="96"/>
      <c r="Q305" s="91">
        <f>IF(Tableau1[[#This Row],[ CP / ABS / ChP. AM]]="A.M.",Tableau1[[#This Row],[Temps de travail]],0)</f>
        <v>0</v>
      </c>
      <c r="R305" s="112">
        <f>IF(Tableau1[[#This Row],[ CP / ABS / ChP. AM]]="Ch.P. AM",Tableau1[[#This Row],[Fin AM]]-Tableau1[[#This Row],[Début AM]]-Tableau1[[#This Row],[Pause AM]],0)</f>
        <v>0</v>
      </c>
      <c r="S305" s="105">
        <f>IF(Tableau1[[#This Row],[Ch.P. PM]]="Ch.P. PM",Tableau1[[#This Row],[Fin PM]]-Tableau1[[#This Row],[Début PM]]-Tableau1[[#This Row],[Pause PM]],0)</f>
        <v>0</v>
      </c>
      <c r="T305" s="113">
        <f>+Tableau1[[#This Row],[Chômage Partiel AM]]+Tableau1[[#This Row],[Chômage Partiel PM]]</f>
        <v>0</v>
      </c>
      <c r="U305" s="108">
        <f ca="1">MAX(0,IF(WEEKDAY(Tableau1[[#This Row],[Date]],2)&lt;7,0,
SUM(OFFSET(Tableau1[[#This Row],[Temps de travail]],-6,,7))-
SUM(OFFSET(Tableau1[[#This Row],[Heures à récupérer]],-6,,7))+
SUM(OFFSET(Tableau1[[#This Row],[Récup avance]],-6,,7))
-paramètres!$B$9
)*24)</f>
        <v>0</v>
      </c>
      <c r="V305" s="14"/>
      <c r="W305" s="14"/>
      <c r="Y305" s="14"/>
    </row>
    <row r="306" spans="2:25" x14ac:dyDescent="0.3">
      <c r="B306" s="50" t="str">
        <f>IF(WEEKDAY(Tableau1[[#This Row],[Date]],2)=4,"semaine "&amp;_xlfn.ISOWEEKNUM(Tableau1[[#This Row],[Date]]),"")</f>
        <v/>
      </c>
      <c r="C306" s="45" t="str">
        <f>UPPER(TEXT(Tableau1[[#This Row],[Date]],"jjjj"))</f>
        <v>LUNDI</v>
      </c>
      <c r="D306" s="61">
        <f>$C$3+ROW()-ROW(Tableau1[[#Headers],[Date]])-1</f>
        <v>44130</v>
      </c>
      <c r="E306" s="25"/>
      <c r="F306" s="25"/>
      <c r="G306" s="59"/>
      <c r="H306" s="25"/>
      <c r="I306" s="25"/>
      <c r="J306" s="59"/>
      <c r="K306" s="65">
        <f>Tableau1[[#This Row],[Fin AM]]-Tableau1[[#This Row],[Début AM]]-Tableau1[[#This Row],[Pause AM]]+Tableau1[[#This Row],[Fin PM]]-Tableau1[[#This Row],[Début PM]]-Tableau1[[#This Row],[Pause PM]]</f>
        <v>0</v>
      </c>
      <c r="L306" s="49"/>
      <c r="M306" s="90"/>
      <c r="N306" s="102" t="str">
        <f ca="1">IF(COUNTIF('jours fériés'!C:C,Tableau1[[#This Row],[Date]]),"oui","")</f>
        <v/>
      </c>
      <c r="O306" s="95"/>
      <c r="P306" s="95"/>
      <c r="Q306" s="87">
        <f>IF(Tableau1[[#This Row],[ CP / ABS / ChP. AM]]="A.M.",Tableau1[[#This Row],[Temps de travail]],0)</f>
        <v>0</v>
      </c>
      <c r="R306" s="110">
        <f>IF(Tableau1[[#This Row],[ CP / ABS / ChP. AM]]="Ch.P. AM",Tableau1[[#This Row],[Fin AM]]-Tableau1[[#This Row],[Début AM]]-Tableau1[[#This Row],[Pause AM]],0)</f>
        <v>0</v>
      </c>
      <c r="S306" s="88">
        <f>IF(Tableau1[[#This Row],[Ch.P. PM]]="Ch.P. PM",Tableau1[[#This Row],[Fin PM]]-Tableau1[[#This Row],[Début PM]]-Tableau1[[#This Row],[Pause PM]],0)</f>
        <v>0</v>
      </c>
      <c r="T306" s="111">
        <f>+Tableau1[[#This Row],[Chômage Partiel AM]]+Tableau1[[#This Row],[Chômage Partiel PM]]</f>
        <v>0</v>
      </c>
      <c r="U306" s="107">
        <f ca="1">MAX(0,IF(WEEKDAY(Tableau1[[#This Row],[Date]],2)&lt;7,0,
SUM(OFFSET(Tableau1[[#This Row],[Temps de travail]],-6,,7))-
SUM(OFFSET(Tableau1[[#This Row],[Heures à récupérer]],-6,,7))+
SUM(OFFSET(Tableau1[[#This Row],[Récup avance]],-6,,7))
-paramètres!$B$9
)*24)</f>
        <v>0</v>
      </c>
      <c r="V306" s="14"/>
      <c r="W306" s="14"/>
      <c r="Y306" s="14"/>
    </row>
    <row r="307" spans="2:25" x14ac:dyDescent="0.3">
      <c r="B307" s="50" t="str">
        <f>IF(WEEKDAY(Tableau1[[#This Row],[Date]],2)=4,"semaine "&amp;_xlfn.ISOWEEKNUM(Tableau1[[#This Row],[Date]]),"")</f>
        <v/>
      </c>
      <c r="C307" s="45" t="str">
        <f>UPPER(TEXT(Tableau1[[#This Row],[Date]],"jjjj"))</f>
        <v>MARDI</v>
      </c>
      <c r="D307" s="61">
        <f>$C$3+ROW()-ROW(Tableau1[[#Headers],[Date]])-1</f>
        <v>44131</v>
      </c>
      <c r="E307" s="25"/>
      <c r="F307" s="25"/>
      <c r="G307" s="59"/>
      <c r="H307" s="25"/>
      <c r="I307" s="25"/>
      <c r="J307" s="59"/>
      <c r="K307" s="65">
        <f>Tableau1[[#This Row],[Fin AM]]-Tableau1[[#This Row],[Début AM]]-Tableau1[[#This Row],[Pause AM]]+Tableau1[[#This Row],[Fin PM]]-Tableau1[[#This Row],[Début PM]]-Tableau1[[#This Row],[Pause PM]]</f>
        <v>0</v>
      </c>
      <c r="L307" s="46"/>
      <c r="M307" s="91"/>
      <c r="N307" s="102" t="str">
        <f ca="1">IF(COUNTIF('jours fériés'!C:C,Tableau1[[#This Row],[Date]]),"oui","")</f>
        <v/>
      </c>
      <c r="O307" s="95"/>
      <c r="P307" s="95"/>
      <c r="Q307" s="87">
        <f>IF(Tableau1[[#This Row],[ CP / ABS / ChP. AM]]="A.M.",Tableau1[[#This Row],[Temps de travail]],0)</f>
        <v>0</v>
      </c>
      <c r="R307" s="110">
        <f>IF(Tableau1[[#This Row],[ CP / ABS / ChP. AM]]="Ch.P. AM",Tableau1[[#This Row],[Fin AM]]-Tableau1[[#This Row],[Début AM]]-Tableau1[[#This Row],[Pause AM]],0)</f>
        <v>0</v>
      </c>
      <c r="S307" s="88">
        <f>IF(Tableau1[[#This Row],[Ch.P. PM]]="Ch.P. PM",Tableau1[[#This Row],[Fin PM]]-Tableau1[[#This Row],[Début PM]]-Tableau1[[#This Row],[Pause PM]],0)</f>
        <v>0</v>
      </c>
      <c r="T307" s="111">
        <f>+Tableau1[[#This Row],[Chômage Partiel AM]]+Tableau1[[#This Row],[Chômage Partiel PM]]</f>
        <v>0</v>
      </c>
      <c r="U307" s="107">
        <f ca="1">MAX(0,IF(WEEKDAY(Tableau1[[#This Row],[Date]],2)&lt;7,0,
SUM(OFFSET(Tableau1[[#This Row],[Temps de travail]],-6,,7))-
SUM(OFFSET(Tableau1[[#This Row],[Heures à récupérer]],-6,,7))+
SUM(OFFSET(Tableau1[[#This Row],[Récup avance]],-6,,7))
-paramètres!$B$9
)*24)</f>
        <v>0</v>
      </c>
      <c r="V307" s="14"/>
      <c r="W307" s="14"/>
      <c r="Y307" s="14"/>
    </row>
    <row r="308" spans="2:25" x14ac:dyDescent="0.3">
      <c r="B308" s="50" t="str">
        <f>IF(WEEKDAY(Tableau1[[#This Row],[Date]],2)=4,"semaine "&amp;_xlfn.ISOWEEKNUM(Tableau1[[#This Row],[Date]]),"")</f>
        <v/>
      </c>
      <c r="C308" s="45" t="str">
        <f>UPPER(TEXT(Tableau1[[#This Row],[Date]],"jjjj"))</f>
        <v>MERCREDI</v>
      </c>
      <c r="D308" s="61">
        <f>$C$3+ROW()-ROW(Tableau1[[#Headers],[Date]])-1</f>
        <v>44132</v>
      </c>
      <c r="E308" s="25"/>
      <c r="F308" s="25"/>
      <c r="G308" s="59"/>
      <c r="H308" s="25"/>
      <c r="I308" s="25"/>
      <c r="J308" s="59"/>
      <c r="K308" s="65">
        <f>Tableau1[[#This Row],[Fin AM]]-Tableau1[[#This Row],[Début AM]]-Tableau1[[#This Row],[Pause AM]]+Tableau1[[#This Row],[Fin PM]]-Tableau1[[#This Row],[Début PM]]-Tableau1[[#This Row],[Pause PM]]</f>
        <v>0</v>
      </c>
      <c r="L308" s="46"/>
      <c r="M308" s="91"/>
      <c r="N308" s="102" t="str">
        <f ca="1">IF(COUNTIF('jours fériés'!C:C,Tableau1[[#This Row],[Date]]),"oui","")</f>
        <v/>
      </c>
      <c r="O308" s="95"/>
      <c r="P308" s="95"/>
      <c r="Q308" s="87">
        <f>IF(Tableau1[[#This Row],[ CP / ABS / ChP. AM]]="A.M.",Tableau1[[#This Row],[Temps de travail]],0)</f>
        <v>0</v>
      </c>
      <c r="R308" s="110">
        <f>IF(Tableau1[[#This Row],[ CP / ABS / ChP. AM]]="Ch.P. AM",Tableau1[[#This Row],[Fin AM]]-Tableau1[[#This Row],[Début AM]]-Tableau1[[#This Row],[Pause AM]],0)</f>
        <v>0</v>
      </c>
      <c r="S308" s="88">
        <f>IF(Tableau1[[#This Row],[Ch.P. PM]]="Ch.P. PM",Tableau1[[#This Row],[Fin PM]]-Tableau1[[#This Row],[Début PM]]-Tableau1[[#This Row],[Pause PM]],0)</f>
        <v>0</v>
      </c>
      <c r="T308" s="111">
        <f>+Tableau1[[#This Row],[Chômage Partiel AM]]+Tableau1[[#This Row],[Chômage Partiel PM]]</f>
        <v>0</v>
      </c>
      <c r="U308" s="107">
        <f ca="1">MAX(0,IF(WEEKDAY(Tableau1[[#This Row],[Date]],2)&lt;7,0,
SUM(OFFSET(Tableau1[[#This Row],[Temps de travail]],-6,,7))-
SUM(OFFSET(Tableau1[[#This Row],[Heures à récupérer]],-6,,7))+
SUM(OFFSET(Tableau1[[#This Row],[Récup avance]],-6,,7))
-paramètres!$B$9
)*24)</f>
        <v>0</v>
      </c>
      <c r="V308" s="14"/>
      <c r="W308" s="14"/>
      <c r="Y308" s="14"/>
    </row>
    <row r="309" spans="2:25" x14ac:dyDescent="0.3">
      <c r="B309" s="50" t="str">
        <f>IF(WEEKDAY(Tableau1[[#This Row],[Date]],2)=4,"semaine "&amp;_xlfn.ISOWEEKNUM(Tableau1[[#This Row],[Date]]),"")</f>
        <v>semaine 44</v>
      </c>
      <c r="C309" s="45" t="str">
        <f>UPPER(TEXT(Tableau1[[#This Row],[Date]],"jjjj"))</f>
        <v>JEUDI</v>
      </c>
      <c r="D309" s="61">
        <f>$C$3+ROW()-ROW(Tableau1[[#Headers],[Date]])-1</f>
        <v>44133</v>
      </c>
      <c r="E309" s="25"/>
      <c r="F309" s="25"/>
      <c r="G309" s="59"/>
      <c r="H309" s="25"/>
      <c r="I309" s="25"/>
      <c r="J309" s="59"/>
      <c r="K309" s="65">
        <f>Tableau1[[#This Row],[Fin AM]]-Tableau1[[#This Row],[Début AM]]-Tableau1[[#This Row],[Pause AM]]+Tableau1[[#This Row],[Fin PM]]-Tableau1[[#This Row],[Début PM]]-Tableau1[[#This Row],[Pause PM]]</f>
        <v>0</v>
      </c>
      <c r="L309" s="46"/>
      <c r="M309" s="91"/>
      <c r="N309" s="102" t="str">
        <f ca="1">IF(COUNTIF('jours fériés'!C:C,Tableau1[[#This Row],[Date]]),"oui","")</f>
        <v/>
      </c>
      <c r="O309" s="95"/>
      <c r="P309" s="95"/>
      <c r="Q309" s="87">
        <f>IF(Tableau1[[#This Row],[ CP / ABS / ChP. AM]]="A.M.",Tableau1[[#This Row],[Temps de travail]],0)</f>
        <v>0</v>
      </c>
      <c r="R309" s="110">
        <f>IF(Tableau1[[#This Row],[ CP / ABS / ChP. AM]]="Ch.P. AM",Tableau1[[#This Row],[Fin AM]]-Tableau1[[#This Row],[Début AM]]-Tableau1[[#This Row],[Pause AM]],0)</f>
        <v>0</v>
      </c>
      <c r="S309" s="88">
        <f>IF(Tableau1[[#This Row],[Ch.P. PM]]="Ch.P. PM",Tableau1[[#This Row],[Fin PM]]-Tableau1[[#This Row],[Début PM]]-Tableau1[[#This Row],[Pause PM]],0)</f>
        <v>0</v>
      </c>
      <c r="T309" s="111">
        <f>+Tableau1[[#This Row],[Chômage Partiel AM]]+Tableau1[[#This Row],[Chômage Partiel PM]]</f>
        <v>0</v>
      </c>
      <c r="U309" s="107">
        <f ca="1">MAX(0,IF(WEEKDAY(Tableau1[[#This Row],[Date]],2)&lt;7,0,
SUM(OFFSET(Tableau1[[#This Row],[Temps de travail]],-6,,7))-
SUM(OFFSET(Tableau1[[#This Row],[Heures à récupérer]],-6,,7))+
SUM(OFFSET(Tableau1[[#This Row],[Récup avance]],-6,,7))
-paramètres!$B$9
)*24)</f>
        <v>0</v>
      </c>
      <c r="V309" s="14"/>
      <c r="W309" s="14"/>
      <c r="Y309" s="14"/>
    </row>
    <row r="310" spans="2:25" x14ac:dyDescent="0.3">
      <c r="B310" s="50" t="str">
        <f>IF(WEEKDAY(Tableau1[[#This Row],[Date]],2)=4,"semaine "&amp;_xlfn.ISOWEEKNUM(Tableau1[[#This Row],[Date]]),"")</f>
        <v/>
      </c>
      <c r="C310" s="45" t="str">
        <f>UPPER(TEXT(Tableau1[[#This Row],[Date]],"jjjj"))</f>
        <v>VENDREDI</v>
      </c>
      <c r="D310" s="61">
        <f>$C$3+ROW()-ROW(Tableau1[[#Headers],[Date]])-1</f>
        <v>44134</v>
      </c>
      <c r="E310" s="25"/>
      <c r="F310" s="25"/>
      <c r="G310" s="59"/>
      <c r="H310" s="25"/>
      <c r="I310" s="25"/>
      <c r="J310" s="59"/>
      <c r="K310" s="65">
        <f>Tableau1[[#This Row],[Fin AM]]-Tableau1[[#This Row],[Début AM]]-Tableau1[[#This Row],[Pause AM]]+Tableau1[[#This Row],[Fin PM]]-Tableau1[[#This Row],[Début PM]]-Tableau1[[#This Row],[Pause PM]]</f>
        <v>0</v>
      </c>
      <c r="L310" s="46"/>
      <c r="M310" s="91"/>
      <c r="N310" s="102" t="str">
        <f ca="1">IF(COUNTIF('jours fériés'!C:C,Tableau1[[#This Row],[Date]]),"oui","")</f>
        <v/>
      </c>
      <c r="O310" s="95"/>
      <c r="P310" s="95"/>
      <c r="Q310" s="87">
        <f>IF(Tableau1[[#This Row],[ CP / ABS / ChP. AM]]="A.M.",Tableau1[[#This Row],[Temps de travail]],0)</f>
        <v>0</v>
      </c>
      <c r="R310" s="110">
        <f>IF(Tableau1[[#This Row],[ CP / ABS / ChP. AM]]="Ch.P. AM",Tableau1[[#This Row],[Fin AM]]-Tableau1[[#This Row],[Début AM]]-Tableau1[[#This Row],[Pause AM]],0)</f>
        <v>0</v>
      </c>
      <c r="S310" s="88">
        <f>IF(Tableau1[[#This Row],[Ch.P. PM]]="Ch.P. PM",Tableau1[[#This Row],[Fin PM]]-Tableau1[[#This Row],[Début PM]]-Tableau1[[#This Row],[Pause PM]],0)</f>
        <v>0</v>
      </c>
      <c r="T310" s="111">
        <f>+Tableau1[[#This Row],[Chômage Partiel AM]]+Tableau1[[#This Row],[Chômage Partiel PM]]</f>
        <v>0</v>
      </c>
      <c r="U310" s="107">
        <f ca="1">MAX(0,IF(WEEKDAY(Tableau1[[#This Row],[Date]],2)&lt;7,0,
SUM(OFFSET(Tableau1[[#This Row],[Temps de travail]],-6,,7))-
SUM(OFFSET(Tableau1[[#This Row],[Heures à récupérer]],-6,,7))+
SUM(OFFSET(Tableau1[[#This Row],[Récup avance]],-6,,7))
-paramètres!$B$9
)*24)</f>
        <v>0</v>
      </c>
      <c r="V310" s="14"/>
      <c r="W310" s="14"/>
      <c r="Y310" s="14"/>
    </row>
    <row r="311" spans="2:25" x14ac:dyDescent="0.3">
      <c r="B311" s="50" t="str">
        <f>IF(WEEKDAY(Tableau1[[#This Row],[Date]],2)=4,"semaine "&amp;_xlfn.ISOWEEKNUM(Tableau1[[#This Row],[Date]]),"")</f>
        <v/>
      </c>
      <c r="C311" s="45" t="str">
        <f>UPPER(TEXT(Tableau1[[#This Row],[Date]],"jjjj"))</f>
        <v>SAMEDI</v>
      </c>
      <c r="D311" s="61">
        <f>$C$3+ROW()-ROW(Tableau1[[#Headers],[Date]])-1</f>
        <v>44135</v>
      </c>
      <c r="E311" s="25"/>
      <c r="F311" s="25"/>
      <c r="G311" s="59"/>
      <c r="H311" s="25"/>
      <c r="I311" s="25"/>
      <c r="J311" s="59"/>
      <c r="K311" s="65">
        <f>Tableau1[[#This Row],[Fin AM]]-Tableau1[[#This Row],[Début AM]]-Tableau1[[#This Row],[Pause AM]]+Tableau1[[#This Row],[Fin PM]]-Tableau1[[#This Row],[Début PM]]-Tableau1[[#This Row],[Pause PM]]</f>
        <v>0</v>
      </c>
      <c r="L311" s="46"/>
      <c r="M311" s="91"/>
      <c r="N311" s="102" t="str">
        <f ca="1">IF(COUNTIF('jours fériés'!C:C,Tableau1[[#This Row],[Date]]),"oui","")</f>
        <v/>
      </c>
      <c r="O311" s="95"/>
      <c r="P311" s="95"/>
      <c r="Q311" s="87">
        <f>IF(Tableau1[[#This Row],[ CP / ABS / ChP. AM]]="A.M.",Tableau1[[#This Row],[Temps de travail]],0)</f>
        <v>0</v>
      </c>
      <c r="R311" s="110">
        <f>IF(Tableau1[[#This Row],[ CP / ABS / ChP. AM]]="Ch.P. AM",Tableau1[[#This Row],[Fin AM]]-Tableau1[[#This Row],[Début AM]]-Tableau1[[#This Row],[Pause AM]],0)</f>
        <v>0</v>
      </c>
      <c r="S311" s="88">
        <f>IF(Tableau1[[#This Row],[Ch.P. PM]]="Ch.P. PM",Tableau1[[#This Row],[Fin PM]]-Tableau1[[#This Row],[Début PM]]-Tableau1[[#This Row],[Pause PM]],0)</f>
        <v>0</v>
      </c>
      <c r="T311" s="111">
        <f>+Tableau1[[#This Row],[Chômage Partiel AM]]+Tableau1[[#This Row],[Chômage Partiel PM]]</f>
        <v>0</v>
      </c>
      <c r="U311" s="107">
        <f ca="1">MAX(0,IF(WEEKDAY(Tableau1[[#This Row],[Date]],2)&lt;7,0,
SUM(OFFSET(Tableau1[[#This Row],[Temps de travail]],-6,,7))-
SUM(OFFSET(Tableau1[[#This Row],[Heures à récupérer]],-6,,7))+
SUM(OFFSET(Tableau1[[#This Row],[Récup avance]],-6,,7))
-paramètres!$B$9
)*24)</f>
        <v>0</v>
      </c>
      <c r="V311" s="14"/>
      <c r="W311" s="14"/>
      <c r="Y311" s="14"/>
    </row>
    <row r="312" spans="2:25" ht="15" thickBot="1" x14ac:dyDescent="0.35">
      <c r="B312" s="50" t="str">
        <f>IF(WEEKDAY(Tableau1[[#This Row],[Date]],2)=4,"semaine "&amp;_xlfn.ISOWEEKNUM(Tableau1[[#This Row],[Date]]),"")</f>
        <v/>
      </c>
      <c r="C312" s="45" t="str">
        <f>UPPER(TEXT(Tableau1[[#This Row],[Date]],"jjjj"))</f>
        <v>DIMANCHE</v>
      </c>
      <c r="D312" s="61">
        <f>$C$3+ROW()-ROW(Tableau1[[#Headers],[Date]])-1</f>
        <v>44136</v>
      </c>
      <c r="E312" s="25"/>
      <c r="F312" s="25"/>
      <c r="G312" s="59"/>
      <c r="H312" s="25"/>
      <c r="I312" s="25"/>
      <c r="J312" s="59"/>
      <c r="K312" s="65">
        <f>Tableau1[[#This Row],[Fin AM]]-Tableau1[[#This Row],[Début AM]]-Tableau1[[#This Row],[Pause AM]]+Tableau1[[#This Row],[Fin PM]]-Tableau1[[#This Row],[Début PM]]-Tableau1[[#This Row],[Pause PM]]</f>
        <v>0</v>
      </c>
      <c r="L312" s="53"/>
      <c r="M312" s="92"/>
      <c r="N312" s="97" t="str">
        <f ca="1">IF(COUNTIF('jours fériés'!C:C,Tableau1[[#This Row],[Date]]),"oui","")</f>
        <v>oui</v>
      </c>
      <c r="O312" s="96"/>
      <c r="P312" s="96"/>
      <c r="Q312" s="91">
        <f>IF(Tableau1[[#This Row],[ CP / ABS / ChP. AM]]="A.M.",Tableau1[[#This Row],[Temps de travail]],0)</f>
        <v>0</v>
      </c>
      <c r="R312" s="112">
        <f>IF(Tableau1[[#This Row],[ CP / ABS / ChP. AM]]="Ch.P. AM",Tableau1[[#This Row],[Fin AM]]-Tableau1[[#This Row],[Début AM]]-Tableau1[[#This Row],[Pause AM]],0)</f>
        <v>0</v>
      </c>
      <c r="S312" s="105">
        <f>IF(Tableau1[[#This Row],[Ch.P. PM]]="Ch.P. PM",Tableau1[[#This Row],[Fin PM]]-Tableau1[[#This Row],[Début PM]]-Tableau1[[#This Row],[Pause PM]],0)</f>
        <v>0</v>
      </c>
      <c r="T312" s="113">
        <f>+Tableau1[[#This Row],[Chômage Partiel AM]]+Tableau1[[#This Row],[Chômage Partiel PM]]</f>
        <v>0</v>
      </c>
      <c r="U312" s="108">
        <f ca="1">MAX(0,IF(WEEKDAY(Tableau1[[#This Row],[Date]],2)&lt;7,0,
SUM(OFFSET(Tableau1[[#This Row],[Temps de travail]],-6,,7))-
SUM(OFFSET(Tableau1[[#This Row],[Heures à récupérer]],-6,,7))+
SUM(OFFSET(Tableau1[[#This Row],[Récup avance]],-6,,7))
-paramètres!$B$9
)*24)</f>
        <v>0</v>
      </c>
      <c r="V312" s="14"/>
      <c r="W312" s="14"/>
      <c r="Y312" s="14"/>
    </row>
    <row r="313" spans="2:25" x14ac:dyDescent="0.3">
      <c r="B313" s="50" t="str">
        <f>IF(WEEKDAY(Tableau1[[#This Row],[Date]],2)=4,"semaine "&amp;_xlfn.ISOWEEKNUM(Tableau1[[#This Row],[Date]]),"")</f>
        <v/>
      </c>
      <c r="C313" s="45" t="str">
        <f>UPPER(TEXT(Tableau1[[#This Row],[Date]],"jjjj"))</f>
        <v>LUNDI</v>
      </c>
      <c r="D313" s="61">
        <f>$C$3+ROW()-ROW(Tableau1[[#Headers],[Date]])-1</f>
        <v>44137</v>
      </c>
      <c r="E313" s="25"/>
      <c r="F313" s="25"/>
      <c r="G313" s="59"/>
      <c r="H313" s="25"/>
      <c r="I313" s="25"/>
      <c r="J313" s="59"/>
      <c r="K313" s="65">
        <f>Tableau1[[#This Row],[Fin AM]]-Tableau1[[#This Row],[Début AM]]-Tableau1[[#This Row],[Pause AM]]+Tableau1[[#This Row],[Fin PM]]-Tableau1[[#This Row],[Début PM]]-Tableau1[[#This Row],[Pause PM]]</f>
        <v>0</v>
      </c>
      <c r="L313" s="49"/>
      <c r="M313" s="90"/>
      <c r="N313" s="102" t="str">
        <f ca="1">IF(COUNTIF('jours fériés'!C:C,Tableau1[[#This Row],[Date]]),"oui","")</f>
        <v/>
      </c>
      <c r="O313" s="95"/>
      <c r="P313" s="95"/>
      <c r="Q313" s="87">
        <f>IF(Tableau1[[#This Row],[ CP / ABS / ChP. AM]]="A.M.",Tableau1[[#This Row],[Temps de travail]],0)</f>
        <v>0</v>
      </c>
      <c r="R313" s="110">
        <f>IF(Tableau1[[#This Row],[ CP / ABS / ChP. AM]]="Ch.P. AM",Tableau1[[#This Row],[Fin AM]]-Tableau1[[#This Row],[Début AM]]-Tableau1[[#This Row],[Pause AM]],0)</f>
        <v>0</v>
      </c>
      <c r="S313" s="88">
        <f>IF(Tableau1[[#This Row],[Ch.P. PM]]="Ch.P. PM",Tableau1[[#This Row],[Fin PM]]-Tableau1[[#This Row],[Début PM]]-Tableau1[[#This Row],[Pause PM]],0)</f>
        <v>0</v>
      </c>
      <c r="T313" s="111">
        <f>+Tableau1[[#This Row],[Chômage Partiel AM]]+Tableau1[[#This Row],[Chômage Partiel PM]]</f>
        <v>0</v>
      </c>
      <c r="U313" s="107">
        <f ca="1">MAX(0,IF(WEEKDAY(Tableau1[[#This Row],[Date]],2)&lt;7,0,
SUM(OFFSET(Tableau1[[#This Row],[Temps de travail]],-6,,7))-
SUM(OFFSET(Tableau1[[#This Row],[Heures à récupérer]],-6,,7))+
SUM(OFFSET(Tableau1[[#This Row],[Récup avance]],-6,,7))
-paramètres!$B$9
)*24)</f>
        <v>0</v>
      </c>
      <c r="V313" s="14"/>
      <c r="W313" s="14"/>
      <c r="Y313" s="14"/>
    </row>
    <row r="314" spans="2:25" x14ac:dyDescent="0.3">
      <c r="B314" s="50" t="str">
        <f>IF(WEEKDAY(Tableau1[[#This Row],[Date]],2)=4,"semaine "&amp;_xlfn.ISOWEEKNUM(Tableau1[[#This Row],[Date]]),"")</f>
        <v/>
      </c>
      <c r="C314" s="45" t="str">
        <f>UPPER(TEXT(Tableau1[[#This Row],[Date]],"jjjj"))</f>
        <v>MARDI</v>
      </c>
      <c r="D314" s="61">
        <f>$C$3+ROW()-ROW(Tableau1[[#Headers],[Date]])-1</f>
        <v>44138</v>
      </c>
      <c r="E314" s="25"/>
      <c r="F314" s="25"/>
      <c r="G314" s="59"/>
      <c r="H314" s="25"/>
      <c r="I314" s="25"/>
      <c r="J314" s="59"/>
      <c r="K314" s="65">
        <f>Tableau1[[#This Row],[Fin AM]]-Tableau1[[#This Row],[Début AM]]-Tableau1[[#This Row],[Pause AM]]+Tableau1[[#This Row],[Fin PM]]-Tableau1[[#This Row],[Début PM]]-Tableau1[[#This Row],[Pause PM]]</f>
        <v>0</v>
      </c>
      <c r="L314" s="46"/>
      <c r="M314" s="91"/>
      <c r="N314" s="102" t="str">
        <f ca="1">IF(COUNTIF('jours fériés'!C:C,Tableau1[[#This Row],[Date]]),"oui","")</f>
        <v/>
      </c>
      <c r="O314" s="95"/>
      <c r="P314" s="95"/>
      <c r="Q314" s="87">
        <f>IF(Tableau1[[#This Row],[ CP / ABS / ChP. AM]]="A.M.",Tableau1[[#This Row],[Temps de travail]],0)</f>
        <v>0</v>
      </c>
      <c r="R314" s="110">
        <f>IF(Tableau1[[#This Row],[ CP / ABS / ChP. AM]]="Ch.P. AM",Tableau1[[#This Row],[Fin AM]]-Tableau1[[#This Row],[Début AM]]-Tableau1[[#This Row],[Pause AM]],0)</f>
        <v>0</v>
      </c>
      <c r="S314" s="88">
        <f>IF(Tableau1[[#This Row],[Ch.P. PM]]="Ch.P. PM",Tableau1[[#This Row],[Fin PM]]-Tableau1[[#This Row],[Début PM]]-Tableau1[[#This Row],[Pause PM]],0)</f>
        <v>0</v>
      </c>
      <c r="T314" s="111">
        <f>+Tableau1[[#This Row],[Chômage Partiel AM]]+Tableau1[[#This Row],[Chômage Partiel PM]]</f>
        <v>0</v>
      </c>
      <c r="U314" s="107">
        <f ca="1">MAX(0,IF(WEEKDAY(Tableau1[[#This Row],[Date]],2)&lt;7,0,
SUM(OFFSET(Tableau1[[#This Row],[Temps de travail]],-6,,7))-
SUM(OFFSET(Tableau1[[#This Row],[Heures à récupérer]],-6,,7))+
SUM(OFFSET(Tableau1[[#This Row],[Récup avance]],-6,,7))
-paramètres!$B$9
)*24)</f>
        <v>0</v>
      </c>
      <c r="V314" s="14"/>
      <c r="W314" s="14"/>
      <c r="Y314" s="14"/>
    </row>
    <row r="315" spans="2:25" x14ac:dyDescent="0.3">
      <c r="B315" s="50" t="str">
        <f>IF(WEEKDAY(Tableau1[[#This Row],[Date]],2)=4,"semaine "&amp;_xlfn.ISOWEEKNUM(Tableau1[[#This Row],[Date]]),"")</f>
        <v/>
      </c>
      <c r="C315" s="45" t="str">
        <f>UPPER(TEXT(Tableau1[[#This Row],[Date]],"jjjj"))</f>
        <v>MERCREDI</v>
      </c>
      <c r="D315" s="61">
        <f>$C$3+ROW()-ROW(Tableau1[[#Headers],[Date]])-1</f>
        <v>44139</v>
      </c>
      <c r="E315" s="25"/>
      <c r="F315" s="25"/>
      <c r="G315" s="59"/>
      <c r="H315" s="25"/>
      <c r="I315" s="25"/>
      <c r="J315" s="59"/>
      <c r="K315" s="65">
        <f>Tableau1[[#This Row],[Fin AM]]-Tableau1[[#This Row],[Début AM]]-Tableau1[[#This Row],[Pause AM]]+Tableau1[[#This Row],[Fin PM]]-Tableau1[[#This Row],[Début PM]]-Tableau1[[#This Row],[Pause PM]]</f>
        <v>0</v>
      </c>
      <c r="L315" s="46"/>
      <c r="M315" s="91"/>
      <c r="N315" s="102" t="str">
        <f ca="1">IF(COUNTIF('jours fériés'!C:C,Tableau1[[#This Row],[Date]]),"oui","")</f>
        <v/>
      </c>
      <c r="O315" s="95"/>
      <c r="P315" s="95"/>
      <c r="Q315" s="87">
        <f>IF(Tableau1[[#This Row],[ CP / ABS / ChP. AM]]="A.M.",Tableau1[[#This Row],[Temps de travail]],0)</f>
        <v>0</v>
      </c>
      <c r="R315" s="110">
        <f>IF(Tableau1[[#This Row],[ CP / ABS / ChP. AM]]="Ch.P. AM",Tableau1[[#This Row],[Fin AM]]-Tableau1[[#This Row],[Début AM]]-Tableau1[[#This Row],[Pause AM]],0)</f>
        <v>0</v>
      </c>
      <c r="S315" s="88">
        <f>IF(Tableau1[[#This Row],[Ch.P. PM]]="Ch.P. PM",Tableau1[[#This Row],[Fin PM]]-Tableau1[[#This Row],[Début PM]]-Tableau1[[#This Row],[Pause PM]],0)</f>
        <v>0</v>
      </c>
      <c r="T315" s="111">
        <f>+Tableau1[[#This Row],[Chômage Partiel AM]]+Tableau1[[#This Row],[Chômage Partiel PM]]</f>
        <v>0</v>
      </c>
      <c r="U315" s="107">
        <f ca="1">MAX(0,IF(WEEKDAY(Tableau1[[#This Row],[Date]],2)&lt;7,0,
SUM(OFFSET(Tableau1[[#This Row],[Temps de travail]],-6,,7))-
SUM(OFFSET(Tableau1[[#This Row],[Heures à récupérer]],-6,,7))+
SUM(OFFSET(Tableau1[[#This Row],[Récup avance]],-6,,7))
-paramètres!$B$9
)*24)</f>
        <v>0</v>
      </c>
      <c r="V315" s="14"/>
      <c r="W315" s="14"/>
      <c r="Y315" s="14"/>
    </row>
    <row r="316" spans="2:25" x14ac:dyDescent="0.3">
      <c r="B316" s="50" t="str">
        <f>IF(WEEKDAY(Tableau1[[#This Row],[Date]],2)=4,"semaine "&amp;_xlfn.ISOWEEKNUM(Tableau1[[#This Row],[Date]]),"")</f>
        <v>semaine 45</v>
      </c>
      <c r="C316" s="45" t="str">
        <f>UPPER(TEXT(Tableau1[[#This Row],[Date]],"jjjj"))</f>
        <v>JEUDI</v>
      </c>
      <c r="D316" s="61">
        <f>$C$3+ROW()-ROW(Tableau1[[#Headers],[Date]])-1</f>
        <v>44140</v>
      </c>
      <c r="E316" s="25"/>
      <c r="F316" s="25"/>
      <c r="G316" s="59"/>
      <c r="H316" s="25"/>
      <c r="I316" s="25"/>
      <c r="J316" s="59"/>
      <c r="K316" s="65">
        <f>Tableau1[[#This Row],[Fin AM]]-Tableau1[[#This Row],[Début AM]]-Tableau1[[#This Row],[Pause AM]]+Tableau1[[#This Row],[Fin PM]]-Tableau1[[#This Row],[Début PM]]-Tableau1[[#This Row],[Pause PM]]</f>
        <v>0</v>
      </c>
      <c r="L316" s="46"/>
      <c r="M316" s="91"/>
      <c r="N316" s="102" t="str">
        <f ca="1">IF(COUNTIF('jours fériés'!C:C,Tableau1[[#This Row],[Date]]),"oui","")</f>
        <v/>
      </c>
      <c r="O316" s="95"/>
      <c r="P316" s="95"/>
      <c r="Q316" s="87">
        <f>IF(Tableau1[[#This Row],[ CP / ABS / ChP. AM]]="A.M.",Tableau1[[#This Row],[Temps de travail]],0)</f>
        <v>0</v>
      </c>
      <c r="R316" s="110">
        <f>IF(Tableau1[[#This Row],[ CP / ABS / ChP. AM]]="Ch.P. AM",Tableau1[[#This Row],[Fin AM]]-Tableau1[[#This Row],[Début AM]]-Tableau1[[#This Row],[Pause AM]],0)</f>
        <v>0</v>
      </c>
      <c r="S316" s="88">
        <f>IF(Tableau1[[#This Row],[Ch.P. PM]]="Ch.P. PM",Tableau1[[#This Row],[Fin PM]]-Tableau1[[#This Row],[Début PM]]-Tableau1[[#This Row],[Pause PM]],0)</f>
        <v>0</v>
      </c>
      <c r="T316" s="111">
        <f>+Tableau1[[#This Row],[Chômage Partiel AM]]+Tableau1[[#This Row],[Chômage Partiel PM]]</f>
        <v>0</v>
      </c>
      <c r="U316" s="107">
        <f ca="1">MAX(0,IF(WEEKDAY(Tableau1[[#This Row],[Date]],2)&lt;7,0,
SUM(OFFSET(Tableau1[[#This Row],[Temps de travail]],-6,,7))-
SUM(OFFSET(Tableau1[[#This Row],[Heures à récupérer]],-6,,7))+
SUM(OFFSET(Tableau1[[#This Row],[Récup avance]],-6,,7))
-paramètres!$B$9
)*24)</f>
        <v>0</v>
      </c>
      <c r="V316" s="14"/>
      <c r="W316" s="14"/>
      <c r="Y316" s="14"/>
    </row>
    <row r="317" spans="2:25" x14ac:dyDescent="0.3">
      <c r="B317" s="50" t="str">
        <f>IF(WEEKDAY(Tableau1[[#This Row],[Date]],2)=4,"semaine "&amp;_xlfn.ISOWEEKNUM(Tableau1[[#This Row],[Date]]),"")</f>
        <v/>
      </c>
      <c r="C317" s="45" t="str">
        <f>UPPER(TEXT(Tableau1[[#This Row],[Date]],"jjjj"))</f>
        <v>VENDREDI</v>
      </c>
      <c r="D317" s="61">
        <f>$C$3+ROW()-ROW(Tableau1[[#Headers],[Date]])-1</f>
        <v>44141</v>
      </c>
      <c r="E317" s="25"/>
      <c r="F317" s="25"/>
      <c r="G317" s="59"/>
      <c r="H317" s="25"/>
      <c r="I317" s="25"/>
      <c r="J317" s="59"/>
      <c r="K317" s="65">
        <f>Tableau1[[#This Row],[Fin AM]]-Tableau1[[#This Row],[Début AM]]-Tableau1[[#This Row],[Pause AM]]+Tableau1[[#This Row],[Fin PM]]-Tableau1[[#This Row],[Début PM]]-Tableau1[[#This Row],[Pause PM]]</f>
        <v>0</v>
      </c>
      <c r="L317" s="46"/>
      <c r="M317" s="91"/>
      <c r="N317" s="102" t="str">
        <f ca="1">IF(COUNTIF('jours fériés'!C:C,Tableau1[[#This Row],[Date]]),"oui","")</f>
        <v/>
      </c>
      <c r="O317" s="95"/>
      <c r="P317" s="95"/>
      <c r="Q317" s="87">
        <f>IF(Tableau1[[#This Row],[ CP / ABS / ChP. AM]]="A.M.",Tableau1[[#This Row],[Temps de travail]],0)</f>
        <v>0</v>
      </c>
      <c r="R317" s="110">
        <f>IF(Tableau1[[#This Row],[ CP / ABS / ChP. AM]]="Ch.P. AM",Tableau1[[#This Row],[Fin AM]]-Tableau1[[#This Row],[Début AM]]-Tableau1[[#This Row],[Pause AM]],0)</f>
        <v>0</v>
      </c>
      <c r="S317" s="88">
        <f>IF(Tableau1[[#This Row],[Ch.P. PM]]="Ch.P. PM",Tableau1[[#This Row],[Fin PM]]-Tableau1[[#This Row],[Début PM]]-Tableau1[[#This Row],[Pause PM]],0)</f>
        <v>0</v>
      </c>
      <c r="T317" s="111">
        <f>+Tableau1[[#This Row],[Chômage Partiel AM]]+Tableau1[[#This Row],[Chômage Partiel PM]]</f>
        <v>0</v>
      </c>
      <c r="U317" s="107">
        <f ca="1">MAX(0,IF(WEEKDAY(Tableau1[[#This Row],[Date]],2)&lt;7,0,
SUM(OFFSET(Tableau1[[#This Row],[Temps de travail]],-6,,7))-
SUM(OFFSET(Tableau1[[#This Row],[Heures à récupérer]],-6,,7))+
SUM(OFFSET(Tableau1[[#This Row],[Récup avance]],-6,,7))
-paramètres!$B$9
)*24)</f>
        <v>0</v>
      </c>
      <c r="V317" s="14"/>
      <c r="W317" s="14"/>
      <c r="Y317" s="14"/>
    </row>
    <row r="318" spans="2:25" x14ac:dyDescent="0.3">
      <c r="B318" s="50" t="str">
        <f>IF(WEEKDAY(Tableau1[[#This Row],[Date]],2)=4,"semaine "&amp;_xlfn.ISOWEEKNUM(Tableau1[[#This Row],[Date]]),"")</f>
        <v/>
      </c>
      <c r="C318" s="45" t="str">
        <f>UPPER(TEXT(Tableau1[[#This Row],[Date]],"jjjj"))</f>
        <v>SAMEDI</v>
      </c>
      <c r="D318" s="61">
        <f>$C$3+ROW()-ROW(Tableau1[[#Headers],[Date]])-1</f>
        <v>44142</v>
      </c>
      <c r="E318" s="25"/>
      <c r="F318" s="25"/>
      <c r="G318" s="59"/>
      <c r="H318" s="25"/>
      <c r="I318" s="25"/>
      <c r="J318" s="59"/>
      <c r="K318" s="65">
        <f>Tableau1[[#This Row],[Fin AM]]-Tableau1[[#This Row],[Début AM]]-Tableau1[[#This Row],[Pause AM]]+Tableau1[[#This Row],[Fin PM]]-Tableau1[[#This Row],[Début PM]]-Tableau1[[#This Row],[Pause PM]]</f>
        <v>0</v>
      </c>
      <c r="L318" s="46"/>
      <c r="M318" s="91"/>
      <c r="N318" s="102" t="str">
        <f ca="1">IF(COUNTIF('jours fériés'!C:C,Tableau1[[#This Row],[Date]]),"oui","")</f>
        <v/>
      </c>
      <c r="O318" s="95"/>
      <c r="P318" s="95"/>
      <c r="Q318" s="87">
        <f>IF(Tableau1[[#This Row],[ CP / ABS / ChP. AM]]="A.M.",Tableau1[[#This Row],[Temps de travail]],0)</f>
        <v>0</v>
      </c>
      <c r="R318" s="110">
        <f>IF(Tableau1[[#This Row],[ CP / ABS / ChP. AM]]="Ch.P. AM",Tableau1[[#This Row],[Fin AM]]-Tableau1[[#This Row],[Début AM]]-Tableau1[[#This Row],[Pause AM]],0)</f>
        <v>0</v>
      </c>
      <c r="S318" s="88">
        <f>IF(Tableau1[[#This Row],[Ch.P. PM]]="Ch.P. PM",Tableau1[[#This Row],[Fin PM]]-Tableau1[[#This Row],[Début PM]]-Tableau1[[#This Row],[Pause PM]],0)</f>
        <v>0</v>
      </c>
      <c r="T318" s="111">
        <f>+Tableau1[[#This Row],[Chômage Partiel AM]]+Tableau1[[#This Row],[Chômage Partiel PM]]</f>
        <v>0</v>
      </c>
      <c r="U318" s="107">
        <f ca="1">MAX(0,IF(WEEKDAY(Tableau1[[#This Row],[Date]],2)&lt;7,0,
SUM(OFFSET(Tableau1[[#This Row],[Temps de travail]],-6,,7))-
SUM(OFFSET(Tableau1[[#This Row],[Heures à récupérer]],-6,,7))+
SUM(OFFSET(Tableau1[[#This Row],[Récup avance]],-6,,7))
-paramètres!$B$9
)*24)</f>
        <v>0</v>
      </c>
      <c r="V318" s="14"/>
      <c r="W318" s="14"/>
      <c r="Y318" s="14"/>
    </row>
    <row r="319" spans="2:25" ht="15" thickBot="1" x14ac:dyDescent="0.35">
      <c r="B319" s="50" t="str">
        <f>IF(WEEKDAY(Tableau1[[#This Row],[Date]],2)=4,"semaine "&amp;_xlfn.ISOWEEKNUM(Tableau1[[#This Row],[Date]]),"")</f>
        <v/>
      </c>
      <c r="C319" s="45" t="str">
        <f>UPPER(TEXT(Tableau1[[#This Row],[Date]],"jjjj"))</f>
        <v>DIMANCHE</v>
      </c>
      <c r="D319" s="61">
        <f>$C$3+ROW()-ROW(Tableau1[[#Headers],[Date]])-1</f>
        <v>44143</v>
      </c>
      <c r="E319" s="25"/>
      <c r="F319" s="25"/>
      <c r="G319" s="59"/>
      <c r="H319" s="25"/>
      <c r="I319" s="25"/>
      <c r="J319" s="59"/>
      <c r="K319" s="65">
        <f>Tableau1[[#This Row],[Fin AM]]-Tableau1[[#This Row],[Début AM]]-Tableau1[[#This Row],[Pause AM]]+Tableau1[[#This Row],[Fin PM]]-Tableau1[[#This Row],[Début PM]]-Tableau1[[#This Row],[Pause PM]]</f>
        <v>0</v>
      </c>
      <c r="L319" s="53"/>
      <c r="M319" s="92"/>
      <c r="N319" s="97" t="str">
        <f ca="1">IF(COUNTIF('jours fériés'!C:C,Tableau1[[#This Row],[Date]]),"oui","")</f>
        <v/>
      </c>
      <c r="O319" s="96"/>
      <c r="P319" s="96"/>
      <c r="Q319" s="91">
        <f>IF(Tableau1[[#This Row],[ CP / ABS / ChP. AM]]="A.M.",Tableau1[[#This Row],[Temps de travail]],0)</f>
        <v>0</v>
      </c>
      <c r="R319" s="112">
        <f>IF(Tableau1[[#This Row],[ CP / ABS / ChP. AM]]="Ch.P. AM",Tableau1[[#This Row],[Fin AM]]-Tableau1[[#This Row],[Début AM]]-Tableau1[[#This Row],[Pause AM]],0)</f>
        <v>0</v>
      </c>
      <c r="S319" s="105">
        <f>IF(Tableau1[[#This Row],[Ch.P. PM]]="Ch.P. PM",Tableau1[[#This Row],[Fin PM]]-Tableau1[[#This Row],[Début PM]]-Tableau1[[#This Row],[Pause PM]],0)</f>
        <v>0</v>
      </c>
      <c r="T319" s="113">
        <f>+Tableau1[[#This Row],[Chômage Partiel AM]]+Tableau1[[#This Row],[Chômage Partiel PM]]</f>
        <v>0</v>
      </c>
      <c r="U319" s="108">
        <f ca="1">MAX(0,IF(WEEKDAY(Tableau1[[#This Row],[Date]],2)&lt;7,0,
SUM(OFFSET(Tableau1[[#This Row],[Temps de travail]],-6,,7))-
SUM(OFFSET(Tableau1[[#This Row],[Heures à récupérer]],-6,,7))+
SUM(OFFSET(Tableau1[[#This Row],[Récup avance]],-6,,7))
-paramètres!$B$9
)*24)</f>
        <v>0</v>
      </c>
      <c r="V319" s="14"/>
      <c r="W319" s="14"/>
      <c r="Y319" s="14"/>
    </row>
    <row r="320" spans="2:25" x14ac:dyDescent="0.3">
      <c r="B320" s="50" t="str">
        <f>IF(WEEKDAY(Tableau1[[#This Row],[Date]],2)=4,"semaine "&amp;_xlfn.ISOWEEKNUM(Tableau1[[#This Row],[Date]]),"")</f>
        <v/>
      </c>
      <c r="C320" s="45" t="str">
        <f>UPPER(TEXT(Tableau1[[#This Row],[Date]],"jjjj"))</f>
        <v>LUNDI</v>
      </c>
      <c r="D320" s="61">
        <f>$C$3+ROW()-ROW(Tableau1[[#Headers],[Date]])-1</f>
        <v>44144</v>
      </c>
      <c r="E320" s="25"/>
      <c r="F320" s="25"/>
      <c r="G320" s="59"/>
      <c r="H320" s="25"/>
      <c r="I320" s="25"/>
      <c r="J320" s="59"/>
      <c r="K320" s="65">
        <f>Tableau1[[#This Row],[Fin AM]]-Tableau1[[#This Row],[Début AM]]-Tableau1[[#This Row],[Pause AM]]+Tableau1[[#This Row],[Fin PM]]-Tableau1[[#This Row],[Début PM]]-Tableau1[[#This Row],[Pause PM]]</f>
        <v>0</v>
      </c>
      <c r="L320" s="49"/>
      <c r="M320" s="90"/>
      <c r="N320" s="102" t="str">
        <f ca="1">IF(COUNTIF('jours fériés'!C:C,Tableau1[[#This Row],[Date]]),"oui","")</f>
        <v/>
      </c>
      <c r="O320" s="95"/>
      <c r="P320" s="95"/>
      <c r="Q320" s="87">
        <f>IF(Tableau1[[#This Row],[ CP / ABS / ChP. AM]]="A.M.",Tableau1[[#This Row],[Temps de travail]],0)</f>
        <v>0</v>
      </c>
      <c r="R320" s="110">
        <f>IF(Tableau1[[#This Row],[ CP / ABS / ChP. AM]]="Ch.P. AM",Tableau1[[#This Row],[Fin AM]]-Tableau1[[#This Row],[Début AM]]-Tableau1[[#This Row],[Pause AM]],0)</f>
        <v>0</v>
      </c>
      <c r="S320" s="88">
        <f>IF(Tableau1[[#This Row],[Ch.P. PM]]="Ch.P. PM",Tableau1[[#This Row],[Fin PM]]-Tableau1[[#This Row],[Début PM]]-Tableau1[[#This Row],[Pause PM]],0)</f>
        <v>0</v>
      </c>
      <c r="T320" s="111">
        <f>+Tableau1[[#This Row],[Chômage Partiel AM]]+Tableau1[[#This Row],[Chômage Partiel PM]]</f>
        <v>0</v>
      </c>
      <c r="U320" s="107">
        <f ca="1">MAX(0,IF(WEEKDAY(Tableau1[[#This Row],[Date]],2)&lt;7,0,
SUM(OFFSET(Tableau1[[#This Row],[Temps de travail]],-6,,7))-
SUM(OFFSET(Tableau1[[#This Row],[Heures à récupérer]],-6,,7))+
SUM(OFFSET(Tableau1[[#This Row],[Récup avance]],-6,,7))
-paramètres!$B$9
)*24)</f>
        <v>0</v>
      </c>
      <c r="V320" s="14"/>
      <c r="W320" s="14"/>
      <c r="Y320" s="14"/>
    </row>
    <row r="321" spans="2:25" x14ac:dyDescent="0.3">
      <c r="B321" s="50" t="str">
        <f>IF(WEEKDAY(Tableau1[[#This Row],[Date]],2)=4,"semaine "&amp;_xlfn.ISOWEEKNUM(Tableau1[[#This Row],[Date]]),"")</f>
        <v/>
      </c>
      <c r="C321" s="45" t="str">
        <f>UPPER(TEXT(Tableau1[[#This Row],[Date]],"jjjj"))</f>
        <v>MARDI</v>
      </c>
      <c r="D321" s="61">
        <f>$C$3+ROW()-ROW(Tableau1[[#Headers],[Date]])-1</f>
        <v>44145</v>
      </c>
      <c r="E321" s="25"/>
      <c r="F321" s="25"/>
      <c r="G321" s="59"/>
      <c r="H321" s="25"/>
      <c r="I321" s="25"/>
      <c r="J321" s="59"/>
      <c r="K321" s="65">
        <f>Tableau1[[#This Row],[Fin AM]]-Tableau1[[#This Row],[Début AM]]-Tableau1[[#This Row],[Pause AM]]+Tableau1[[#This Row],[Fin PM]]-Tableau1[[#This Row],[Début PM]]-Tableau1[[#This Row],[Pause PM]]</f>
        <v>0</v>
      </c>
      <c r="L321" s="46"/>
      <c r="M321" s="91"/>
      <c r="N321" s="102" t="str">
        <f ca="1">IF(COUNTIF('jours fériés'!C:C,Tableau1[[#This Row],[Date]]),"oui","")</f>
        <v/>
      </c>
      <c r="O321" s="95"/>
      <c r="P321" s="95"/>
      <c r="Q321" s="87">
        <f>IF(Tableau1[[#This Row],[ CP / ABS / ChP. AM]]="A.M.",Tableau1[[#This Row],[Temps de travail]],0)</f>
        <v>0</v>
      </c>
      <c r="R321" s="110">
        <f>IF(Tableau1[[#This Row],[ CP / ABS / ChP. AM]]="Ch.P. AM",Tableau1[[#This Row],[Fin AM]]-Tableau1[[#This Row],[Début AM]]-Tableau1[[#This Row],[Pause AM]],0)</f>
        <v>0</v>
      </c>
      <c r="S321" s="88">
        <f>IF(Tableau1[[#This Row],[Ch.P. PM]]="Ch.P. PM",Tableau1[[#This Row],[Fin PM]]-Tableau1[[#This Row],[Début PM]]-Tableau1[[#This Row],[Pause PM]],0)</f>
        <v>0</v>
      </c>
      <c r="T321" s="111">
        <f>+Tableau1[[#This Row],[Chômage Partiel AM]]+Tableau1[[#This Row],[Chômage Partiel PM]]</f>
        <v>0</v>
      </c>
      <c r="U321" s="107">
        <f ca="1">MAX(0,IF(WEEKDAY(Tableau1[[#This Row],[Date]],2)&lt;7,0,
SUM(OFFSET(Tableau1[[#This Row],[Temps de travail]],-6,,7))-
SUM(OFFSET(Tableau1[[#This Row],[Heures à récupérer]],-6,,7))+
SUM(OFFSET(Tableau1[[#This Row],[Récup avance]],-6,,7))
-paramètres!$B$9
)*24)</f>
        <v>0</v>
      </c>
      <c r="V321" s="14"/>
      <c r="W321" s="14"/>
      <c r="Y321" s="14"/>
    </row>
    <row r="322" spans="2:25" x14ac:dyDescent="0.3">
      <c r="B322" s="50" t="str">
        <f>IF(WEEKDAY(Tableau1[[#This Row],[Date]],2)=4,"semaine "&amp;_xlfn.ISOWEEKNUM(Tableau1[[#This Row],[Date]]),"")</f>
        <v/>
      </c>
      <c r="C322" s="45" t="str">
        <f>UPPER(TEXT(Tableau1[[#This Row],[Date]],"jjjj"))</f>
        <v>MERCREDI</v>
      </c>
      <c r="D322" s="61">
        <f>$C$3+ROW()-ROW(Tableau1[[#Headers],[Date]])-1</f>
        <v>44146</v>
      </c>
      <c r="E322" s="25"/>
      <c r="F322" s="25"/>
      <c r="G322" s="59"/>
      <c r="H322" s="25"/>
      <c r="I322" s="25"/>
      <c r="J322" s="59"/>
      <c r="K322" s="65">
        <f>Tableau1[[#This Row],[Fin AM]]-Tableau1[[#This Row],[Début AM]]-Tableau1[[#This Row],[Pause AM]]+Tableau1[[#This Row],[Fin PM]]-Tableau1[[#This Row],[Début PM]]-Tableau1[[#This Row],[Pause PM]]</f>
        <v>0</v>
      </c>
      <c r="L322" s="46"/>
      <c r="M322" s="91"/>
      <c r="N322" s="102" t="str">
        <f ca="1">IF(COUNTIF('jours fériés'!C:C,Tableau1[[#This Row],[Date]]),"oui","")</f>
        <v>oui</v>
      </c>
      <c r="O322" s="95"/>
      <c r="P322" s="95"/>
      <c r="Q322" s="87">
        <f>IF(Tableau1[[#This Row],[ CP / ABS / ChP. AM]]="A.M.",Tableau1[[#This Row],[Temps de travail]],0)</f>
        <v>0</v>
      </c>
      <c r="R322" s="110">
        <f>IF(Tableau1[[#This Row],[ CP / ABS / ChP. AM]]="Ch.P. AM",Tableau1[[#This Row],[Fin AM]]-Tableau1[[#This Row],[Début AM]]-Tableau1[[#This Row],[Pause AM]],0)</f>
        <v>0</v>
      </c>
      <c r="S322" s="88">
        <f>IF(Tableau1[[#This Row],[Ch.P. PM]]="Ch.P. PM",Tableau1[[#This Row],[Fin PM]]-Tableau1[[#This Row],[Début PM]]-Tableau1[[#This Row],[Pause PM]],0)</f>
        <v>0</v>
      </c>
      <c r="T322" s="111">
        <f>+Tableau1[[#This Row],[Chômage Partiel AM]]+Tableau1[[#This Row],[Chômage Partiel PM]]</f>
        <v>0</v>
      </c>
      <c r="U322" s="107">
        <f ca="1">MAX(0,IF(WEEKDAY(Tableau1[[#This Row],[Date]],2)&lt;7,0,
SUM(OFFSET(Tableau1[[#This Row],[Temps de travail]],-6,,7))-
SUM(OFFSET(Tableau1[[#This Row],[Heures à récupérer]],-6,,7))+
SUM(OFFSET(Tableau1[[#This Row],[Récup avance]],-6,,7))
-paramètres!$B$9
)*24)</f>
        <v>0</v>
      </c>
      <c r="V322" s="14"/>
      <c r="W322" s="14"/>
      <c r="Y322" s="14"/>
    </row>
    <row r="323" spans="2:25" x14ac:dyDescent="0.3">
      <c r="B323" s="50" t="str">
        <f>IF(WEEKDAY(Tableau1[[#This Row],[Date]],2)=4,"semaine "&amp;_xlfn.ISOWEEKNUM(Tableau1[[#This Row],[Date]]),"")</f>
        <v>semaine 46</v>
      </c>
      <c r="C323" s="45" t="str">
        <f>UPPER(TEXT(Tableau1[[#This Row],[Date]],"jjjj"))</f>
        <v>JEUDI</v>
      </c>
      <c r="D323" s="61">
        <f>$C$3+ROW()-ROW(Tableau1[[#Headers],[Date]])-1</f>
        <v>44147</v>
      </c>
      <c r="E323" s="25"/>
      <c r="F323" s="25"/>
      <c r="G323" s="59"/>
      <c r="H323" s="25"/>
      <c r="I323" s="25"/>
      <c r="J323" s="59"/>
      <c r="K323" s="65">
        <f>Tableau1[[#This Row],[Fin AM]]-Tableau1[[#This Row],[Début AM]]-Tableau1[[#This Row],[Pause AM]]+Tableau1[[#This Row],[Fin PM]]-Tableau1[[#This Row],[Début PM]]-Tableau1[[#This Row],[Pause PM]]</f>
        <v>0</v>
      </c>
      <c r="L323" s="46"/>
      <c r="M323" s="91"/>
      <c r="N323" s="102" t="str">
        <f ca="1">IF(COUNTIF('jours fériés'!C:C,Tableau1[[#This Row],[Date]]),"oui","")</f>
        <v/>
      </c>
      <c r="O323" s="95"/>
      <c r="P323" s="95"/>
      <c r="Q323" s="87">
        <f>IF(Tableau1[[#This Row],[ CP / ABS / ChP. AM]]="A.M.",Tableau1[[#This Row],[Temps de travail]],0)</f>
        <v>0</v>
      </c>
      <c r="R323" s="110">
        <f>IF(Tableau1[[#This Row],[ CP / ABS / ChP. AM]]="Ch.P. AM",Tableau1[[#This Row],[Fin AM]]-Tableau1[[#This Row],[Début AM]]-Tableau1[[#This Row],[Pause AM]],0)</f>
        <v>0</v>
      </c>
      <c r="S323" s="88">
        <f>IF(Tableau1[[#This Row],[Ch.P. PM]]="Ch.P. PM",Tableau1[[#This Row],[Fin PM]]-Tableau1[[#This Row],[Début PM]]-Tableau1[[#This Row],[Pause PM]],0)</f>
        <v>0</v>
      </c>
      <c r="T323" s="111">
        <f>+Tableau1[[#This Row],[Chômage Partiel AM]]+Tableau1[[#This Row],[Chômage Partiel PM]]</f>
        <v>0</v>
      </c>
      <c r="U323" s="107">
        <f ca="1">MAX(0,IF(WEEKDAY(Tableau1[[#This Row],[Date]],2)&lt;7,0,
SUM(OFFSET(Tableau1[[#This Row],[Temps de travail]],-6,,7))-
SUM(OFFSET(Tableau1[[#This Row],[Heures à récupérer]],-6,,7))+
SUM(OFFSET(Tableau1[[#This Row],[Récup avance]],-6,,7))
-paramètres!$B$9
)*24)</f>
        <v>0</v>
      </c>
      <c r="V323" s="14"/>
      <c r="W323" s="14"/>
      <c r="Y323" s="14"/>
    </row>
    <row r="324" spans="2:25" x14ac:dyDescent="0.3">
      <c r="B324" s="50" t="str">
        <f>IF(WEEKDAY(Tableau1[[#This Row],[Date]],2)=4,"semaine "&amp;_xlfn.ISOWEEKNUM(Tableau1[[#This Row],[Date]]),"")</f>
        <v/>
      </c>
      <c r="C324" s="45" t="str">
        <f>UPPER(TEXT(Tableau1[[#This Row],[Date]],"jjjj"))</f>
        <v>VENDREDI</v>
      </c>
      <c r="D324" s="61">
        <f>$C$3+ROW()-ROW(Tableau1[[#Headers],[Date]])-1</f>
        <v>44148</v>
      </c>
      <c r="E324" s="25"/>
      <c r="F324" s="25"/>
      <c r="G324" s="59"/>
      <c r="H324" s="25"/>
      <c r="I324" s="25"/>
      <c r="J324" s="59"/>
      <c r="K324" s="65">
        <f>Tableau1[[#This Row],[Fin AM]]-Tableau1[[#This Row],[Début AM]]-Tableau1[[#This Row],[Pause AM]]+Tableau1[[#This Row],[Fin PM]]-Tableau1[[#This Row],[Début PM]]-Tableau1[[#This Row],[Pause PM]]</f>
        <v>0</v>
      </c>
      <c r="L324" s="46"/>
      <c r="M324" s="91"/>
      <c r="N324" s="102" t="str">
        <f ca="1">IF(COUNTIF('jours fériés'!C:C,Tableau1[[#This Row],[Date]]),"oui","")</f>
        <v/>
      </c>
      <c r="O324" s="95"/>
      <c r="P324" s="95"/>
      <c r="Q324" s="87">
        <f>IF(Tableau1[[#This Row],[ CP / ABS / ChP. AM]]="A.M.",Tableau1[[#This Row],[Temps de travail]],0)</f>
        <v>0</v>
      </c>
      <c r="R324" s="110">
        <f>IF(Tableau1[[#This Row],[ CP / ABS / ChP. AM]]="Ch.P. AM",Tableau1[[#This Row],[Fin AM]]-Tableau1[[#This Row],[Début AM]]-Tableau1[[#This Row],[Pause AM]],0)</f>
        <v>0</v>
      </c>
      <c r="S324" s="88">
        <f>IF(Tableau1[[#This Row],[Ch.P. PM]]="Ch.P. PM",Tableau1[[#This Row],[Fin PM]]-Tableau1[[#This Row],[Début PM]]-Tableau1[[#This Row],[Pause PM]],0)</f>
        <v>0</v>
      </c>
      <c r="T324" s="111">
        <f>+Tableau1[[#This Row],[Chômage Partiel AM]]+Tableau1[[#This Row],[Chômage Partiel PM]]</f>
        <v>0</v>
      </c>
      <c r="U324" s="107">
        <f ca="1">MAX(0,IF(WEEKDAY(Tableau1[[#This Row],[Date]],2)&lt;7,0,
SUM(OFFSET(Tableau1[[#This Row],[Temps de travail]],-6,,7))-
SUM(OFFSET(Tableau1[[#This Row],[Heures à récupérer]],-6,,7))+
SUM(OFFSET(Tableau1[[#This Row],[Récup avance]],-6,,7))
-paramètres!$B$9
)*24)</f>
        <v>0</v>
      </c>
      <c r="V324" s="14"/>
      <c r="W324" s="14"/>
      <c r="Y324" s="14"/>
    </row>
    <row r="325" spans="2:25" x14ac:dyDescent="0.3">
      <c r="B325" s="50" t="str">
        <f>IF(WEEKDAY(Tableau1[[#This Row],[Date]],2)=4,"semaine "&amp;_xlfn.ISOWEEKNUM(Tableau1[[#This Row],[Date]]),"")</f>
        <v/>
      </c>
      <c r="C325" s="45" t="str">
        <f>UPPER(TEXT(Tableau1[[#This Row],[Date]],"jjjj"))</f>
        <v>SAMEDI</v>
      </c>
      <c r="D325" s="61">
        <f>$C$3+ROW()-ROW(Tableau1[[#Headers],[Date]])-1</f>
        <v>44149</v>
      </c>
      <c r="E325" s="25"/>
      <c r="F325" s="25"/>
      <c r="G325" s="59"/>
      <c r="H325" s="25"/>
      <c r="I325" s="25"/>
      <c r="J325" s="59"/>
      <c r="K325" s="65">
        <f>Tableau1[[#This Row],[Fin AM]]-Tableau1[[#This Row],[Début AM]]-Tableau1[[#This Row],[Pause AM]]+Tableau1[[#This Row],[Fin PM]]-Tableau1[[#This Row],[Début PM]]-Tableau1[[#This Row],[Pause PM]]</f>
        <v>0</v>
      </c>
      <c r="L325" s="46"/>
      <c r="M325" s="91"/>
      <c r="N325" s="102" t="str">
        <f ca="1">IF(COUNTIF('jours fériés'!C:C,Tableau1[[#This Row],[Date]]),"oui","")</f>
        <v/>
      </c>
      <c r="O325" s="95"/>
      <c r="P325" s="95"/>
      <c r="Q325" s="87">
        <f>IF(Tableau1[[#This Row],[ CP / ABS / ChP. AM]]="A.M.",Tableau1[[#This Row],[Temps de travail]],0)</f>
        <v>0</v>
      </c>
      <c r="R325" s="110">
        <f>IF(Tableau1[[#This Row],[ CP / ABS / ChP. AM]]="Ch.P. AM",Tableau1[[#This Row],[Fin AM]]-Tableau1[[#This Row],[Début AM]]-Tableau1[[#This Row],[Pause AM]],0)</f>
        <v>0</v>
      </c>
      <c r="S325" s="88">
        <f>IF(Tableau1[[#This Row],[Ch.P. PM]]="Ch.P. PM",Tableau1[[#This Row],[Fin PM]]-Tableau1[[#This Row],[Début PM]]-Tableau1[[#This Row],[Pause PM]],0)</f>
        <v>0</v>
      </c>
      <c r="T325" s="111">
        <f>+Tableau1[[#This Row],[Chômage Partiel AM]]+Tableau1[[#This Row],[Chômage Partiel PM]]</f>
        <v>0</v>
      </c>
      <c r="U325" s="107">
        <f ca="1">MAX(0,IF(WEEKDAY(Tableau1[[#This Row],[Date]],2)&lt;7,0,
SUM(OFFSET(Tableau1[[#This Row],[Temps de travail]],-6,,7))-
SUM(OFFSET(Tableau1[[#This Row],[Heures à récupérer]],-6,,7))+
SUM(OFFSET(Tableau1[[#This Row],[Récup avance]],-6,,7))
-paramètres!$B$9
)*24)</f>
        <v>0</v>
      </c>
      <c r="V325" s="14"/>
      <c r="W325" s="14"/>
      <c r="Y325" s="14"/>
    </row>
    <row r="326" spans="2:25" ht="15" thickBot="1" x14ac:dyDescent="0.35">
      <c r="B326" s="50" t="str">
        <f>IF(WEEKDAY(Tableau1[[#This Row],[Date]],2)=4,"semaine "&amp;_xlfn.ISOWEEKNUM(Tableau1[[#This Row],[Date]]),"")</f>
        <v/>
      </c>
      <c r="C326" s="45" t="str">
        <f>UPPER(TEXT(Tableau1[[#This Row],[Date]],"jjjj"))</f>
        <v>DIMANCHE</v>
      </c>
      <c r="D326" s="61">
        <f>$C$3+ROW()-ROW(Tableau1[[#Headers],[Date]])-1</f>
        <v>44150</v>
      </c>
      <c r="E326" s="25"/>
      <c r="F326" s="25"/>
      <c r="G326" s="59"/>
      <c r="H326" s="25"/>
      <c r="I326" s="25"/>
      <c r="J326" s="59"/>
      <c r="K326" s="65">
        <f>Tableau1[[#This Row],[Fin AM]]-Tableau1[[#This Row],[Début AM]]-Tableau1[[#This Row],[Pause AM]]+Tableau1[[#This Row],[Fin PM]]-Tableau1[[#This Row],[Début PM]]-Tableau1[[#This Row],[Pause PM]]</f>
        <v>0</v>
      </c>
      <c r="L326" s="53"/>
      <c r="M326" s="92"/>
      <c r="N326" s="97" t="str">
        <f ca="1">IF(COUNTIF('jours fériés'!C:C,Tableau1[[#This Row],[Date]]),"oui","")</f>
        <v/>
      </c>
      <c r="O326" s="96"/>
      <c r="P326" s="96"/>
      <c r="Q326" s="91">
        <f>IF(Tableau1[[#This Row],[ CP / ABS / ChP. AM]]="A.M.",Tableau1[[#This Row],[Temps de travail]],0)</f>
        <v>0</v>
      </c>
      <c r="R326" s="112">
        <f>IF(Tableau1[[#This Row],[ CP / ABS / ChP. AM]]="Ch.P. AM",Tableau1[[#This Row],[Fin AM]]-Tableau1[[#This Row],[Début AM]]-Tableau1[[#This Row],[Pause AM]],0)</f>
        <v>0</v>
      </c>
      <c r="S326" s="105">
        <f>IF(Tableau1[[#This Row],[Ch.P. PM]]="Ch.P. PM",Tableau1[[#This Row],[Fin PM]]-Tableau1[[#This Row],[Début PM]]-Tableau1[[#This Row],[Pause PM]],0)</f>
        <v>0</v>
      </c>
      <c r="T326" s="113">
        <f>+Tableau1[[#This Row],[Chômage Partiel AM]]+Tableau1[[#This Row],[Chômage Partiel PM]]</f>
        <v>0</v>
      </c>
      <c r="U326" s="108">
        <f ca="1">MAX(0,IF(WEEKDAY(Tableau1[[#This Row],[Date]],2)&lt;7,0,
SUM(OFFSET(Tableau1[[#This Row],[Temps de travail]],-6,,7))-
SUM(OFFSET(Tableau1[[#This Row],[Heures à récupérer]],-6,,7))+
SUM(OFFSET(Tableau1[[#This Row],[Récup avance]],-6,,7))
-paramètres!$B$9
)*24)</f>
        <v>0</v>
      </c>
      <c r="V326" s="14"/>
      <c r="W326" s="14"/>
      <c r="Y326" s="14"/>
    </row>
    <row r="327" spans="2:25" x14ac:dyDescent="0.3">
      <c r="B327" s="50" t="str">
        <f>IF(WEEKDAY(Tableau1[[#This Row],[Date]],2)=4,"semaine "&amp;_xlfn.ISOWEEKNUM(Tableau1[[#This Row],[Date]]),"")</f>
        <v/>
      </c>
      <c r="C327" s="45" t="str">
        <f>UPPER(TEXT(Tableau1[[#This Row],[Date]],"jjjj"))</f>
        <v>LUNDI</v>
      </c>
      <c r="D327" s="61">
        <f>$C$3+ROW()-ROW(Tableau1[[#Headers],[Date]])-1</f>
        <v>44151</v>
      </c>
      <c r="E327" s="25"/>
      <c r="F327" s="25"/>
      <c r="G327" s="59"/>
      <c r="H327" s="25"/>
      <c r="I327" s="25"/>
      <c r="J327" s="59"/>
      <c r="K327" s="65">
        <f>Tableau1[[#This Row],[Fin AM]]-Tableau1[[#This Row],[Début AM]]-Tableau1[[#This Row],[Pause AM]]+Tableau1[[#This Row],[Fin PM]]-Tableau1[[#This Row],[Début PM]]-Tableau1[[#This Row],[Pause PM]]</f>
        <v>0</v>
      </c>
      <c r="L327" s="49"/>
      <c r="M327" s="90"/>
      <c r="N327" s="102" t="str">
        <f ca="1">IF(COUNTIF('jours fériés'!C:C,Tableau1[[#This Row],[Date]]),"oui","")</f>
        <v/>
      </c>
      <c r="O327" s="95"/>
      <c r="P327" s="95"/>
      <c r="Q327" s="87">
        <f>IF(Tableau1[[#This Row],[ CP / ABS / ChP. AM]]="A.M.",Tableau1[[#This Row],[Temps de travail]],0)</f>
        <v>0</v>
      </c>
      <c r="R327" s="110">
        <f>IF(Tableau1[[#This Row],[ CP / ABS / ChP. AM]]="Ch.P. AM",Tableau1[[#This Row],[Fin AM]]-Tableau1[[#This Row],[Début AM]]-Tableau1[[#This Row],[Pause AM]],0)</f>
        <v>0</v>
      </c>
      <c r="S327" s="88">
        <f>IF(Tableau1[[#This Row],[Ch.P. PM]]="Ch.P. PM",Tableau1[[#This Row],[Fin PM]]-Tableau1[[#This Row],[Début PM]]-Tableau1[[#This Row],[Pause PM]],0)</f>
        <v>0</v>
      </c>
      <c r="T327" s="111">
        <f>+Tableau1[[#This Row],[Chômage Partiel AM]]+Tableau1[[#This Row],[Chômage Partiel PM]]</f>
        <v>0</v>
      </c>
      <c r="U327" s="107">
        <f ca="1">MAX(0,IF(WEEKDAY(Tableau1[[#This Row],[Date]],2)&lt;7,0,
SUM(OFFSET(Tableau1[[#This Row],[Temps de travail]],-6,,7))-
SUM(OFFSET(Tableau1[[#This Row],[Heures à récupérer]],-6,,7))+
SUM(OFFSET(Tableau1[[#This Row],[Récup avance]],-6,,7))
-paramètres!$B$9
)*24)</f>
        <v>0</v>
      </c>
      <c r="V327" s="14"/>
      <c r="W327" s="14"/>
      <c r="Y327" s="14"/>
    </row>
    <row r="328" spans="2:25" x14ac:dyDescent="0.3">
      <c r="B328" s="50" t="str">
        <f>IF(WEEKDAY(Tableau1[[#This Row],[Date]],2)=4,"semaine "&amp;_xlfn.ISOWEEKNUM(Tableau1[[#This Row],[Date]]),"")</f>
        <v/>
      </c>
      <c r="C328" s="45" t="str">
        <f>UPPER(TEXT(Tableau1[[#This Row],[Date]],"jjjj"))</f>
        <v>MARDI</v>
      </c>
      <c r="D328" s="61">
        <f>$C$3+ROW()-ROW(Tableau1[[#Headers],[Date]])-1</f>
        <v>44152</v>
      </c>
      <c r="E328" s="25"/>
      <c r="F328" s="25"/>
      <c r="G328" s="59"/>
      <c r="H328" s="25"/>
      <c r="I328" s="25"/>
      <c r="J328" s="59"/>
      <c r="K328" s="65">
        <f>Tableau1[[#This Row],[Fin AM]]-Tableau1[[#This Row],[Début AM]]-Tableau1[[#This Row],[Pause AM]]+Tableau1[[#This Row],[Fin PM]]-Tableau1[[#This Row],[Début PM]]-Tableau1[[#This Row],[Pause PM]]</f>
        <v>0</v>
      </c>
      <c r="L328" s="46"/>
      <c r="M328" s="91"/>
      <c r="N328" s="102" t="str">
        <f ca="1">IF(COUNTIF('jours fériés'!C:C,Tableau1[[#This Row],[Date]]),"oui","")</f>
        <v/>
      </c>
      <c r="O328" s="95"/>
      <c r="P328" s="95"/>
      <c r="Q328" s="87">
        <f>IF(Tableau1[[#This Row],[ CP / ABS / ChP. AM]]="A.M.",Tableau1[[#This Row],[Temps de travail]],0)</f>
        <v>0</v>
      </c>
      <c r="R328" s="110">
        <f>IF(Tableau1[[#This Row],[ CP / ABS / ChP. AM]]="Ch.P. AM",Tableau1[[#This Row],[Fin AM]]-Tableau1[[#This Row],[Début AM]]-Tableau1[[#This Row],[Pause AM]],0)</f>
        <v>0</v>
      </c>
      <c r="S328" s="88">
        <f>IF(Tableau1[[#This Row],[Ch.P. PM]]="Ch.P. PM",Tableau1[[#This Row],[Fin PM]]-Tableau1[[#This Row],[Début PM]]-Tableau1[[#This Row],[Pause PM]],0)</f>
        <v>0</v>
      </c>
      <c r="T328" s="111">
        <f>+Tableau1[[#This Row],[Chômage Partiel AM]]+Tableau1[[#This Row],[Chômage Partiel PM]]</f>
        <v>0</v>
      </c>
      <c r="U328" s="107">
        <f ca="1">MAX(0,IF(WEEKDAY(Tableau1[[#This Row],[Date]],2)&lt;7,0,
SUM(OFFSET(Tableau1[[#This Row],[Temps de travail]],-6,,7))-
SUM(OFFSET(Tableau1[[#This Row],[Heures à récupérer]],-6,,7))+
SUM(OFFSET(Tableau1[[#This Row],[Récup avance]],-6,,7))
-paramètres!$B$9
)*24)</f>
        <v>0</v>
      </c>
      <c r="V328" s="14"/>
      <c r="W328" s="14"/>
      <c r="Y328" s="14"/>
    </row>
    <row r="329" spans="2:25" x14ac:dyDescent="0.3">
      <c r="B329" s="50" t="str">
        <f>IF(WEEKDAY(Tableau1[[#This Row],[Date]],2)=4,"semaine "&amp;_xlfn.ISOWEEKNUM(Tableau1[[#This Row],[Date]]),"")</f>
        <v/>
      </c>
      <c r="C329" s="45" t="str">
        <f>UPPER(TEXT(Tableau1[[#This Row],[Date]],"jjjj"))</f>
        <v>MERCREDI</v>
      </c>
      <c r="D329" s="61">
        <f>$C$3+ROW()-ROW(Tableau1[[#Headers],[Date]])-1</f>
        <v>44153</v>
      </c>
      <c r="E329" s="25"/>
      <c r="F329" s="25"/>
      <c r="G329" s="59"/>
      <c r="H329" s="25"/>
      <c r="I329" s="25"/>
      <c r="J329" s="59"/>
      <c r="K329" s="65">
        <f>Tableau1[[#This Row],[Fin AM]]-Tableau1[[#This Row],[Début AM]]-Tableau1[[#This Row],[Pause AM]]+Tableau1[[#This Row],[Fin PM]]-Tableau1[[#This Row],[Début PM]]-Tableau1[[#This Row],[Pause PM]]</f>
        <v>0</v>
      </c>
      <c r="L329" s="46"/>
      <c r="M329" s="91"/>
      <c r="N329" s="102" t="str">
        <f ca="1">IF(COUNTIF('jours fériés'!C:C,Tableau1[[#This Row],[Date]]),"oui","")</f>
        <v/>
      </c>
      <c r="O329" s="95"/>
      <c r="P329" s="95"/>
      <c r="Q329" s="87">
        <f>IF(Tableau1[[#This Row],[ CP / ABS / ChP. AM]]="A.M.",Tableau1[[#This Row],[Temps de travail]],0)</f>
        <v>0</v>
      </c>
      <c r="R329" s="110">
        <f>IF(Tableau1[[#This Row],[ CP / ABS / ChP. AM]]="Ch.P. AM",Tableau1[[#This Row],[Fin AM]]-Tableau1[[#This Row],[Début AM]]-Tableau1[[#This Row],[Pause AM]],0)</f>
        <v>0</v>
      </c>
      <c r="S329" s="88">
        <f>IF(Tableau1[[#This Row],[Ch.P. PM]]="Ch.P. PM",Tableau1[[#This Row],[Fin PM]]-Tableau1[[#This Row],[Début PM]]-Tableau1[[#This Row],[Pause PM]],0)</f>
        <v>0</v>
      </c>
      <c r="T329" s="111">
        <f>+Tableau1[[#This Row],[Chômage Partiel AM]]+Tableau1[[#This Row],[Chômage Partiel PM]]</f>
        <v>0</v>
      </c>
      <c r="U329" s="107">
        <f ca="1">MAX(0,IF(WEEKDAY(Tableau1[[#This Row],[Date]],2)&lt;7,0,
SUM(OFFSET(Tableau1[[#This Row],[Temps de travail]],-6,,7))-
SUM(OFFSET(Tableau1[[#This Row],[Heures à récupérer]],-6,,7))+
SUM(OFFSET(Tableau1[[#This Row],[Récup avance]],-6,,7))
-paramètres!$B$9
)*24)</f>
        <v>0</v>
      </c>
      <c r="V329" s="14"/>
      <c r="W329" s="14"/>
      <c r="Y329" s="14"/>
    </row>
    <row r="330" spans="2:25" x14ac:dyDescent="0.3">
      <c r="B330" s="50" t="str">
        <f>IF(WEEKDAY(Tableau1[[#This Row],[Date]],2)=4,"semaine "&amp;_xlfn.ISOWEEKNUM(Tableau1[[#This Row],[Date]]),"")</f>
        <v>semaine 47</v>
      </c>
      <c r="C330" s="45" t="str">
        <f>UPPER(TEXT(Tableau1[[#This Row],[Date]],"jjjj"))</f>
        <v>JEUDI</v>
      </c>
      <c r="D330" s="61">
        <f>$C$3+ROW()-ROW(Tableau1[[#Headers],[Date]])-1</f>
        <v>44154</v>
      </c>
      <c r="E330" s="25"/>
      <c r="F330" s="25"/>
      <c r="G330" s="59"/>
      <c r="H330" s="25"/>
      <c r="I330" s="25"/>
      <c r="J330" s="59"/>
      <c r="K330" s="65">
        <f>Tableau1[[#This Row],[Fin AM]]-Tableau1[[#This Row],[Début AM]]-Tableau1[[#This Row],[Pause AM]]+Tableau1[[#This Row],[Fin PM]]-Tableau1[[#This Row],[Début PM]]-Tableau1[[#This Row],[Pause PM]]</f>
        <v>0</v>
      </c>
      <c r="L330" s="46"/>
      <c r="M330" s="91"/>
      <c r="N330" s="102" t="str">
        <f ca="1">IF(COUNTIF('jours fériés'!C:C,Tableau1[[#This Row],[Date]]),"oui","")</f>
        <v/>
      </c>
      <c r="O330" s="95"/>
      <c r="P330" s="95"/>
      <c r="Q330" s="87">
        <f>IF(Tableau1[[#This Row],[ CP / ABS / ChP. AM]]="A.M.",Tableau1[[#This Row],[Temps de travail]],0)</f>
        <v>0</v>
      </c>
      <c r="R330" s="110">
        <f>IF(Tableau1[[#This Row],[ CP / ABS / ChP. AM]]="Ch.P. AM",Tableau1[[#This Row],[Fin AM]]-Tableau1[[#This Row],[Début AM]]-Tableau1[[#This Row],[Pause AM]],0)</f>
        <v>0</v>
      </c>
      <c r="S330" s="88">
        <f>IF(Tableau1[[#This Row],[Ch.P. PM]]="Ch.P. PM",Tableau1[[#This Row],[Fin PM]]-Tableau1[[#This Row],[Début PM]]-Tableau1[[#This Row],[Pause PM]],0)</f>
        <v>0</v>
      </c>
      <c r="T330" s="111">
        <f>+Tableau1[[#This Row],[Chômage Partiel AM]]+Tableau1[[#This Row],[Chômage Partiel PM]]</f>
        <v>0</v>
      </c>
      <c r="U330" s="107">
        <f ca="1">MAX(0,IF(WEEKDAY(Tableau1[[#This Row],[Date]],2)&lt;7,0,
SUM(OFFSET(Tableau1[[#This Row],[Temps de travail]],-6,,7))-
SUM(OFFSET(Tableau1[[#This Row],[Heures à récupérer]],-6,,7))+
SUM(OFFSET(Tableau1[[#This Row],[Récup avance]],-6,,7))
-paramètres!$B$9
)*24)</f>
        <v>0</v>
      </c>
      <c r="V330" s="14"/>
      <c r="W330" s="14"/>
      <c r="Y330" s="14"/>
    </row>
    <row r="331" spans="2:25" x14ac:dyDescent="0.3">
      <c r="B331" s="50" t="str">
        <f>IF(WEEKDAY(Tableau1[[#This Row],[Date]],2)=4,"semaine "&amp;_xlfn.ISOWEEKNUM(Tableau1[[#This Row],[Date]]),"")</f>
        <v/>
      </c>
      <c r="C331" s="45" t="str">
        <f>UPPER(TEXT(Tableau1[[#This Row],[Date]],"jjjj"))</f>
        <v>VENDREDI</v>
      </c>
      <c r="D331" s="61">
        <f>$C$3+ROW()-ROW(Tableau1[[#Headers],[Date]])-1</f>
        <v>44155</v>
      </c>
      <c r="E331" s="25"/>
      <c r="F331" s="25"/>
      <c r="G331" s="59"/>
      <c r="H331" s="25"/>
      <c r="I331" s="25"/>
      <c r="J331" s="59"/>
      <c r="K331" s="65">
        <f>Tableau1[[#This Row],[Fin AM]]-Tableau1[[#This Row],[Début AM]]-Tableau1[[#This Row],[Pause AM]]+Tableau1[[#This Row],[Fin PM]]-Tableau1[[#This Row],[Début PM]]-Tableau1[[#This Row],[Pause PM]]</f>
        <v>0</v>
      </c>
      <c r="L331" s="46"/>
      <c r="M331" s="91"/>
      <c r="N331" s="102" t="str">
        <f ca="1">IF(COUNTIF('jours fériés'!C:C,Tableau1[[#This Row],[Date]]),"oui","")</f>
        <v/>
      </c>
      <c r="O331" s="95"/>
      <c r="P331" s="95"/>
      <c r="Q331" s="87">
        <f>IF(Tableau1[[#This Row],[ CP / ABS / ChP. AM]]="A.M.",Tableau1[[#This Row],[Temps de travail]],0)</f>
        <v>0</v>
      </c>
      <c r="R331" s="110">
        <f>IF(Tableau1[[#This Row],[ CP / ABS / ChP. AM]]="Ch.P. AM",Tableau1[[#This Row],[Fin AM]]-Tableau1[[#This Row],[Début AM]]-Tableau1[[#This Row],[Pause AM]],0)</f>
        <v>0</v>
      </c>
      <c r="S331" s="88">
        <f>IF(Tableau1[[#This Row],[Ch.P. PM]]="Ch.P. PM",Tableau1[[#This Row],[Fin PM]]-Tableau1[[#This Row],[Début PM]]-Tableau1[[#This Row],[Pause PM]],0)</f>
        <v>0</v>
      </c>
      <c r="T331" s="111">
        <f>+Tableau1[[#This Row],[Chômage Partiel AM]]+Tableau1[[#This Row],[Chômage Partiel PM]]</f>
        <v>0</v>
      </c>
      <c r="U331" s="107">
        <f ca="1">MAX(0,IF(WEEKDAY(Tableau1[[#This Row],[Date]],2)&lt;7,0,
SUM(OFFSET(Tableau1[[#This Row],[Temps de travail]],-6,,7))-
SUM(OFFSET(Tableau1[[#This Row],[Heures à récupérer]],-6,,7))+
SUM(OFFSET(Tableau1[[#This Row],[Récup avance]],-6,,7))
-paramètres!$B$9
)*24)</f>
        <v>0</v>
      </c>
      <c r="V331" s="14"/>
      <c r="W331" s="14"/>
      <c r="Y331" s="14"/>
    </row>
    <row r="332" spans="2:25" x14ac:dyDescent="0.3">
      <c r="B332" s="50" t="str">
        <f>IF(WEEKDAY(Tableau1[[#This Row],[Date]],2)=4,"semaine "&amp;_xlfn.ISOWEEKNUM(Tableau1[[#This Row],[Date]]),"")</f>
        <v/>
      </c>
      <c r="C332" s="45" t="str">
        <f>UPPER(TEXT(Tableau1[[#This Row],[Date]],"jjjj"))</f>
        <v>SAMEDI</v>
      </c>
      <c r="D332" s="61">
        <f>$C$3+ROW()-ROW(Tableau1[[#Headers],[Date]])-1</f>
        <v>44156</v>
      </c>
      <c r="E332" s="25"/>
      <c r="F332" s="25"/>
      <c r="G332" s="59"/>
      <c r="H332" s="25"/>
      <c r="I332" s="25"/>
      <c r="J332" s="59"/>
      <c r="K332" s="65">
        <f>Tableau1[[#This Row],[Fin AM]]-Tableau1[[#This Row],[Début AM]]-Tableau1[[#This Row],[Pause AM]]+Tableau1[[#This Row],[Fin PM]]-Tableau1[[#This Row],[Début PM]]-Tableau1[[#This Row],[Pause PM]]</f>
        <v>0</v>
      </c>
      <c r="L332" s="46"/>
      <c r="M332" s="91"/>
      <c r="N332" s="102" t="str">
        <f ca="1">IF(COUNTIF('jours fériés'!C:C,Tableau1[[#This Row],[Date]]),"oui","")</f>
        <v/>
      </c>
      <c r="O332" s="95"/>
      <c r="P332" s="95"/>
      <c r="Q332" s="87">
        <f>IF(Tableau1[[#This Row],[ CP / ABS / ChP. AM]]="A.M.",Tableau1[[#This Row],[Temps de travail]],0)</f>
        <v>0</v>
      </c>
      <c r="R332" s="110">
        <f>IF(Tableau1[[#This Row],[ CP / ABS / ChP. AM]]="Ch.P. AM",Tableau1[[#This Row],[Fin AM]]-Tableau1[[#This Row],[Début AM]]-Tableau1[[#This Row],[Pause AM]],0)</f>
        <v>0</v>
      </c>
      <c r="S332" s="88">
        <f>IF(Tableau1[[#This Row],[Ch.P. PM]]="Ch.P. PM",Tableau1[[#This Row],[Fin PM]]-Tableau1[[#This Row],[Début PM]]-Tableau1[[#This Row],[Pause PM]],0)</f>
        <v>0</v>
      </c>
      <c r="T332" s="111">
        <f>+Tableau1[[#This Row],[Chômage Partiel AM]]+Tableau1[[#This Row],[Chômage Partiel PM]]</f>
        <v>0</v>
      </c>
      <c r="U332" s="107">
        <f ca="1">MAX(0,IF(WEEKDAY(Tableau1[[#This Row],[Date]],2)&lt;7,0,
SUM(OFFSET(Tableau1[[#This Row],[Temps de travail]],-6,,7))-
SUM(OFFSET(Tableau1[[#This Row],[Heures à récupérer]],-6,,7))+
SUM(OFFSET(Tableau1[[#This Row],[Récup avance]],-6,,7))
-paramètres!$B$9
)*24)</f>
        <v>0</v>
      </c>
      <c r="V332" s="14"/>
      <c r="W332" s="14"/>
      <c r="Y332" s="14"/>
    </row>
    <row r="333" spans="2:25" ht="15" thickBot="1" x14ac:dyDescent="0.35">
      <c r="B333" s="50" t="str">
        <f>IF(WEEKDAY(Tableau1[[#This Row],[Date]],2)=4,"semaine "&amp;_xlfn.ISOWEEKNUM(Tableau1[[#This Row],[Date]]),"")</f>
        <v/>
      </c>
      <c r="C333" s="45" t="str">
        <f>UPPER(TEXT(Tableau1[[#This Row],[Date]],"jjjj"))</f>
        <v>DIMANCHE</v>
      </c>
      <c r="D333" s="61">
        <f>$C$3+ROW()-ROW(Tableau1[[#Headers],[Date]])-1</f>
        <v>44157</v>
      </c>
      <c r="E333" s="25"/>
      <c r="F333" s="25"/>
      <c r="G333" s="59"/>
      <c r="H333" s="25"/>
      <c r="I333" s="25"/>
      <c r="J333" s="59"/>
      <c r="K333" s="65">
        <f>Tableau1[[#This Row],[Fin AM]]-Tableau1[[#This Row],[Début AM]]-Tableau1[[#This Row],[Pause AM]]+Tableau1[[#This Row],[Fin PM]]-Tableau1[[#This Row],[Début PM]]-Tableau1[[#This Row],[Pause PM]]</f>
        <v>0</v>
      </c>
      <c r="L333" s="53"/>
      <c r="M333" s="92"/>
      <c r="N333" s="97" t="str">
        <f ca="1">IF(COUNTIF('jours fériés'!C:C,Tableau1[[#This Row],[Date]]),"oui","")</f>
        <v/>
      </c>
      <c r="O333" s="96"/>
      <c r="P333" s="96"/>
      <c r="Q333" s="91">
        <f>IF(Tableau1[[#This Row],[ CP / ABS / ChP. AM]]="A.M.",Tableau1[[#This Row],[Temps de travail]],0)</f>
        <v>0</v>
      </c>
      <c r="R333" s="112">
        <f>IF(Tableau1[[#This Row],[ CP / ABS / ChP. AM]]="Ch.P. AM",Tableau1[[#This Row],[Fin AM]]-Tableau1[[#This Row],[Début AM]]-Tableau1[[#This Row],[Pause AM]],0)</f>
        <v>0</v>
      </c>
      <c r="S333" s="105">
        <f>IF(Tableau1[[#This Row],[Ch.P. PM]]="Ch.P. PM",Tableau1[[#This Row],[Fin PM]]-Tableau1[[#This Row],[Début PM]]-Tableau1[[#This Row],[Pause PM]],0)</f>
        <v>0</v>
      </c>
      <c r="T333" s="113">
        <f>+Tableau1[[#This Row],[Chômage Partiel AM]]+Tableau1[[#This Row],[Chômage Partiel PM]]</f>
        <v>0</v>
      </c>
      <c r="U333" s="108">
        <f ca="1">MAX(0,IF(WEEKDAY(Tableau1[[#This Row],[Date]],2)&lt;7,0,
SUM(OFFSET(Tableau1[[#This Row],[Temps de travail]],-6,,7))-
SUM(OFFSET(Tableau1[[#This Row],[Heures à récupérer]],-6,,7))+
SUM(OFFSET(Tableau1[[#This Row],[Récup avance]],-6,,7))
-paramètres!$B$9
)*24)</f>
        <v>0</v>
      </c>
      <c r="V333" s="14"/>
      <c r="W333" s="14"/>
      <c r="Y333" s="14"/>
    </row>
    <row r="334" spans="2:25" x14ac:dyDescent="0.3">
      <c r="B334" s="50" t="str">
        <f>IF(WEEKDAY(Tableau1[[#This Row],[Date]],2)=4,"semaine "&amp;_xlfn.ISOWEEKNUM(Tableau1[[#This Row],[Date]]),"")</f>
        <v/>
      </c>
      <c r="C334" s="45" t="str">
        <f>UPPER(TEXT(Tableau1[[#This Row],[Date]],"jjjj"))</f>
        <v>LUNDI</v>
      </c>
      <c r="D334" s="61">
        <f>$C$3+ROW()-ROW(Tableau1[[#Headers],[Date]])-1</f>
        <v>44158</v>
      </c>
      <c r="E334" s="25"/>
      <c r="F334" s="25"/>
      <c r="G334" s="59"/>
      <c r="H334" s="25"/>
      <c r="I334" s="25"/>
      <c r="J334" s="59"/>
      <c r="K334" s="65">
        <f>Tableau1[[#This Row],[Fin AM]]-Tableau1[[#This Row],[Début AM]]-Tableau1[[#This Row],[Pause AM]]+Tableau1[[#This Row],[Fin PM]]-Tableau1[[#This Row],[Début PM]]-Tableau1[[#This Row],[Pause PM]]</f>
        <v>0</v>
      </c>
      <c r="L334" s="49"/>
      <c r="M334" s="90"/>
      <c r="N334" s="102" t="str">
        <f ca="1">IF(COUNTIF('jours fériés'!C:C,Tableau1[[#This Row],[Date]]),"oui","")</f>
        <v/>
      </c>
      <c r="O334" s="95"/>
      <c r="P334" s="95"/>
      <c r="Q334" s="87">
        <f>IF(Tableau1[[#This Row],[ CP / ABS / ChP. AM]]="A.M.",Tableau1[[#This Row],[Temps de travail]],0)</f>
        <v>0</v>
      </c>
      <c r="R334" s="110">
        <f>IF(Tableau1[[#This Row],[ CP / ABS / ChP. AM]]="Ch.P. AM",Tableau1[[#This Row],[Fin AM]]-Tableau1[[#This Row],[Début AM]]-Tableau1[[#This Row],[Pause AM]],0)</f>
        <v>0</v>
      </c>
      <c r="S334" s="88">
        <f>IF(Tableau1[[#This Row],[Ch.P. PM]]="Ch.P. PM",Tableau1[[#This Row],[Fin PM]]-Tableau1[[#This Row],[Début PM]]-Tableau1[[#This Row],[Pause PM]],0)</f>
        <v>0</v>
      </c>
      <c r="T334" s="111">
        <f>+Tableau1[[#This Row],[Chômage Partiel AM]]+Tableau1[[#This Row],[Chômage Partiel PM]]</f>
        <v>0</v>
      </c>
      <c r="U334" s="107">
        <f ca="1">MAX(0,IF(WEEKDAY(Tableau1[[#This Row],[Date]],2)&lt;7,0,
SUM(OFFSET(Tableau1[[#This Row],[Temps de travail]],-6,,7))-
SUM(OFFSET(Tableau1[[#This Row],[Heures à récupérer]],-6,,7))+
SUM(OFFSET(Tableau1[[#This Row],[Récup avance]],-6,,7))
-paramètres!$B$9
)*24)</f>
        <v>0</v>
      </c>
      <c r="V334" s="14"/>
      <c r="W334" s="14"/>
      <c r="Y334" s="14"/>
    </row>
    <row r="335" spans="2:25" x14ac:dyDescent="0.3">
      <c r="B335" s="50" t="str">
        <f>IF(WEEKDAY(Tableau1[[#This Row],[Date]],2)=4,"semaine "&amp;_xlfn.ISOWEEKNUM(Tableau1[[#This Row],[Date]]),"")</f>
        <v/>
      </c>
      <c r="C335" s="45" t="str">
        <f>UPPER(TEXT(Tableau1[[#This Row],[Date]],"jjjj"))</f>
        <v>MARDI</v>
      </c>
      <c r="D335" s="61">
        <f>$C$3+ROW()-ROW(Tableau1[[#Headers],[Date]])-1</f>
        <v>44159</v>
      </c>
      <c r="E335" s="25"/>
      <c r="F335" s="25"/>
      <c r="G335" s="59"/>
      <c r="H335" s="25"/>
      <c r="I335" s="25"/>
      <c r="J335" s="59"/>
      <c r="K335" s="65">
        <f>Tableau1[[#This Row],[Fin AM]]-Tableau1[[#This Row],[Début AM]]-Tableau1[[#This Row],[Pause AM]]+Tableau1[[#This Row],[Fin PM]]-Tableau1[[#This Row],[Début PM]]-Tableau1[[#This Row],[Pause PM]]</f>
        <v>0</v>
      </c>
      <c r="L335" s="46"/>
      <c r="M335" s="91"/>
      <c r="N335" s="102" t="str">
        <f ca="1">IF(COUNTIF('jours fériés'!C:C,Tableau1[[#This Row],[Date]]),"oui","")</f>
        <v/>
      </c>
      <c r="O335" s="95"/>
      <c r="P335" s="95"/>
      <c r="Q335" s="87">
        <f>IF(Tableau1[[#This Row],[ CP / ABS / ChP. AM]]="A.M.",Tableau1[[#This Row],[Temps de travail]],0)</f>
        <v>0</v>
      </c>
      <c r="R335" s="110">
        <f>IF(Tableau1[[#This Row],[ CP / ABS / ChP. AM]]="Ch.P. AM",Tableau1[[#This Row],[Fin AM]]-Tableau1[[#This Row],[Début AM]]-Tableau1[[#This Row],[Pause AM]],0)</f>
        <v>0</v>
      </c>
      <c r="S335" s="88">
        <f>IF(Tableau1[[#This Row],[Ch.P. PM]]="Ch.P. PM",Tableau1[[#This Row],[Fin PM]]-Tableau1[[#This Row],[Début PM]]-Tableau1[[#This Row],[Pause PM]],0)</f>
        <v>0</v>
      </c>
      <c r="T335" s="111">
        <f>+Tableau1[[#This Row],[Chômage Partiel AM]]+Tableau1[[#This Row],[Chômage Partiel PM]]</f>
        <v>0</v>
      </c>
      <c r="U335" s="107">
        <f ca="1">MAX(0,IF(WEEKDAY(Tableau1[[#This Row],[Date]],2)&lt;7,0,
SUM(OFFSET(Tableau1[[#This Row],[Temps de travail]],-6,,7))-
SUM(OFFSET(Tableau1[[#This Row],[Heures à récupérer]],-6,,7))+
SUM(OFFSET(Tableau1[[#This Row],[Récup avance]],-6,,7))
-paramètres!$B$9
)*24)</f>
        <v>0</v>
      </c>
      <c r="V335" s="14"/>
      <c r="W335" s="14"/>
      <c r="Y335" s="14"/>
    </row>
    <row r="336" spans="2:25" x14ac:dyDescent="0.3">
      <c r="B336" s="50" t="str">
        <f>IF(WEEKDAY(Tableau1[[#This Row],[Date]],2)=4,"semaine "&amp;_xlfn.ISOWEEKNUM(Tableau1[[#This Row],[Date]]),"")</f>
        <v/>
      </c>
      <c r="C336" s="45" t="str">
        <f>UPPER(TEXT(Tableau1[[#This Row],[Date]],"jjjj"))</f>
        <v>MERCREDI</v>
      </c>
      <c r="D336" s="61">
        <f>$C$3+ROW()-ROW(Tableau1[[#Headers],[Date]])-1</f>
        <v>44160</v>
      </c>
      <c r="E336" s="25"/>
      <c r="F336" s="25"/>
      <c r="G336" s="59"/>
      <c r="H336" s="25"/>
      <c r="I336" s="25"/>
      <c r="J336" s="59"/>
      <c r="K336" s="65">
        <f>Tableau1[[#This Row],[Fin AM]]-Tableau1[[#This Row],[Début AM]]-Tableau1[[#This Row],[Pause AM]]+Tableau1[[#This Row],[Fin PM]]-Tableau1[[#This Row],[Début PM]]-Tableau1[[#This Row],[Pause PM]]</f>
        <v>0</v>
      </c>
      <c r="L336" s="46"/>
      <c r="M336" s="91"/>
      <c r="N336" s="102" t="str">
        <f ca="1">IF(COUNTIF('jours fériés'!C:C,Tableau1[[#This Row],[Date]]),"oui","")</f>
        <v/>
      </c>
      <c r="O336" s="95"/>
      <c r="P336" s="95"/>
      <c r="Q336" s="87">
        <f>IF(Tableau1[[#This Row],[ CP / ABS / ChP. AM]]="A.M.",Tableau1[[#This Row],[Temps de travail]],0)</f>
        <v>0</v>
      </c>
      <c r="R336" s="110">
        <f>IF(Tableau1[[#This Row],[ CP / ABS / ChP. AM]]="Ch.P. AM",Tableau1[[#This Row],[Fin AM]]-Tableau1[[#This Row],[Début AM]]-Tableau1[[#This Row],[Pause AM]],0)</f>
        <v>0</v>
      </c>
      <c r="S336" s="88">
        <f>IF(Tableau1[[#This Row],[Ch.P. PM]]="Ch.P. PM",Tableau1[[#This Row],[Fin PM]]-Tableau1[[#This Row],[Début PM]]-Tableau1[[#This Row],[Pause PM]],0)</f>
        <v>0</v>
      </c>
      <c r="T336" s="111">
        <f>+Tableau1[[#This Row],[Chômage Partiel AM]]+Tableau1[[#This Row],[Chômage Partiel PM]]</f>
        <v>0</v>
      </c>
      <c r="U336" s="107">
        <f ca="1">MAX(0,IF(WEEKDAY(Tableau1[[#This Row],[Date]],2)&lt;7,0,
SUM(OFFSET(Tableau1[[#This Row],[Temps de travail]],-6,,7))-
SUM(OFFSET(Tableau1[[#This Row],[Heures à récupérer]],-6,,7))+
SUM(OFFSET(Tableau1[[#This Row],[Récup avance]],-6,,7))
-paramètres!$B$9
)*24)</f>
        <v>0</v>
      </c>
      <c r="V336" s="14"/>
      <c r="W336" s="14"/>
      <c r="Y336" s="14"/>
    </row>
    <row r="337" spans="2:25" x14ac:dyDescent="0.3">
      <c r="B337" s="50" t="str">
        <f>IF(WEEKDAY(Tableau1[[#This Row],[Date]],2)=4,"semaine "&amp;_xlfn.ISOWEEKNUM(Tableau1[[#This Row],[Date]]),"")</f>
        <v>semaine 48</v>
      </c>
      <c r="C337" s="45" t="str">
        <f>UPPER(TEXT(Tableau1[[#This Row],[Date]],"jjjj"))</f>
        <v>JEUDI</v>
      </c>
      <c r="D337" s="61">
        <f>$C$3+ROW()-ROW(Tableau1[[#Headers],[Date]])-1</f>
        <v>44161</v>
      </c>
      <c r="E337" s="25"/>
      <c r="F337" s="25"/>
      <c r="G337" s="59"/>
      <c r="H337" s="25"/>
      <c r="I337" s="25"/>
      <c r="J337" s="59"/>
      <c r="K337" s="65">
        <f>Tableau1[[#This Row],[Fin AM]]-Tableau1[[#This Row],[Début AM]]-Tableau1[[#This Row],[Pause AM]]+Tableau1[[#This Row],[Fin PM]]-Tableau1[[#This Row],[Début PM]]-Tableau1[[#This Row],[Pause PM]]</f>
        <v>0</v>
      </c>
      <c r="L337" s="46"/>
      <c r="M337" s="91"/>
      <c r="N337" s="102" t="str">
        <f ca="1">IF(COUNTIF('jours fériés'!C:C,Tableau1[[#This Row],[Date]]),"oui","")</f>
        <v/>
      </c>
      <c r="O337" s="95"/>
      <c r="P337" s="95"/>
      <c r="Q337" s="87">
        <f>IF(Tableau1[[#This Row],[ CP / ABS / ChP. AM]]="A.M.",Tableau1[[#This Row],[Temps de travail]],0)</f>
        <v>0</v>
      </c>
      <c r="R337" s="110">
        <f>IF(Tableau1[[#This Row],[ CP / ABS / ChP. AM]]="Ch.P. AM",Tableau1[[#This Row],[Fin AM]]-Tableau1[[#This Row],[Début AM]]-Tableau1[[#This Row],[Pause AM]],0)</f>
        <v>0</v>
      </c>
      <c r="S337" s="88">
        <f>IF(Tableau1[[#This Row],[Ch.P. PM]]="Ch.P. PM",Tableau1[[#This Row],[Fin PM]]-Tableau1[[#This Row],[Début PM]]-Tableau1[[#This Row],[Pause PM]],0)</f>
        <v>0</v>
      </c>
      <c r="T337" s="111">
        <f>+Tableau1[[#This Row],[Chômage Partiel AM]]+Tableau1[[#This Row],[Chômage Partiel PM]]</f>
        <v>0</v>
      </c>
      <c r="U337" s="107">
        <f ca="1">MAX(0,IF(WEEKDAY(Tableau1[[#This Row],[Date]],2)&lt;7,0,
SUM(OFFSET(Tableau1[[#This Row],[Temps de travail]],-6,,7))-
SUM(OFFSET(Tableau1[[#This Row],[Heures à récupérer]],-6,,7))+
SUM(OFFSET(Tableau1[[#This Row],[Récup avance]],-6,,7))
-paramètres!$B$9
)*24)</f>
        <v>0</v>
      </c>
      <c r="V337" s="14"/>
      <c r="W337" s="14"/>
      <c r="Y337" s="14"/>
    </row>
    <row r="338" spans="2:25" x14ac:dyDescent="0.3">
      <c r="B338" s="50" t="str">
        <f>IF(WEEKDAY(Tableau1[[#This Row],[Date]],2)=4,"semaine "&amp;_xlfn.ISOWEEKNUM(Tableau1[[#This Row],[Date]]),"")</f>
        <v/>
      </c>
      <c r="C338" s="45" t="str">
        <f>UPPER(TEXT(Tableau1[[#This Row],[Date]],"jjjj"))</f>
        <v>VENDREDI</v>
      </c>
      <c r="D338" s="61">
        <f>$C$3+ROW()-ROW(Tableau1[[#Headers],[Date]])-1</f>
        <v>44162</v>
      </c>
      <c r="E338" s="25"/>
      <c r="F338" s="25"/>
      <c r="G338" s="59"/>
      <c r="H338" s="25"/>
      <c r="I338" s="25"/>
      <c r="J338" s="59"/>
      <c r="K338" s="65">
        <f>Tableau1[[#This Row],[Fin AM]]-Tableau1[[#This Row],[Début AM]]-Tableau1[[#This Row],[Pause AM]]+Tableau1[[#This Row],[Fin PM]]-Tableau1[[#This Row],[Début PM]]-Tableau1[[#This Row],[Pause PM]]</f>
        <v>0</v>
      </c>
      <c r="L338" s="46"/>
      <c r="M338" s="91"/>
      <c r="N338" s="102" t="str">
        <f ca="1">IF(COUNTIF('jours fériés'!C:C,Tableau1[[#This Row],[Date]]),"oui","")</f>
        <v/>
      </c>
      <c r="O338" s="95"/>
      <c r="P338" s="95"/>
      <c r="Q338" s="87">
        <f>IF(Tableau1[[#This Row],[ CP / ABS / ChP. AM]]="A.M.",Tableau1[[#This Row],[Temps de travail]],0)</f>
        <v>0</v>
      </c>
      <c r="R338" s="110">
        <f>IF(Tableau1[[#This Row],[ CP / ABS / ChP. AM]]="Ch.P. AM",Tableau1[[#This Row],[Fin AM]]-Tableau1[[#This Row],[Début AM]]-Tableau1[[#This Row],[Pause AM]],0)</f>
        <v>0</v>
      </c>
      <c r="S338" s="88">
        <f>IF(Tableau1[[#This Row],[Ch.P. PM]]="Ch.P. PM",Tableau1[[#This Row],[Fin PM]]-Tableau1[[#This Row],[Début PM]]-Tableau1[[#This Row],[Pause PM]],0)</f>
        <v>0</v>
      </c>
      <c r="T338" s="111">
        <f>+Tableau1[[#This Row],[Chômage Partiel AM]]+Tableau1[[#This Row],[Chômage Partiel PM]]</f>
        <v>0</v>
      </c>
      <c r="U338" s="107">
        <f ca="1">MAX(0,IF(WEEKDAY(Tableau1[[#This Row],[Date]],2)&lt;7,0,
SUM(OFFSET(Tableau1[[#This Row],[Temps de travail]],-6,,7))-
SUM(OFFSET(Tableau1[[#This Row],[Heures à récupérer]],-6,,7))+
SUM(OFFSET(Tableau1[[#This Row],[Récup avance]],-6,,7))
-paramètres!$B$9
)*24)</f>
        <v>0</v>
      </c>
      <c r="V338" s="14"/>
      <c r="W338" s="14"/>
      <c r="Y338" s="14"/>
    </row>
    <row r="339" spans="2:25" x14ac:dyDescent="0.3">
      <c r="B339" s="50" t="str">
        <f>IF(WEEKDAY(Tableau1[[#This Row],[Date]],2)=4,"semaine "&amp;_xlfn.ISOWEEKNUM(Tableau1[[#This Row],[Date]]),"")</f>
        <v/>
      </c>
      <c r="C339" s="45" t="str">
        <f>UPPER(TEXT(Tableau1[[#This Row],[Date]],"jjjj"))</f>
        <v>SAMEDI</v>
      </c>
      <c r="D339" s="61">
        <f>$C$3+ROW()-ROW(Tableau1[[#Headers],[Date]])-1</f>
        <v>44163</v>
      </c>
      <c r="E339" s="25"/>
      <c r="F339" s="25"/>
      <c r="G339" s="59"/>
      <c r="H339" s="25"/>
      <c r="I339" s="25"/>
      <c r="J339" s="59"/>
      <c r="K339" s="65">
        <f>Tableau1[[#This Row],[Fin AM]]-Tableau1[[#This Row],[Début AM]]-Tableau1[[#This Row],[Pause AM]]+Tableau1[[#This Row],[Fin PM]]-Tableau1[[#This Row],[Début PM]]-Tableau1[[#This Row],[Pause PM]]</f>
        <v>0</v>
      </c>
      <c r="L339" s="46"/>
      <c r="M339" s="91"/>
      <c r="N339" s="102" t="str">
        <f ca="1">IF(COUNTIF('jours fériés'!C:C,Tableau1[[#This Row],[Date]]),"oui","")</f>
        <v/>
      </c>
      <c r="O339" s="95"/>
      <c r="P339" s="95"/>
      <c r="Q339" s="87">
        <f>IF(Tableau1[[#This Row],[ CP / ABS / ChP. AM]]="A.M.",Tableau1[[#This Row],[Temps de travail]],0)</f>
        <v>0</v>
      </c>
      <c r="R339" s="110">
        <f>IF(Tableau1[[#This Row],[ CP / ABS / ChP. AM]]="Ch.P. AM",Tableau1[[#This Row],[Fin AM]]-Tableau1[[#This Row],[Début AM]]-Tableau1[[#This Row],[Pause AM]],0)</f>
        <v>0</v>
      </c>
      <c r="S339" s="88">
        <f>IF(Tableau1[[#This Row],[Ch.P. PM]]="Ch.P. PM",Tableau1[[#This Row],[Fin PM]]-Tableau1[[#This Row],[Début PM]]-Tableau1[[#This Row],[Pause PM]],0)</f>
        <v>0</v>
      </c>
      <c r="T339" s="111">
        <f>+Tableau1[[#This Row],[Chômage Partiel AM]]+Tableau1[[#This Row],[Chômage Partiel PM]]</f>
        <v>0</v>
      </c>
      <c r="U339" s="107">
        <f ca="1">MAX(0,IF(WEEKDAY(Tableau1[[#This Row],[Date]],2)&lt;7,0,
SUM(OFFSET(Tableau1[[#This Row],[Temps de travail]],-6,,7))-
SUM(OFFSET(Tableau1[[#This Row],[Heures à récupérer]],-6,,7))+
SUM(OFFSET(Tableau1[[#This Row],[Récup avance]],-6,,7))
-paramètres!$B$9
)*24)</f>
        <v>0</v>
      </c>
      <c r="V339" s="14"/>
      <c r="W339" s="14"/>
      <c r="Y339" s="14"/>
    </row>
    <row r="340" spans="2:25" ht="15" thickBot="1" x14ac:dyDescent="0.35">
      <c r="B340" s="50" t="str">
        <f>IF(WEEKDAY(Tableau1[[#This Row],[Date]],2)=4,"semaine "&amp;_xlfn.ISOWEEKNUM(Tableau1[[#This Row],[Date]]),"")</f>
        <v/>
      </c>
      <c r="C340" s="45" t="str">
        <f>UPPER(TEXT(Tableau1[[#This Row],[Date]],"jjjj"))</f>
        <v>DIMANCHE</v>
      </c>
      <c r="D340" s="61">
        <f>$C$3+ROW()-ROW(Tableau1[[#Headers],[Date]])-1</f>
        <v>44164</v>
      </c>
      <c r="E340" s="25"/>
      <c r="F340" s="25"/>
      <c r="G340" s="59"/>
      <c r="H340" s="25"/>
      <c r="I340" s="25"/>
      <c r="J340" s="59"/>
      <c r="K340" s="65">
        <f>Tableau1[[#This Row],[Fin AM]]-Tableau1[[#This Row],[Début AM]]-Tableau1[[#This Row],[Pause AM]]+Tableau1[[#This Row],[Fin PM]]-Tableau1[[#This Row],[Début PM]]-Tableau1[[#This Row],[Pause PM]]</f>
        <v>0</v>
      </c>
      <c r="L340" s="53"/>
      <c r="M340" s="92"/>
      <c r="N340" s="97" t="str">
        <f ca="1">IF(COUNTIF('jours fériés'!C:C,Tableau1[[#This Row],[Date]]),"oui","")</f>
        <v/>
      </c>
      <c r="O340" s="96"/>
      <c r="P340" s="96"/>
      <c r="Q340" s="91">
        <f>IF(Tableau1[[#This Row],[ CP / ABS / ChP. AM]]="A.M.",Tableau1[[#This Row],[Temps de travail]],0)</f>
        <v>0</v>
      </c>
      <c r="R340" s="112">
        <f>IF(Tableau1[[#This Row],[ CP / ABS / ChP. AM]]="Ch.P. AM",Tableau1[[#This Row],[Fin AM]]-Tableau1[[#This Row],[Début AM]]-Tableau1[[#This Row],[Pause AM]],0)</f>
        <v>0</v>
      </c>
      <c r="S340" s="105">
        <f>IF(Tableau1[[#This Row],[Ch.P. PM]]="Ch.P. PM",Tableau1[[#This Row],[Fin PM]]-Tableau1[[#This Row],[Début PM]]-Tableau1[[#This Row],[Pause PM]],0)</f>
        <v>0</v>
      </c>
      <c r="T340" s="113">
        <f>+Tableau1[[#This Row],[Chômage Partiel AM]]+Tableau1[[#This Row],[Chômage Partiel PM]]</f>
        <v>0</v>
      </c>
      <c r="U340" s="108">
        <f ca="1">MAX(0,IF(WEEKDAY(Tableau1[[#This Row],[Date]],2)&lt;7,0,
SUM(OFFSET(Tableau1[[#This Row],[Temps de travail]],-6,,7))-
SUM(OFFSET(Tableau1[[#This Row],[Heures à récupérer]],-6,,7))+
SUM(OFFSET(Tableau1[[#This Row],[Récup avance]],-6,,7))
-paramètres!$B$9
)*24)</f>
        <v>0</v>
      </c>
      <c r="V340" s="14"/>
      <c r="W340" s="14"/>
      <c r="Y340" s="14"/>
    </row>
    <row r="341" spans="2:25" x14ac:dyDescent="0.3">
      <c r="B341" s="50" t="str">
        <f>IF(WEEKDAY(Tableau1[[#This Row],[Date]],2)=4,"semaine "&amp;_xlfn.ISOWEEKNUM(Tableau1[[#This Row],[Date]]),"")</f>
        <v/>
      </c>
      <c r="C341" s="45" t="str">
        <f>UPPER(TEXT(Tableau1[[#This Row],[Date]],"jjjj"))</f>
        <v>LUNDI</v>
      </c>
      <c r="D341" s="61">
        <f>$C$3+ROW()-ROW(Tableau1[[#Headers],[Date]])-1</f>
        <v>44165</v>
      </c>
      <c r="E341" s="25"/>
      <c r="F341" s="25"/>
      <c r="G341" s="59"/>
      <c r="H341" s="25"/>
      <c r="I341" s="25"/>
      <c r="J341" s="59"/>
      <c r="K341" s="65">
        <f>Tableau1[[#This Row],[Fin AM]]-Tableau1[[#This Row],[Début AM]]-Tableau1[[#This Row],[Pause AM]]+Tableau1[[#This Row],[Fin PM]]-Tableau1[[#This Row],[Début PM]]-Tableau1[[#This Row],[Pause PM]]</f>
        <v>0</v>
      </c>
      <c r="L341" s="49"/>
      <c r="M341" s="90"/>
      <c r="N341" s="102" t="str">
        <f ca="1">IF(COUNTIF('jours fériés'!C:C,Tableau1[[#This Row],[Date]]),"oui","")</f>
        <v/>
      </c>
      <c r="O341" s="95"/>
      <c r="P341" s="95"/>
      <c r="Q341" s="87">
        <f>IF(Tableau1[[#This Row],[ CP / ABS / ChP. AM]]="A.M.",Tableau1[[#This Row],[Temps de travail]],0)</f>
        <v>0</v>
      </c>
      <c r="R341" s="110">
        <f>IF(Tableau1[[#This Row],[ CP / ABS / ChP. AM]]="Ch.P. AM",Tableau1[[#This Row],[Fin AM]]-Tableau1[[#This Row],[Début AM]]-Tableau1[[#This Row],[Pause AM]],0)</f>
        <v>0</v>
      </c>
      <c r="S341" s="88">
        <f>IF(Tableau1[[#This Row],[Ch.P. PM]]="Ch.P. PM",Tableau1[[#This Row],[Fin PM]]-Tableau1[[#This Row],[Début PM]]-Tableau1[[#This Row],[Pause PM]],0)</f>
        <v>0</v>
      </c>
      <c r="T341" s="111">
        <f>+Tableau1[[#This Row],[Chômage Partiel AM]]+Tableau1[[#This Row],[Chômage Partiel PM]]</f>
        <v>0</v>
      </c>
      <c r="U341" s="107">
        <f ca="1">MAX(0,IF(WEEKDAY(Tableau1[[#This Row],[Date]],2)&lt;7,0,
SUM(OFFSET(Tableau1[[#This Row],[Temps de travail]],-6,,7))-
SUM(OFFSET(Tableau1[[#This Row],[Heures à récupérer]],-6,,7))+
SUM(OFFSET(Tableau1[[#This Row],[Récup avance]],-6,,7))
-paramètres!$B$9
)*24)</f>
        <v>0</v>
      </c>
      <c r="V341" s="14"/>
      <c r="W341" s="14"/>
      <c r="Y341" s="14"/>
    </row>
    <row r="342" spans="2:25" x14ac:dyDescent="0.3">
      <c r="B342" s="50" t="str">
        <f>IF(WEEKDAY(Tableau1[[#This Row],[Date]],2)=4,"semaine "&amp;_xlfn.ISOWEEKNUM(Tableau1[[#This Row],[Date]]),"")</f>
        <v/>
      </c>
      <c r="C342" s="45" t="str">
        <f>UPPER(TEXT(Tableau1[[#This Row],[Date]],"jjjj"))</f>
        <v>MARDI</v>
      </c>
      <c r="D342" s="61">
        <f>$C$3+ROW()-ROW(Tableau1[[#Headers],[Date]])-1</f>
        <v>44166</v>
      </c>
      <c r="E342" s="25"/>
      <c r="F342" s="25"/>
      <c r="G342" s="59"/>
      <c r="H342" s="25"/>
      <c r="I342" s="25"/>
      <c r="J342" s="59"/>
      <c r="K342" s="65">
        <f>Tableau1[[#This Row],[Fin AM]]-Tableau1[[#This Row],[Début AM]]-Tableau1[[#This Row],[Pause AM]]+Tableau1[[#This Row],[Fin PM]]-Tableau1[[#This Row],[Début PM]]-Tableau1[[#This Row],[Pause PM]]</f>
        <v>0</v>
      </c>
      <c r="L342" s="46"/>
      <c r="M342" s="91"/>
      <c r="N342" s="102" t="str">
        <f ca="1">IF(COUNTIF('jours fériés'!C:C,Tableau1[[#This Row],[Date]]),"oui","")</f>
        <v/>
      </c>
      <c r="O342" s="95"/>
      <c r="P342" s="95"/>
      <c r="Q342" s="87">
        <f>IF(Tableau1[[#This Row],[ CP / ABS / ChP. AM]]="A.M.",Tableau1[[#This Row],[Temps de travail]],0)</f>
        <v>0</v>
      </c>
      <c r="R342" s="110">
        <f>IF(Tableau1[[#This Row],[ CP / ABS / ChP. AM]]="Ch.P. AM",Tableau1[[#This Row],[Fin AM]]-Tableau1[[#This Row],[Début AM]]-Tableau1[[#This Row],[Pause AM]],0)</f>
        <v>0</v>
      </c>
      <c r="S342" s="88">
        <f>IF(Tableau1[[#This Row],[Ch.P. PM]]="Ch.P. PM",Tableau1[[#This Row],[Fin PM]]-Tableau1[[#This Row],[Début PM]]-Tableau1[[#This Row],[Pause PM]],0)</f>
        <v>0</v>
      </c>
      <c r="T342" s="111">
        <f>+Tableau1[[#This Row],[Chômage Partiel AM]]+Tableau1[[#This Row],[Chômage Partiel PM]]</f>
        <v>0</v>
      </c>
      <c r="U342" s="107">
        <f ca="1">MAX(0,IF(WEEKDAY(Tableau1[[#This Row],[Date]],2)&lt;7,0,
SUM(OFFSET(Tableau1[[#This Row],[Temps de travail]],-6,,7))-
SUM(OFFSET(Tableau1[[#This Row],[Heures à récupérer]],-6,,7))+
SUM(OFFSET(Tableau1[[#This Row],[Récup avance]],-6,,7))
-paramètres!$B$9
)*24)</f>
        <v>0</v>
      </c>
      <c r="V342" s="14"/>
      <c r="W342" s="14"/>
      <c r="Y342" s="14"/>
    </row>
    <row r="343" spans="2:25" x14ac:dyDescent="0.3">
      <c r="B343" s="50" t="str">
        <f>IF(WEEKDAY(Tableau1[[#This Row],[Date]],2)=4,"semaine "&amp;_xlfn.ISOWEEKNUM(Tableau1[[#This Row],[Date]]),"")</f>
        <v/>
      </c>
      <c r="C343" s="45" t="str">
        <f>UPPER(TEXT(Tableau1[[#This Row],[Date]],"jjjj"))</f>
        <v>MERCREDI</v>
      </c>
      <c r="D343" s="61">
        <f>$C$3+ROW()-ROW(Tableau1[[#Headers],[Date]])-1</f>
        <v>44167</v>
      </c>
      <c r="E343" s="25"/>
      <c r="F343" s="25"/>
      <c r="G343" s="59"/>
      <c r="H343" s="25"/>
      <c r="I343" s="25"/>
      <c r="J343" s="59"/>
      <c r="K343" s="65">
        <f>Tableau1[[#This Row],[Fin AM]]-Tableau1[[#This Row],[Début AM]]-Tableau1[[#This Row],[Pause AM]]+Tableau1[[#This Row],[Fin PM]]-Tableau1[[#This Row],[Début PM]]-Tableau1[[#This Row],[Pause PM]]</f>
        <v>0</v>
      </c>
      <c r="L343" s="46"/>
      <c r="M343" s="91"/>
      <c r="N343" s="102" t="str">
        <f ca="1">IF(COUNTIF('jours fériés'!C:C,Tableau1[[#This Row],[Date]]),"oui","")</f>
        <v/>
      </c>
      <c r="O343" s="95"/>
      <c r="P343" s="95"/>
      <c r="Q343" s="87">
        <f>IF(Tableau1[[#This Row],[ CP / ABS / ChP. AM]]="A.M.",Tableau1[[#This Row],[Temps de travail]],0)</f>
        <v>0</v>
      </c>
      <c r="R343" s="110">
        <f>IF(Tableau1[[#This Row],[ CP / ABS / ChP. AM]]="Ch.P. AM",Tableau1[[#This Row],[Fin AM]]-Tableau1[[#This Row],[Début AM]]-Tableau1[[#This Row],[Pause AM]],0)</f>
        <v>0</v>
      </c>
      <c r="S343" s="88">
        <f>IF(Tableau1[[#This Row],[Ch.P. PM]]="Ch.P. PM",Tableau1[[#This Row],[Fin PM]]-Tableau1[[#This Row],[Début PM]]-Tableau1[[#This Row],[Pause PM]],0)</f>
        <v>0</v>
      </c>
      <c r="T343" s="111">
        <f>+Tableau1[[#This Row],[Chômage Partiel AM]]+Tableau1[[#This Row],[Chômage Partiel PM]]</f>
        <v>0</v>
      </c>
      <c r="U343" s="107">
        <f ca="1">MAX(0,IF(WEEKDAY(Tableau1[[#This Row],[Date]],2)&lt;7,0,
SUM(OFFSET(Tableau1[[#This Row],[Temps de travail]],-6,,7))-
SUM(OFFSET(Tableau1[[#This Row],[Heures à récupérer]],-6,,7))+
SUM(OFFSET(Tableau1[[#This Row],[Récup avance]],-6,,7))
-paramètres!$B$9
)*24)</f>
        <v>0</v>
      </c>
      <c r="V343" s="14"/>
      <c r="W343" s="14"/>
      <c r="Y343" s="14"/>
    </row>
    <row r="344" spans="2:25" x14ac:dyDescent="0.3">
      <c r="B344" s="50" t="str">
        <f>IF(WEEKDAY(Tableau1[[#This Row],[Date]],2)=4,"semaine "&amp;_xlfn.ISOWEEKNUM(Tableau1[[#This Row],[Date]]),"")</f>
        <v>semaine 49</v>
      </c>
      <c r="C344" s="45" t="str">
        <f>UPPER(TEXT(Tableau1[[#This Row],[Date]],"jjjj"))</f>
        <v>JEUDI</v>
      </c>
      <c r="D344" s="61">
        <f>$C$3+ROW()-ROW(Tableau1[[#Headers],[Date]])-1</f>
        <v>44168</v>
      </c>
      <c r="E344" s="25"/>
      <c r="F344" s="25"/>
      <c r="G344" s="59"/>
      <c r="H344" s="25"/>
      <c r="I344" s="25"/>
      <c r="J344" s="59"/>
      <c r="K344" s="65">
        <f>Tableau1[[#This Row],[Fin AM]]-Tableau1[[#This Row],[Début AM]]-Tableau1[[#This Row],[Pause AM]]+Tableau1[[#This Row],[Fin PM]]-Tableau1[[#This Row],[Début PM]]-Tableau1[[#This Row],[Pause PM]]</f>
        <v>0</v>
      </c>
      <c r="L344" s="46"/>
      <c r="M344" s="91"/>
      <c r="N344" s="102" t="str">
        <f ca="1">IF(COUNTIF('jours fériés'!C:C,Tableau1[[#This Row],[Date]]),"oui","")</f>
        <v/>
      </c>
      <c r="O344" s="95"/>
      <c r="P344" s="95"/>
      <c r="Q344" s="87">
        <f>IF(Tableau1[[#This Row],[ CP / ABS / ChP. AM]]="A.M.",Tableau1[[#This Row],[Temps de travail]],0)</f>
        <v>0</v>
      </c>
      <c r="R344" s="110">
        <f>IF(Tableau1[[#This Row],[ CP / ABS / ChP. AM]]="Ch.P. AM",Tableau1[[#This Row],[Fin AM]]-Tableau1[[#This Row],[Début AM]]-Tableau1[[#This Row],[Pause AM]],0)</f>
        <v>0</v>
      </c>
      <c r="S344" s="88">
        <f>IF(Tableau1[[#This Row],[Ch.P. PM]]="Ch.P. PM",Tableau1[[#This Row],[Fin PM]]-Tableau1[[#This Row],[Début PM]]-Tableau1[[#This Row],[Pause PM]],0)</f>
        <v>0</v>
      </c>
      <c r="T344" s="111">
        <f>+Tableau1[[#This Row],[Chômage Partiel AM]]+Tableau1[[#This Row],[Chômage Partiel PM]]</f>
        <v>0</v>
      </c>
      <c r="U344" s="107">
        <f ca="1">MAX(0,IF(WEEKDAY(Tableau1[[#This Row],[Date]],2)&lt;7,0,
SUM(OFFSET(Tableau1[[#This Row],[Temps de travail]],-6,,7))-
SUM(OFFSET(Tableau1[[#This Row],[Heures à récupérer]],-6,,7))+
SUM(OFFSET(Tableau1[[#This Row],[Récup avance]],-6,,7))
-paramètres!$B$9
)*24)</f>
        <v>0</v>
      </c>
      <c r="V344" s="14"/>
      <c r="W344" s="14"/>
      <c r="Y344" s="14"/>
    </row>
    <row r="345" spans="2:25" x14ac:dyDescent="0.3">
      <c r="B345" s="50" t="str">
        <f>IF(WEEKDAY(Tableau1[[#This Row],[Date]],2)=4,"semaine "&amp;_xlfn.ISOWEEKNUM(Tableau1[[#This Row],[Date]]),"")</f>
        <v/>
      </c>
      <c r="C345" s="45" t="str">
        <f>UPPER(TEXT(Tableau1[[#This Row],[Date]],"jjjj"))</f>
        <v>VENDREDI</v>
      </c>
      <c r="D345" s="61">
        <f>$C$3+ROW()-ROW(Tableau1[[#Headers],[Date]])-1</f>
        <v>44169</v>
      </c>
      <c r="E345" s="25"/>
      <c r="F345" s="25"/>
      <c r="G345" s="59"/>
      <c r="H345" s="25"/>
      <c r="I345" s="25"/>
      <c r="J345" s="59"/>
      <c r="K345" s="65">
        <f>Tableau1[[#This Row],[Fin AM]]-Tableau1[[#This Row],[Début AM]]-Tableau1[[#This Row],[Pause AM]]+Tableau1[[#This Row],[Fin PM]]-Tableau1[[#This Row],[Début PM]]-Tableau1[[#This Row],[Pause PM]]</f>
        <v>0</v>
      </c>
      <c r="L345" s="46"/>
      <c r="M345" s="91"/>
      <c r="N345" s="102" t="str">
        <f ca="1">IF(COUNTIF('jours fériés'!C:C,Tableau1[[#This Row],[Date]]),"oui","")</f>
        <v/>
      </c>
      <c r="O345" s="95"/>
      <c r="P345" s="95"/>
      <c r="Q345" s="87">
        <f>IF(Tableau1[[#This Row],[ CP / ABS / ChP. AM]]="A.M.",Tableau1[[#This Row],[Temps de travail]],0)</f>
        <v>0</v>
      </c>
      <c r="R345" s="110">
        <f>IF(Tableau1[[#This Row],[ CP / ABS / ChP. AM]]="Ch.P. AM",Tableau1[[#This Row],[Fin AM]]-Tableau1[[#This Row],[Début AM]]-Tableau1[[#This Row],[Pause AM]],0)</f>
        <v>0</v>
      </c>
      <c r="S345" s="88">
        <f>IF(Tableau1[[#This Row],[Ch.P. PM]]="Ch.P. PM",Tableau1[[#This Row],[Fin PM]]-Tableau1[[#This Row],[Début PM]]-Tableau1[[#This Row],[Pause PM]],0)</f>
        <v>0</v>
      </c>
      <c r="T345" s="111">
        <f>+Tableau1[[#This Row],[Chômage Partiel AM]]+Tableau1[[#This Row],[Chômage Partiel PM]]</f>
        <v>0</v>
      </c>
      <c r="U345" s="107">
        <f ca="1">MAX(0,IF(WEEKDAY(Tableau1[[#This Row],[Date]],2)&lt;7,0,
SUM(OFFSET(Tableau1[[#This Row],[Temps de travail]],-6,,7))-
SUM(OFFSET(Tableau1[[#This Row],[Heures à récupérer]],-6,,7))+
SUM(OFFSET(Tableau1[[#This Row],[Récup avance]],-6,,7))
-paramètres!$B$9
)*24)</f>
        <v>0</v>
      </c>
      <c r="V345" s="14"/>
      <c r="W345" s="14"/>
      <c r="Y345" s="14"/>
    </row>
    <row r="346" spans="2:25" x14ac:dyDescent="0.3">
      <c r="B346" s="50" t="str">
        <f>IF(WEEKDAY(Tableau1[[#This Row],[Date]],2)=4,"semaine "&amp;_xlfn.ISOWEEKNUM(Tableau1[[#This Row],[Date]]),"")</f>
        <v/>
      </c>
      <c r="C346" s="45" t="str">
        <f>UPPER(TEXT(Tableau1[[#This Row],[Date]],"jjjj"))</f>
        <v>SAMEDI</v>
      </c>
      <c r="D346" s="61">
        <f>$C$3+ROW()-ROW(Tableau1[[#Headers],[Date]])-1</f>
        <v>44170</v>
      </c>
      <c r="E346" s="25"/>
      <c r="F346" s="25"/>
      <c r="G346" s="59"/>
      <c r="H346" s="25"/>
      <c r="I346" s="25"/>
      <c r="J346" s="59"/>
      <c r="K346" s="65">
        <f>Tableau1[[#This Row],[Fin AM]]-Tableau1[[#This Row],[Début AM]]-Tableau1[[#This Row],[Pause AM]]+Tableau1[[#This Row],[Fin PM]]-Tableau1[[#This Row],[Début PM]]-Tableau1[[#This Row],[Pause PM]]</f>
        <v>0</v>
      </c>
      <c r="L346" s="46"/>
      <c r="M346" s="91"/>
      <c r="N346" s="102" t="str">
        <f ca="1">IF(COUNTIF('jours fériés'!C:C,Tableau1[[#This Row],[Date]]),"oui","")</f>
        <v/>
      </c>
      <c r="O346" s="95"/>
      <c r="P346" s="95"/>
      <c r="Q346" s="87">
        <f>IF(Tableau1[[#This Row],[ CP / ABS / ChP. AM]]="A.M.",Tableau1[[#This Row],[Temps de travail]],0)</f>
        <v>0</v>
      </c>
      <c r="R346" s="110">
        <f>IF(Tableau1[[#This Row],[ CP / ABS / ChP. AM]]="Ch.P. AM",Tableau1[[#This Row],[Fin AM]]-Tableau1[[#This Row],[Début AM]]-Tableau1[[#This Row],[Pause AM]],0)</f>
        <v>0</v>
      </c>
      <c r="S346" s="88">
        <f>IF(Tableau1[[#This Row],[Ch.P. PM]]="Ch.P. PM",Tableau1[[#This Row],[Fin PM]]-Tableau1[[#This Row],[Début PM]]-Tableau1[[#This Row],[Pause PM]],0)</f>
        <v>0</v>
      </c>
      <c r="T346" s="111">
        <f>+Tableau1[[#This Row],[Chômage Partiel AM]]+Tableau1[[#This Row],[Chômage Partiel PM]]</f>
        <v>0</v>
      </c>
      <c r="U346" s="107">
        <f ca="1">MAX(0,IF(WEEKDAY(Tableau1[[#This Row],[Date]],2)&lt;7,0,
SUM(OFFSET(Tableau1[[#This Row],[Temps de travail]],-6,,7))-
SUM(OFFSET(Tableau1[[#This Row],[Heures à récupérer]],-6,,7))+
SUM(OFFSET(Tableau1[[#This Row],[Récup avance]],-6,,7))
-paramètres!$B$9
)*24)</f>
        <v>0</v>
      </c>
      <c r="V346" s="14"/>
      <c r="W346" s="14"/>
      <c r="Y346" s="14"/>
    </row>
    <row r="347" spans="2:25" ht="15" thickBot="1" x14ac:dyDescent="0.35">
      <c r="B347" s="50" t="str">
        <f>IF(WEEKDAY(Tableau1[[#This Row],[Date]],2)=4,"semaine "&amp;_xlfn.ISOWEEKNUM(Tableau1[[#This Row],[Date]]),"")</f>
        <v/>
      </c>
      <c r="C347" s="45" t="str">
        <f>UPPER(TEXT(Tableau1[[#This Row],[Date]],"jjjj"))</f>
        <v>DIMANCHE</v>
      </c>
      <c r="D347" s="61">
        <f>$C$3+ROW()-ROW(Tableau1[[#Headers],[Date]])-1</f>
        <v>44171</v>
      </c>
      <c r="E347" s="25"/>
      <c r="F347" s="25"/>
      <c r="G347" s="59"/>
      <c r="H347" s="25"/>
      <c r="I347" s="25"/>
      <c r="J347" s="59"/>
      <c r="K347" s="65">
        <f>Tableau1[[#This Row],[Fin AM]]-Tableau1[[#This Row],[Début AM]]-Tableau1[[#This Row],[Pause AM]]+Tableau1[[#This Row],[Fin PM]]-Tableau1[[#This Row],[Début PM]]-Tableau1[[#This Row],[Pause PM]]</f>
        <v>0</v>
      </c>
      <c r="L347" s="53"/>
      <c r="M347" s="92"/>
      <c r="N347" s="97" t="str">
        <f ca="1">IF(COUNTIF('jours fériés'!C:C,Tableau1[[#This Row],[Date]]),"oui","")</f>
        <v/>
      </c>
      <c r="O347" s="96"/>
      <c r="P347" s="96"/>
      <c r="Q347" s="91">
        <f>IF(Tableau1[[#This Row],[ CP / ABS / ChP. AM]]="A.M.",Tableau1[[#This Row],[Temps de travail]],0)</f>
        <v>0</v>
      </c>
      <c r="R347" s="112">
        <f>IF(Tableau1[[#This Row],[ CP / ABS / ChP. AM]]="Ch.P. AM",Tableau1[[#This Row],[Fin AM]]-Tableau1[[#This Row],[Début AM]]-Tableau1[[#This Row],[Pause AM]],0)</f>
        <v>0</v>
      </c>
      <c r="S347" s="105">
        <f>IF(Tableau1[[#This Row],[Ch.P. PM]]="Ch.P. PM",Tableau1[[#This Row],[Fin PM]]-Tableau1[[#This Row],[Début PM]]-Tableau1[[#This Row],[Pause PM]],0)</f>
        <v>0</v>
      </c>
      <c r="T347" s="113">
        <f>+Tableau1[[#This Row],[Chômage Partiel AM]]+Tableau1[[#This Row],[Chômage Partiel PM]]</f>
        <v>0</v>
      </c>
      <c r="U347" s="108">
        <f ca="1">MAX(0,IF(WEEKDAY(Tableau1[[#This Row],[Date]],2)&lt;7,0,
SUM(OFFSET(Tableau1[[#This Row],[Temps de travail]],-6,,7))-
SUM(OFFSET(Tableau1[[#This Row],[Heures à récupérer]],-6,,7))+
SUM(OFFSET(Tableau1[[#This Row],[Récup avance]],-6,,7))
-paramètres!$B$9
)*24)</f>
        <v>0</v>
      </c>
      <c r="V347" s="14"/>
      <c r="W347" s="14"/>
      <c r="Y347" s="14"/>
    </row>
    <row r="348" spans="2:25" x14ac:dyDescent="0.3">
      <c r="B348" s="50" t="str">
        <f>IF(WEEKDAY(Tableau1[[#This Row],[Date]],2)=4,"semaine "&amp;_xlfn.ISOWEEKNUM(Tableau1[[#This Row],[Date]]),"")</f>
        <v/>
      </c>
      <c r="C348" s="45" t="str">
        <f>UPPER(TEXT(Tableau1[[#This Row],[Date]],"jjjj"))</f>
        <v>LUNDI</v>
      </c>
      <c r="D348" s="61">
        <f>$C$3+ROW()-ROW(Tableau1[[#Headers],[Date]])-1</f>
        <v>44172</v>
      </c>
      <c r="E348" s="25"/>
      <c r="F348" s="25"/>
      <c r="G348" s="59"/>
      <c r="H348" s="25"/>
      <c r="I348" s="25"/>
      <c r="J348" s="59"/>
      <c r="K348" s="65">
        <f>Tableau1[[#This Row],[Fin AM]]-Tableau1[[#This Row],[Début AM]]-Tableau1[[#This Row],[Pause AM]]+Tableau1[[#This Row],[Fin PM]]-Tableau1[[#This Row],[Début PM]]-Tableau1[[#This Row],[Pause PM]]</f>
        <v>0</v>
      </c>
      <c r="L348" s="49"/>
      <c r="M348" s="90"/>
      <c r="N348" s="102" t="str">
        <f ca="1">IF(COUNTIF('jours fériés'!C:C,Tableau1[[#This Row],[Date]]),"oui","")</f>
        <v/>
      </c>
      <c r="O348" s="95"/>
      <c r="P348" s="95"/>
      <c r="Q348" s="87">
        <f>IF(Tableau1[[#This Row],[ CP / ABS / ChP. AM]]="A.M.",Tableau1[[#This Row],[Temps de travail]],0)</f>
        <v>0</v>
      </c>
      <c r="R348" s="110">
        <f>IF(Tableau1[[#This Row],[ CP / ABS / ChP. AM]]="Ch.P. AM",Tableau1[[#This Row],[Fin AM]]-Tableau1[[#This Row],[Début AM]]-Tableau1[[#This Row],[Pause AM]],0)</f>
        <v>0</v>
      </c>
      <c r="S348" s="88">
        <f>IF(Tableau1[[#This Row],[Ch.P. PM]]="Ch.P. PM",Tableau1[[#This Row],[Fin PM]]-Tableau1[[#This Row],[Début PM]]-Tableau1[[#This Row],[Pause PM]],0)</f>
        <v>0</v>
      </c>
      <c r="T348" s="111">
        <f>+Tableau1[[#This Row],[Chômage Partiel AM]]+Tableau1[[#This Row],[Chômage Partiel PM]]</f>
        <v>0</v>
      </c>
      <c r="U348" s="107">
        <f ca="1">MAX(0,IF(WEEKDAY(Tableau1[[#This Row],[Date]],2)&lt;7,0,
SUM(OFFSET(Tableau1[[#This Row],[Temps de travail]],-6,,7))-
SUM(OFFSET(Tableau1[[#This Row],[Heures à récupérer]],-6,,7))+
SUM(OFFSET(Tableau1[[#This Row],[Récup avance]],-6,,7))
-paramètres!$B$9
)*24)</f>
        <v>0</v>
      </c>
      <c r="V348" s="14"/>
      <c r="W348" s="14"/>
      <c r="Y348" s="14"/>
    </row>
    <row r="349" spans="2:25" x14ac:dyDescent="0.3">
      <c r="B349" s="50" t="str">
        <f>IF(WEEKDAY(Tableau1[[#This Row],[Date]],2)=4,"semaine "&amp;_xlfn.ISOWEEKNUM(Tableau1[[#This Row],[Date]]),"")</f>
        <v/>
      </c>
      <c r="C349" s="45" t="str">
        <f>UPPER(TEXT(Tableau1[[#This Row],[Date]],"jjjj"))</f>
        <v>MARDI</v>
      </c>
      <c r="D349" s="61">
        <f>$C$3+ROW()-ROW(Tableau1[[#Headers],[Date]])-1</f>
        <v>44173</v>
      </c>
      <c r="E349" s="25"/>
      <c r="F349" s="25"/>
      <c r="G349" s="59"/>
      <c r="H349" s="25"/>
      <c r="I349" s="25"/>
      <c r="J349" s="59"/>
      <c r="K349" s="65">
        <f>Tableau1[[#This Row],[Fin AM]]-Tableau1[[#This Row],[Début AM]]-Tableau1[[#This Row],[Pause AM]]+Tableau1[[#This Row],[Fin PM]]-Tableau1[[#This Row],[Début PM]]-Tableau1[[#This Row],[Pause PM]]</f>
        <v>0</v>
      </c>
      <c r="L349" s="46"/>
      <c r="M349" s="91"/>
      <c r="N349" s="102" t="str">
        <f ca="1">IF(COUNTIF('jours fériés'!C:C,Tableau1[[#This Row],[Date]]),"oui","")</f>
        <v/>
      </c>
      <c r="O349" s="95"/>
      <c r="P349" s="95"/>
      <c r="Q349" s="87">
        <f>IF(Tableau1[[#This Row],[ CP / ABS / ChP. AM]]="A.M.",Tableau1[[#This Row],[Temps de travail]],0)</f>
        <v>0</v>
      </c>
      <c r="R349" s="110">
        <f>IF(Tableau1[[#This Row],[ CP / ABS / ChP. AM]]="Ch.P. AM",Tableau1[[#This Row],[Fin AM]]-Tableau1[[#This Row],[Début AM]]-Tableau1[[#This Row],[Pause AM]],0)</f>
        <v>0</v>
      </c>
      <c r="S349" s="88">
        <f>IF(Tableau1[[#This Row],[Ch.P. PM]]="Ch.P. PM",Tableau1[[#This Row],[Fin PM]]-Tableau1[[#This Row],[Début PM]]-Tableau1[[#This Row],[Pause PM]],0)</f>
        <v>0</v>
      </c>
      <c r="T349" s="111">
        <f>+Tableau1[[#This Row],[Chômage Partiel AM]]+Tableau1[[#This Row],[Chômage Partiel PM]]</f>
        <v>0</v>
      </c>
      <c r="U349" s="107">
        <f ca="1">MAX(0,IF(WEEKDAY(Tableau1[[#This Row],[Date]],2)&lt;7,0,
SUM(OFFSET(Tableau1[[#This Row],[Temps de travail]],-6,,7))-
SUM(OFFSET(Tableau1[[#This Row],[Heures à récupérer]],-6,,7))+
SUM(OFFSET(Tableau1[[#This Row],[Récup avance]],-6,,7))
-paramètres!$B$9
)*24)</f>
        <v>0</v>
      </c>
      <c r="V349" s="14"/>
      <c r="W349" s="14"/>
      <c r="Y349" s="14"/>
    </row>
    <row r="350" spans="2:25" x14ac:dyDescent="0.3">
      <c r="B350" s="50" t="str">
        <f>IF(WEEKDAY(Tableau1[[#This Row],[Date]],2)=4,"semaine "&amp;_xlfn.ISOWEEKNUM(Tableau1[[#This Row],[Date]]),"")</f>
        <v/>
      </c>
      <c r="C350" s="45" t="str">
        <f>UPPER(TEXT(Tableau1[[#This Row],[Date]],"jjjj"))</f>
        <v>MERCREDI</v>
      </c>
      <c r="D350" s="61">
        <f>$C$3+ROW()-ROW(Tableau1[[#Headers],[Date]])-1</f>
        <v>44174</v>
      </c>
      <c r="E350" s="25"/>
      <c r="F350" s="25"/>
      <c r="G350" s="59"/>
      <c r="H350" s="25"/>
      <c r="I350" s="25"/>
      <c r="J350" s="59"/>
      <c r="K350" s="65">
        <f>Tableau1[[#This Row],[Fin AM]]-Tableau1[[#This Row],[Début AM]]-Tableau1[[#This Row],[Pause AM]]+Tableau1[[#This Row],[Fin PM]]-Tableau1[[#This Row],[Début PM]]-Tableau1[[#This Row],[Pause PM]]</f>
        <v>0</v>
      </c>
      <c r="L350" s="46"/>
      <c r="M350" s="91"/>
      <c r="N350" s="102" t="str">
        <f ca="1">IF(COUNTIF('jours fériés'!C:C,Tableau1[[#This Row],[Date]]),"oui","")</f>
        <v/>
      </c>
      <c r="O350" s="95"/>
      <c r="P350" s="95"/>
      <c r="Q350" s="87">
        <f>IF(Tableau1[[#This Row],[ CP / ABS / ChP. AM]]="A.M.",Tableau1[[#This Row],[Temps de travail]],0)</f>
        <v>0</v>
      </c>
      <c r="R350" s="110">
        <f>IF(Tableau1[[#This Row],[ CP / ABS / ChP. AM]]="Ch.P. AM",Tableau1[[#This Row],[Fin AM]]-Tableau1[[#This Row],[Début AM]]-Tableau1[[#This Row],[Pause AM]],0)</f>
        <v>0</v>
      </c>
      <c r="S350" s="88">
        <f>IF(Tableau1[[#This Row],[Ch.P. PM]]="Ch.P. PM",Tableau1[[#This Row],[Fin PM]]-Tableau1[[#This Row],[Début PM]]-Tableau1[[#This Row],[Pause PM]],0)</f>
        <v>0</v>
      </c>
      <c r="T350" s="111">
        <f>+Tableau1[[#This Row],[Chômage Partiel AM]]+Tableau1[[#This Row],[Chômage Partiel PM]]</f>
        <v>0</v>
      </c>
      <c r="U350" s="107">
        <f ca="1">MAX(0,IF(WEEKDAY(Tableau1[[#This Row],[Date]],2)&lt;7,0,
SUM(OFFSET(Tableau1[[#This Row],[Temps de travail]],-6,,7))-
SUM(OFFSET(Tableau1[[#This Row],[Heures à récupérer]],-6,,7))+
SUM(OFFSET(Tableau1[[#This Row],[Récup avance]],-6,,7))
-paramètres!$B$9
)*24)</f>
        <v>0</v>
      </c>
      <c r="V350" s="14"/>
      <c r="W350" s="14"/>
      <c r="Y350" s="14"/>
    </row>
    <row r="351" spans="2:25" x14ac:dyDescent="0.3">
      <c r="B351" s="50" t="str">
        <f>IF(WEEKDAY(Tableau1[[#This Row],[Date]],2)=4,"semaine "&amp;_xlfn.ISOWEEKNUM(Tableau1[[#This Row],[Date]]),"")</f>
        <v>semaine 50</v>
      </c>
      <c r="C351" s="45" t="str">
        <f>UPPER(TEXT(Tableau1[[#This Row],[Date]],"jjjj"))</f>
        <v>JEUDI</v>
      </c>
      <c r="D351" s="61">
        <f>$C$3+ROW()-ROW(Tableau1[[#Headers],[Date]])-1</f>
        <v>44175</v>
      </c>
      <c r="E351" s="25"/>
      <c r="F351" s="25"/>
      <c r="G351" s="59"/>
      <c r="H351" s="25"/>
      <c r="I351" s="25"/>
      <c r="J351" s="59"/>
      <c r="K351" s="65">
        <f>Tableau1[[#This Row],[Fin AM]]-Tableau1[[#This Row],[Début AM]]-Tableau1[[#This Row],[Pause AM]]+Tableau1[[#This Row],[Fin PM]]-Tableau1[[#This Row],[Début PM]]-Tableau1[[#This Row],[Pause PM]]</f>
        <v>0</v>
      </c>
      <c r="L351" s="46"/>
      <c r="M351" s="91"/>
      <c r="N351" s="102" t="str">
        <f ca="1">IF(COUNTIF('jours fériés'!C:C,Tableau1[[#This Row],[Date]]),"oui","")</f>
        <v/>
      </c>
      <c r="O351" s="95"/>
      <c r="P351" s="95"/>
      <c r="Q351" s="87">
        <f>IF(Tableau1[[#This Row],[ CP / ABS / ChP. AM]]="A.M.",Tableau1[[#This Row],[Temps de travail]],0)</f>
        <v>0</v>
      </c>
      <c r="R351" s="110">
        <f>IF(Tableau1[[#This Row],[ CP / ABS / ChP. AM]]="Ch.P. AM",Tableau1[[#This Row],[Fin AM]]-Tableau1[[#This Row],[Début AM]]-Tableau1[[#This Row],[Pause AM]],0)</f>
        <v>0</v>
      </c>
      <c r="S351" s="88">
        <f>IF(Tableau1[[#This Row],[Ch.P. PM]]="Ch.P. PM",Tableau1[[#This Row],[Fin PM]]-Tableau1[[#This Row],[Début PM]]-Tableau1[[#This Row],[Pause PM]],0)</f>
        <v>0</v>
      </c>
      <c r="T351" s="111">
        <f>+Tableau1[[#This Row],[Chômage Partiel AM]]+Tableau1[[#This Row],[Chômage Partiel PM]]</f>
        <v>0</v>
      </c>
      <c r="U351" s="107">
        <f ca="1">MAX(0,IF(WEEKDAY(Tableau1[[#This Row],[Date]],2)&lt;7,0,
SUM(OFFSET(Tableau1[[#This Row],[Temps de travail]],-6,,7))-
SUM(OFFSET(Tableau1[[#This Row],[Heures à récupérer]],-6,,7))+
SUM(OFFSET(Tableau1[[#This Row],[Récup avance]],-6,,7))
-paramètres!$B$9
)*24)</f>
        <v>0</v>
      </c>
      <c r="V351" s="14"/>
      <c r="W351" s="14"/>
      <c r="Y351" s="14"/>
    </row>
    <row r="352" spans="2:25" x14ac:dyDescent="0.3">
      <c r="B352" s="50" t="str">
        <f>IF(WEEKDAY(Tableau1[[#This Row],[Date]],2)=4,"semaine "&amp;_xlfn.ISOWEEKNUM(Tableau1[[#This Row],[Date]]),"")</f>
        <v/>
      </c>
      <c r="C352" s="45" t="str">
        <f>UPPER(TEXT(Tableau1[[#This Row],[Date]],"jjjj"))</f>
        <v>VENDREDI</v>
      </c>
      <c r="D352" s="61">
        <f>$C$3+ROW()-ROW(Tableau1[[#Headers],[Date]])-1</f>
        <v>44176</v>
      </c>
      <c r="E352" s="25"/>
      <c r="F352" s="25"/>
      <c r="G352" s="59"/>
      <c r="H352" s="25"/>
      <c r="I352" s="25"/>
      <c r="J352" s="59"/>
      <c r="K352" s="65">
        <f>Tableau1[[#This Row],[Fin AM]]-Tableau1[[#This Row],[Début AM]]-Tableau1[[#This Row],[Pause AM]]+Tableau1[[#This Row],[Fin PM]]-Tableau1[[#This Row],[Début PM]]-Tableau1[[#This Row],[Pause PM]]</f>
        <v>0</v>
      </c>
      <c r="L352" s="46"/>
      <c r="M352" s="91"/>
      <c r="N352" s="102" t="str">
        <f ca="1">IF(COUNTIF('jours fériés'!C:C,Tableau1[[#This Row],[Date]]),"oui","")</f>
        <v/>
      </c>
      <c r="O352" s="95"/>
      <c r="P352" s="95"/>
      <c r="Q352" s="87">
        <f>IF(Tableau1[[#This Row],[ CP / ABS / ChP. AM]]="A.M.",Tableau1[[#This Row],[Temps de travail]],0)</f>
        <v>0</v>
      </c>
      <c r="R352" s="110">
        <f>IF(Tableau1[[#This Row],[ CP / ABS / ChP. AM]]="Ch.P. AM",Tableau1[[#This Row],[Fin AM]]-Tableau1[[#This Row],[Début AM]]-Tableau1[[#This Row],[Pause AM]],0)</f>
        <v>0</v>
      </c>
      <c r="S352" s="88">
        <f>IF(Tableau1[[#This Row],[Ch.P. PM]]="Ch.P. PM",Tableau1[[#This Row],[Fin PM]]-Tableau1[[#This Row],[Début PM]]-Tableau1[[#This Row],[Pause PM]],0)</f>
        <v>0</v>
      </c>
      <c r="T352" s="111">
        <f>+Tableau1[[#This Row],[Chômage Partiel AM]]+Tableau1[[#This Row],[Chômage Partiel PM]]</f>
        <v>0</v>
      </c>
      <c r="U352" s="107">
        <f ca="1">MAX(0,IF(WEEKDAY(Tableau1[[#This Row],[Date]],2)&lt;7,0,
SUM(OFFSET(Tableau1[[#This Row],[Temps de travail]],-6,,7))-
SUM(OFFSET(Tableau1[[#This Row],[Heures à récupérer]],-6,,7))+
SUM(OFFSET(Tableau1[[#This Row],[Récup avance]],-6,,7))
-paramètres!$B$9
)*24)</f>
        <v>0</v>
      </c>
      <c r="V352" s="14"/>
      <c r="W352" s="14"/>
      <c r="Y352" s="14"/>
    </row>
    <row r="353" spans="2:25" x14ac:dyDescent="0.3">
      <c r="B353" s="50" t="str">
        <f>IF(WEEKDAY(Tableau1[[#This Row],[Date]],2)=4,"semaine "&amp;_xlfn.ISOWEEKNUM(Tableau1[[#This Row],[Date]]),"")</f>
        <v/>
      </c>
      <c r="C353" s="45" t="str">
        <f>UPPER(TEXT(Tableau1[[#This Row],[Date]],"jjjj"))</f>
        <v>SAMEDI</v>
      </c>
      <c r="D353" s="61">
        <f>$C$3+ROW()-ROW(Tableau1[[#Headers],[Date]])-1</f>
        <v>44177</v>
      </c>
      <c r="E353" s="25"/>
      <c r="F353" s="25"/>
      <c r="G353" s="59"/>
      <c r="H353" s="25"/>
      <c r="I353" s="25"/>
      <c r="J353" s="59"/>
      <c r="K353" s="65">
        <f>Tableau1[[#This Row],[Fin AM]]-Tableau1[[#This Row],[Début AM]]-Tableau1[[#This Row],[Pause AM]]+Tableau1[[#This Row],[Fin PM]]-Tableau1[[#This Row],[Début PM]]-Tableau1[[#This Row],[Pause PM]]</f>
        <v>0</v>
      </c>
      <c r="L353" s="46"/>
      <c r="M353" s="91"/>
      <c r="N353" s="102" t="str">
        <f ca="1">IF(COUNTIF('jours fériés'!C:C,Tableau1[[#This Row],[Date]]),"oui","")</f>
        <v/>
      </c>
      <c r="O353" s="95"/>
      <c r="P353" s="95"/>
      <c r="Q353" s="87">
        <f>IF(Tableau1[[#This Row],[ CP / ABS / ChP. AM]]="A.M.",Tableau1[[#This Row],[Temps de travail]],0)</f>
        <v>0</v>
      </c>
      <c r="R353" s="110">
        <f>IF(Tableau1[[#This Row],[ CP / ABS / ChP. AM]]="Ch.P. AM",Tableau1[[#This Row],[Fin AM]]-Tableau1[[#This Row],[Début AM]]-Tableau1[[#This Row],[Pause AM]],0)</f>
        <v>0</v>
      </c>
      <c r="S353" s="88">
        <f>IF(Tableau1[[#This Row],[Ch.P. PM]]="Ch.P. PM",Tableau1[[#This Row],[Fin PM]]-Tableau1[[#This Row],[Début PM]]-Tableau1[[#This Row],[Pause PM]],0)</f>
        <v>0</v>
      </c>
      <c r="T353" s="111">
        <f>+Tableau1[[#This Row],[Chômage Partiel AM]]+Tableau1[[#This Row],[Chômage Partiel PM]]</f>
        <v>0</v>
      </c>
      <c r="U353" s="107">
        <f ca="1">MAX(0,IF(WEEKDAY(Tableau1[[#This Row],[Date]],2)&lt;7,0,
SUM(OFFSET(Tableau1[[#This Row],[Temps de travail]],-6,,7))-
SUM(OFFSET(Tableau1[[#This Row],[Heures à récupérer]],-6,,7))+
SUM(OFFSET(Tableau1[[#This Row],[Récup avance]],-6,,7))
-paramètres!$B$9
)*24)</f>
        <v>0</v>
      </c>
      <c r="V353" s="14"/>
      <c r="W353" s="14"/>
      <c r="Y353" s="14"/>
    </row>
    <row r="354" spans="2:25" ht="15" thickBot="1" x14ac:dyDescent="0.35">
      <c r="B354" s="50" t="str">
        <f>IF(WEEKDAY(Tableau1[[#This Row],[Date]],2)=4,"semaine "&amp;_xlfn.ISOWEEKNUM(Tableau1[[#This Row],[Date]]),"")</f>
        <v/>
      </c>
      <c r="C354" s="45" t="str">
        <f>UPPER(TEXT(Tableau1[[#This Row],[Date]],"jjjj"))</f>
        <v>DIMANCHE</v>
      </c>
      <c r="D354" s="61">
        <f>$C$3+ROW()-ROW(Tableau1[[#Headers],[Date]])-1</f>
        <v>44178</v>
      </c>
      <c r="E354" s="25"/>
      <c r="F354" s="25"/>
      <c r="G354" s="59"/>
      <c r="H354" s="25"/>
      <c r="I354" s="25"/>
      <c r="J354" s="59"/>
      <c r="K354" s="65">
        <f>Tableau1[[#This Row],[Fin AM]]-Tableau1[[#This Row],[Début AM]]-Tableau1[[#This Row],[Pause AM]]+Tableau1[[#This Row],[Fin PM]]-Tableau1[[#This Row],[Début PM]]-Tableau1[[#This Row],[Pause PM]]</f>
        <v>0</v>
      </c>
      <c r="L354" s="53"/>
      <c r="M354" s="92"/>
      <c r="N354" s="97" t="str">
        <f ca="1">IF(COUNTIF('jours fériés'!C:C,Tableau1[[#This Row],[Date]]),"oui","")</f>
        <v/>
      </c>
      <c r="O354" s="96"/>
      <c r="P354" s="96"/>
      <c r="Q354" s="91">
        <f>IF(Tableau1[[#This Row],[ CP / ABS / ChP. AM]]="A.M.",Tableau1[[#This Row],[Temps de travail]],0)</f>
        <v>0</v>
      </c>
      <c r="R354" s="112">
        <f>IF(Tableau1[[#This Row],[ CP / ABS / ChP. AM]]="Ch.P. AM",Tableau1[[#This Row],[Fin AM]]-Tableau1[[#This Row],[Début AM]]-Tableau1[[#This Row],[Pause AM]],0)</f>
        <v>0</v>
      </c>
      <c r="S354" s="105">
        <f>IF(Tableau1[[#This Row],[Ch.P. PM]]="Ch.P. PM",Tableau1[[#This Row],[Fin PM]]-Tableau1[[#This Row],[Début PM]]-Tableau1[[#This Row],[Pause PM]],0)</f>
        <v>0</v>
      </c>
      <c r="T354" s="113">
        <f>+Tableau1[[#This Row],[Chômage Partiel AM]]+Tableau1[[#This Row],[Chômage Partiel PM]]</f>
        <v>0</v>
      </c>
      <c r="U354" s="108">
        <f ca="1">MAX(0,IF(WEEKDAY(Tableau1[[#This Row],[Date]],2)&lt;7,0,
SUM(OFFSET(Tableau1[[#This Row],[Temps de travail]],-6,,7))-
SUM(OFFSET(Tableau1[[#This Row],[Heures à récupérer]],-6,,7))+
SUM(OFFSET(Tableau1[[#This Row],[Récup avance]],-6,,7))
-paramètres!$B$9
)*24)</f>
        <v>0</v>
      </c>
      <c r="V354" s="14"/>
      <c r="W354" s="14"/>
      <c r="Y354" s="14"/>
    </row>
    <row r="355" spans="2:25" x14ac:dyDescent="0.3">
      <c r="B355" s="50" t="str">
        <f>IF(WEEKDAY(Tableau1[[#This Row],[Date]],2)=4,"semaine "&amp;_xlfn.ISOWEEKNUM(Tableau1[[#This Row],[Date]]),"")</f>
        <v/>
      </c>
      <c r="C355" s="45" t="str">
        <f>UPPER(TEXT(Tableau1[[#This Row],[Date]],"jjjj"))</f>
        <v>LUNDI</v>
      </c>
      <c r="D355" s="61">
        <f>$C$3+ROW()-ROW(Tableau1[[#Headers],[Date]])-1</f>
        <v>44179</v>
      </c>
      <c r="E355" s="25"/>
      <c r="F355" s="25"/>
      <c r="G355" s="59"/>
      <c r="H355" s="25"/>
      <c r="I355" s="25"/>
      <c r="J355" s="59"/>
      <c r="K355" s="65">
        <f>Tableau1[[#This Row],[Fin AM]]-Tableau1[[#This Row],[Début AM]]-Tableau1[[#This Row],[Pause AM]]+Tableau1[[#This Row],[Fin PM]]-Tableau1[[#This Row],[Début PM]]-Tableau1[[#This Row],[Pause PM]]</f>
        <v>0</v>
      </c>
      <c r="L355" s="49"/>
      <c r="M355" s="90"/>
      <c r="N355" s="102" t="str">
        <f ca="1">IF(COUNTIF('jours fériés'!C:C,Tableau1[[#This Row],[Date]]),"oui","")</f>
        <v/>
      </c>
      <c r="O355" s="95"/>
      <c r="P355" s="95"/>
      <c r="Q355" s="87">
        <f>IF(Tableau1[[#This Row],[ CP / ABS / ChP. AM]]="A.M.",Tableau1[[#This Row],[Temps de travail]],0)</f>
        <v>0</v>
      </c>
      <c r="R355" s="110">
        <f>IF(Tableau1[[#This Row],[ CP / ABS / ChP. AM]]="Ch.P. AM",Tableau1[[#This Row],[Fin AM]]-Tableau1[[#This Row],[Début AM]]-Tableau1[[#This Row],[Pause AM]],0)</f>
        <v>0</v>
      </c>
      <c r="S355" s="88">
        <f>IF(Tableau1[[#This Row],[Ch.P. PM]]="Ch.P. PM",Tableau1[[#This Row],[Fin PM]]-Tableau1[[#This Row],[Début PM]]-Tableau1[[#This Row],[Pause PM]],0)</f>
        <v>0</v>
      </c>
      <c r="T355" s="111">
        <f>+Tableau1[[#This Row],[Chômage Partiel AM]]+Tableau1[[#This Row],[Chômage Partiel PM]]</f>
        <v>0</v>
      </c>
      <c r="U355" s="107">
        <f ca="1">MAX(0,IF(WEEKDAY(Tableau1[[#This Row],[Date]],2)&lt;7,0,
SUM(OFFSET(Tableau1[[#This Row],[Temps de travail]],-6,,7))-
SUM(OFFSET(Tableau1[[#This Row],[Heures à récupérer]],-6,,7))+
SUM(OFFSET(Tableau1[[#This Row],[Récup avance]],-6,,7))
-paramètres!$B$9
)*24)</f>
        <v>0</v>
      </c>
      <c r="V355" s="14"/>
      <c r="W355" s="14"/>
      <c r="Y355" s="14"/>
    </row>
    <row r="356" spans="2:25" x14ac:dyDescent="0.3">
      <c r="B356" s="50" t="str">
        <f>IF(WEEKDAY(Tableau1[[#This Row],[Date]],2)=4,"semaine "&amp;_xlfn.ISOWEEKNUM(Tableau1[[#This Row],[Date]]),"")</f>
        <v/>
      </c>
      <c r="C356" s="45" t="str">
        <f>UPPER(TEXT(Tableau1[[#This Row],[Date]],"jjjj"))</f>
        <v>MARDI</v>
      </c>
      <c r="D356" s="61">
        <f>$C$3+ROW()-ROW(Tableau1[[#Headers],[Date]])-1</f>
        <v>44180</v>
      </c>
      <c r="E356" s="25"/>
      <c r="F356" s="25"/>
      <c r="G356" s="59"/>
      <c r="H356" s="25"/>
      <c r="I356" s="25"/>
      <c r="J356" s="59"/>
      <c r="K356" s="65">
        <f>Tableau1[[#This Row],[Fin AM]]-Tableau1[[#This Row],[Début AM]]-Tableau1[[#This Row],[Pause AM]]+Tableau1[[#This Row],[Fin PM]]-Tableau1[[#This Row],[Début PM]]-Tableau1[[#This Row],[Pause PM]]</f>
        <v>0</v>
      </c>
      <c r="L356" s="46"/>
      <c r="M356" s="91"/>
      <c r="N356" s="102" t="str">
        <f ca="1">IF(COUNTIF('jours fériés'!C:C,Tableau1[[#This Row],[Date]]),"oui","")</f>
        <v/>
      </c>
      <c r="O356" s="95"/>
      <c r="P356" s="95"/>
      <c r="Q356" s="87">
        <f>IF(Tableau1[[#This Row],[ CP / ABS / ChP. AM]]="A.M.",Tableau1[[#This Row],[Temps de travail]],0)</f>
        <v>0</v>
      </c>
      <c r="R356" s="110">
        <f>IF(Tableau1[[#This Row],[ CP / ABS / ChP. AM]]="Ch.P. AM",Tableau1[[#This Row],[Fin AM]]-Tableau1[[#This Row],[Début AM]]-Tableau1[[#This Row],[Pause AM]],0)</f>
        <v>0</v>
      </c>
      <c r="S356" s="88">
        <f>IF(Tableau1[[#This Row],[Ch.P. PM]]="Ch.P. PM",Tableau1[[#This Row],[Fin PM]]-Tableau1[[#This Row],[Début PM]]-Tableau1[[#This Row],[Pause PM]],0)</f>
        <v>0</v>
      </c>
      <c r="T356" s="111">
        <f>+Tableau1[[#This Row],[Chômage Partiel AM]]+Tableau1[[#This Row],[Chômage Partiel PM]]</f>
        <v>0</v>
      </c>
      <c r="U356" s="107">
        <f ca="1">MAX(0,IF(WEEKDAY(Tableau1[[#This Row],[Date]],2)&lt;7,0,
SUM(OFFSET(Tableau1[[#This Row],[Temps de travail]],-6,,7))-
SUM(OFFSET(Tableau1[[#This Row],[Heures à récupérer]],-6,,7))+
SUM(OFFSET(Tableau1[[#This Row],[Récup avance]],-6,,7))
-paramètres!$B$9
)*24)</f>
        <v>0</v>
      </c>
      <c r="V356" s="14"/>
      <c r="W356" s="14"/>
      <c r="Y356" s="14"/>
    </row>
    <row r="357" spans="2:25" x14ac:dyDescent="0.3">
      <c r="B357" s="50" t="str">
        <f>IF(WEEKDAY(Tableau1[[#This Row],[Date]],2)=4,"semaine "&amp;_xlfn.ISOWEEKNUM(Tableau1[[#This Row],[Date]]),"")</f>
        <v/>
      </c>
      <c r="C357" s="45" t="str">
        <f>UPPER(TEXT(Tableau1[[#This Row],[Date]],"jjjj"))</f>
        <v>MERCREDI</v>
      </c>
      <c r="D357" s="61">
        <f>$C$3+ROW()-ROW(Tableau1[[#Headers],[Date]])-1</f>
        <v>44181</v>
      </c>
      <c r="E357" s="25"/>
      <c r="F357" s="25"/>
      <c r="G357" s="59"/>
      <c r="H357" s="25"/>
      <c r="I357" s="25"/>
      <c r="J357" s="59"/>
      <c r="K357" s="65">
        <f>Tableau1[[#This Row],[Fin AM]]-Tableau1[[#This Row],[Début AM]]-Tableau1[[#This Row],[Pause AM]]+Tableau1[[#This Row],[Fin PM]]-Tableau1[[#This Row],[Début PM]]-Tableau1[[#This Row],[Pause PM]]</f>
        <v>0</v>
      </c>
      <c r="L357" s="46"/>
      <c r="M357" s="91"/>
      <c r="N357" s="102" t="str">
        <f ca="1">IF(COUNTIF('jours fériés'!C:C,Tableau1[[#This Row],[Date]]),"oui","")</f>
        <v/>
      </c>
      <c r="O357" s="95"/>
      <c r="P357" s="95"/>
      <c r="Q357" s="87">
        <f>IF(Tableau1[[#This Row],[ CP / ABS / ChP. AM]]="A.M.",Tableau1[[#This Row],[Temps de travail]],0)</f>
        <v>0</v>
      </c>
      <c r="R357" s="110">
        <f>IF(Tableau1[[#This Row],[ CP / ABS / ChP. AM]]="Ch.P. AM",Tableau1[[#This Row],[Fin AM]]-Tableau1[[#This Row],[Début AM]]-Tableau1[[#This Row],[Pause AM]],0)</f>
        <v>0</v>
      </c>
      <c r="S357" s="88">
        <f>IF(Tableau1[[#This Row],[Ch.P. PM]]="Ch.P. PM",Tableau1[[#This Row],[Fin PM]]-Tableau1[[#This Row],[Début PM]]-Tableau1[[#This Row],[Pause PM]],0)</f>
        <v>0</v>
      </c>
      <c r="T357" s="111">
        <f>+Tableau1[[#This Row],[Chômage Partiel AM]]+Tableau1[[#This Row],[Chômage Partiel PM]]</f>
        <v>0</v>
      </c>
      <c r="U357" s="107">
        <f ca="1">MAX(0,IF(WEEKDAY(Tableau1[[#This Row],[Date]],2)&lt;7,0,
SUM(OFFSET(Tableau1[[#This Row],[Temps de travail]],-6,,7))-
SUM(OFFSET(Tableau1[[#This Row],[Heures à récupérer]],-6,,7))+
SUM(OFFSET(Tableau1[[#This Row],[Récup avance]],-6,,7))
-paramètres!$B$9
)*24)</f>
        <v>0</v>
      </c>
      <c r="V357" s="14"/>
      <c r="W357" s="14"/>
      <c r="Y357" s="14"/>
    </row>
    <row r="358" spans="2:25" x14ac:dyDescent="0.3">
      <c r="B358" s="50" t="str">
        <f>IF(WEEKDAY(Tableau1[[#This Row],[Date]],2)=4,"semaine "&amp;_xlfn.ISOWEEKNUM(Tableau1[[#This Row],[Date]]),"")</f>
        <v>semaine 51</v>
      </c>
      <c r="C358" s="45" t="str">
        <f>UPPER(TEXT(Tableau1[[#This Row],[Date]],"jjjj"))</f>
        <v>JEUDI</v>
      </c>
      <c r="D358" s="61">
        <f>$C$3+ROW()-ROW(Tableau1[[#Headers],[Date]])-1</f>
        <v>44182</v>
      </c>
      <c r="E358" s="25"/>
      <c r="F358" s="25"/>
      <c r="G358" s="59"/>
      <c r="H358" s="25"/>
      <c r="I358" s="25"/>
      <c r="J358" s="59"/>
      <c r="K358" s="65">
        <f>Tableau1[[#This Row],[Fin AM]]-Tableau1[[#This Row],[Début AM]]-Tableau1[[#This Row],[Pause AM]]+Tableau1[[#This Row],[Fin PM]]-Tableau1[[#This Row],[Début PM]]-Tableau1[[#This Row],[Pause PM]]</f>
        <v>0</v>
      </c>
      <c r="L358" s="46"/>
      <c r="M358" s="91"/>
      <c r="N358" s="102" t="str">
        <f ca="1">IF(COUNTIF('jours fériés'!C:C,Tableau1[[#This Row],[Date]]),"oui","")</f>
        <v/>
      </c>
      <c r="O358" s="95"/>
      <c r="P358" s="95"/>
      <c r="Q358" s="87">
        <f>IF(Tableau1[[#This Row],[ CP / ABS / ChP. AM]]="A.M.",Tableau1[[#This Row],[Temps de travail]],0)</f>
        <v>0</v>
      </c>
      <c r="R358" s="110">
        <f>IF(Tableau1[[#This Row],[ CP / ABS / ChP. AM]]="Ch.P. AM",Tableau1[[#This Row],[Fin AM]]-Tableau1[[#This Row],[Début AM]]-Tableau1[[#This Row],[Pause AM]],0)</f>
        <v>0</v>
      </c>
      <c r="S358" s="88">
        <f>IF(Tableau1[[#This Row],[Ch.P. PM]]="Ch.P. PM",Tableau1[[#This Row],[Fin PM]]-Tableau1[[#This Row],[Début PM]]-Tableau1[[#This Row],[Pause PM]],0)</f>
        <v>0</v>
      </c>
      <c r="T358" s="111">
        <f>+Tableau1[[#This Row],[Chômage Partiel AM]]+Tableau1[[#This Row],[Chômage Partiel PM]]</f>
        <v>0</v>
      </c>
      <c r="U358" s="107">
        <f ca="1">MAX(0,IF(WEEKDAY(Tableau1[[#This Row],[Date]],2)&lt;7,0,
SUM(OFFSET(Tableau1[[#This Row],[Temps de travail]],-6,,7))-
SUM(OFFSET(Tableau1[[#This Row],[Heures à récupérer]],-6,,7))+
SUM(OFFSET(Tableau1[[#This Row],[Récup avance]],-6,,7))
-paramètres!$B$9
)*24)</f>
        <v>0</v>
      </c>
      <c r="V358" s="14"/>
      <c r="W358" s="14"/>
      <c r="Y358" s="14"/>
    </row>
    <row r="359" spans="2:25" x14ac:dyDescent="0.3">
      <c r="B359" s="50" t="str">
        <f>IF(WEEKDAY(Tableau1[[#This Row],[Date]],2)=4,"semaine "&amp;_xlfn.ISOWEEKNUM(Tableau1[[#This Row],[Date]]),"")</f>
        <v/>
      </c>
      <c r="C359" s="45" t="str">
        <f>UPPER(TEXT(Tableau1[[#This Row],[Date]],"jjjj"))</f>
        <v>VENDREDI</v>
      </c>
      <c r="D359" s="61">
        <f>$C$3+ROW()-ROW(Tableau1[[#Headers],[Date]])-1</f>
        <v>44183</v>
      </c>
      <c r="E359" s="25"/>
      <c r="F359" s="25"/>
      <c r="G359" s="59"/>
      <c r="H359" s="25"/>
      <c r="I359" s="25"/>
      <c r="J359" s="59"/>
      <c r="K359" s="65">
        <f>Tableau1[[#This Row],[Fin AM]]-Tableau1[[#This Row],[Début AM]]-Tableau1[[#This Row],[Pause AM]]+Tableau1[[#This Row],[Fin PM]]-Tableau1[[#This Row],[Début PM]]-Tableau1[[#This Row],[Pause PM]]</f>
        <v>0</v>
      </c>
      <c r="L359" s="46"/>
      <c r="M359" s="91"/>
      <c r="N359" s="102" t="str">
        <f ca="1">IF(COUNTIF('jours fériés'!C:C,Tableau1[[#This Row],[Date]]),"oui","")</f>
        <v/>
      </c>
      <c r="O359" s="95"/>
      <c r="P359" s="95"/>
      <c r="Q359" s="87">
        <f>IF(Tableau1[[#This Row],[ CP / ABS / ChP. AM]]="A.M.",Tableau1[[#This Row],[Temps de travail]],0)</f>
        <v>0</v>
      </c>
      <c r="R359" s="110">
        <f>IF(Tableau1[[#This Row],[ CP / ABS / ChP. AM]]="Ch.P. AM",Tableau1[[#This Row],[Fin AM]]-Tableau1[[#This Row],[Début AM]]-Tableau1[[#This Row],[Pause AM]],0)</f>
        <v>0</v>
      </c>
      <c r="S359" s="88">
        <f>IF(Tableau1[[#This Row],[Ch.P. PM]]="Ch.P. PM",Tableau1[[#This Row],[Fin PM]]-Tableau1[[#This Row],[Début PM]]-Tableau1[[#This Row],[Pause PM]],0)</f>
        <v>0</v>
      </c>
      <c r="T359" s="111">
        <f>+Tableau1[[#This Row],[Chômage Partiel AM]]+Tableau1[[#This Row],[Chômage Partiel PM]]</f>
        <v>0</v>
      </c>
      <c r="U359" s="107">
        <f ca="1">MAX(0,IF(WEEKDAY(Tableau1[[#This Row],[Date]],2)&lt;7,0,
SUM(OFFSET(Tableau1[[#This Row],[Temps de travail]],-6,,7))-
SUM(OFFSET(Tableau1[[#This Row],[Heures à récupérer]],-6,,7))+
SUM(OFFSET(Tableau1[[#This Row],[Récup avance]],-6,,7))
-paramètres!$B$9
)*24)</f>
        <v>0</v>
      </c>
      <c r="V359" s="14"/>
      <c r="W359" s="14"/>
      <c r="Y359" s="14"/>
    </row>
    <row r="360" spans="2:25" x14ac:dyDescent="0.3">
      <c r="B360" s="50" t="str">
        <f>IF(WEEKDAY(Tableau1[[#This Row],[Date]],2)=4,"semaine "&amp;_xlfn.ISOWEEKNUM(Tableau1[[#This Row],[Date]]),"")</f>
        <v/>
      </c>
      <c r="C360" s="45" t="str">
        <f>UPPER(TEXT(Tableau1[[#This Row],[Date]],"jjjj"))</f>
        <v>SAMEDI</v>
      </c>
      <c r="D360" s="61">
        <f>$C$3+ROW()-ROW(Tableau1[[#Headers],[Date]])-1</f>
        <v>44184</v>
      </c>
      <c r="E360" s="25"/>
      <c r="F360" s="25"/>
      <c r="G360" s="59"/>
      <c r="H360" s="25"/>
      <c r="I360" s="25"/>
      <c r="J360" s="59"/>
      <c r="K360" s="65">
        <f>Tableau1[[#This Row],[Fin AM]]-Tableau1[[#This Row],[Début AM]]-Tableau1[[#This Row],[Pause AM]]+Tableau1[[#This Row],[Fin PM]]-Tableau1[[#This Row],[Début PM]]-Tableau1[[#This Row],[Pause PM]]</f>
        <v>0</v>
      </c>
      <c r="L360" s="46"/>
      <c r="M360" s="91"/>
      <c r="N360" s="102" t="str">
        <f ca="1">IF(COUNTIF('jours fériés'!C:C,Tableau1[[#This Row],[Date]]),"oui","")</f>
        <v/>
      </c>
      <c r="O360" s="95"/>
      <c r="P360" s="95"/>
      <c r="Q360" s="87">
        <f>IF(Tableau1[[#This Row],[ CP / ABS / ChP. AM]]="A.M.",Tableau1[[#This Row],[Temps de travail]],0)</f>
        <v>0</v>
      </c>
      <c r="R360" s="110">
        <f>IF(Tableau1[[#This Row],[ CP / ABS / ChP. AM]]="Ch.P. AM",Tableau1[[#This Row],[Fin AM]]-Tableau1[[#This Row],[Début AM]]-Tableau1[[#This Row],[Pause AM]],0)</f>
        <v>0</v>
      </c>
      <c r="S360" s="88">
        <f>IF(Tableau1[[#This Row],[Ch.P. PM]]="Ch.P. PM",Tableau1[[#This Row],[Fin PM]]-Tableau1[[#This Row],[Début PM]]-Tableau1[[#This Row],[Pause PM]],0)</f>
        <v>0</v>
      </c>
      <c r="T360" s="111">
        <f>+Tableau1[[#This Row],[Chômage Partiel AM]]+Tableau1[[#This Row],[Chômage Partiel PM]]</f>
        <v>0</v>
      </c>
      <c r="U360" s="107">
        <f ca="1">MAX(0,IF(WEEKDAY(Tableau1[[#This Row],[Date]],2)&lt;7,0,
SUM(OFFSET(Tableau1[[#This Row],[Temps de travail]],-6,,7))-
SUM(OFFSET(Tableau1[[#This Row],[Heures à récupérer]],-6,,7))+
SUM(OFFSET(Tableau1[[#This Row],[Récup avance]],-6,,7))
-paramètres!$B$9
)*24)</f>
        <v>0</v>
      </c>
      <c r="V360" s="14"/>
      <c r="W360" s="14"/>
      <c r="Y360" s="14"/>
    </row>
    <row r="361" spans="2:25" ht="15" thickBot="1" x14ac:dyDescent="0.35">
      <c r="B361" s="50" t="str">
        <f>IF(WEEKDAY(Tableau1[[#This Row],[Date]],2)=4,"semaine "&amp;_xlfn.ISOWEEKNUM(Tableau1[[#This Row],[Date]]),"")</f>
        <v/>
      </c>
      <c r="C361" s="45" t="str">
        <f>UPPER(TEXT(Tableau1[[#This Row],[Date]],"jjjj"))</f>
        <v>DIMANCHE</v>
      </c>
      <c r="D361" s="61">
        <f>$C$3+ROW()-ROW(Tableau1[[#Headers],[Date]])-1</f>
        <v>44185</v>
      </c>
      <c r="E361" s="25"/>
      <c r="F361" s="25"/>
      <c r="G361" s="59"/>
      <c r="H361" s="25"/>
      <c r="I361" s="25"/>
      <c r="J361" s="59"/>
      <c r="K361" s="65">
        <f>Tableau1[[#This Row],[Fin AM]]-Tableau1[[#This Row],[Début AM]]-Tableau1[[#This Row],[Pause AM]]+Tableau1[[#This Row],[Fin PM]]-Tableau1[[#This Row],[Début PM]]-Tableau1[[#This Row],[Pause PM]]</f>
        <v>0</v>
      </c>
      <c r="L361" s="53"/>
      <c r="M361" s="92"/>
      <c r="N361" s="97" t="str">
        <f ca="1">IF(COUNTIF('jours fériés'!C:C,Tableau1[[#This Row],[Date]]),"oui","")</f>
        <v/>
      </c>
      <c r="O361" s="96"/>
      <c r="P361" s="96"/>
      <c r="Q361" s="91">
        <f>IF(Tableau1[[#This Row],[ CP / ABS / ChP. AM]]="A.M.",Tableau1[[#This Row],[Temps de travail]],0)</f>
        <v>0</v>
      </c>
      <c r="R361" s="112">
        <f>IF(Tableau1[[#This Row],[ CP / ABS / ChP. AM]]="Ch.P. AM",Tableau1[[#This Row],[Fin AM]]-Tableau1[[#This Row],[Début AM]]-Tableau1[[#This Row],[Pause AM]],0)</f>
        <v>0</v>
      </c>
      <c r="S361" s="105">
        <f>IF(Tableau1[[#This Row],[Ch.P. PM]]="Ch.P. PM",Tableau1[[#This Row],[Fin PM]]-Tableau1[[#This Row],[Début PM]]-Tableau1[[#This Row],[Pause PM]],0)</f>
        <v>0</v>
      </c>
      <c r="T361" s="113">
        <f>+Tableau1[[#This Row],[Chômage Partiel AM]]+Tableau1[[#This Row],[Chômage Partiel PM]]</f>
        <v>0</v>
      </c>
      <c r="U361" s="108">
        <f ca="1">MAX(0,IF(WEEKDAY(Tableau1[[#This Row],[Date]],2)&lt;7,0,
SUM(OFFSET(Tableau1[[#This Row],[Temps de travail]],-6,,7))-
SUM(OFFSET(Tableau1[[#This Row],[Heures à récupérer]],-6,,7))+
SUM(OFFSET(Tableau1[[#This Row],[Récup avance]],-6,,7))
-paramètres!$B$9
)*24)</f>
        <v>0</v>
      </c>
      <c r="V361" s="14"/>
      <c r="W361" s="14"/>
      <c r="Y361" s="14"/>
    </row>
    <row r="362" spans="2:25" x14ac:dyDescent="0.3">
      <c r="B362" s="50" t="str">
        <f>IF(WEEKDAY(Tableau1[[#This Row],[Date]],2)=4,"semaine "&amp;_xlfn.ISOWEEKNUM(Tableau1[[#This Row],[Date]]),"")</f>
        <v/>
      </c>
      <c r="C362" s="45" t="str">
        <f>UPPER(TEXT(Tableau1[[#This Row],[Date]],"jjjj"))</f>
        <v>LUNDI</v>
      </c>
      <c r="D362" s="61">
        <f>$C$3+ROW()-ROW(Tableau1[[#Headers],[Date]])-1</f>
        <v>44186</v>
      </c>
      <c r="E362" s="25"/>
      <c r="F362" s="25"/>
      <c r="G362" s="59"/>
      <c r="H362" s="25"/>
      <c r="I362" s="25"/>
      <c r="J362" s="59"/>
      <c r="K362" s="65">
        <f>Tableau1[[#This Row],[Fin AM]]-Tableau1[[#This Row],[Début AM]]-Tableau1[[#This Row],[Pause AM]]+Tableau1[[#This Row],[Fin PM]]-Tableau1[[#This Row],[Début PM]]-Tableau1[[#This Row],[Pause PM]]</f>
        <v>0</v>
      </c>
      <c r="L362" s="49"/>
      <c r="M362" s="90"/>
      <c r="N362" s="102" t="str">
        <f ca="1">IF(COUNTIF('jours fériés'!C:C,Tableau1[[#This Row],[Date]]),"oui","")</f>
        <v/>
      </c>
      <c r="O362" s="95"/>
      <c r="P362" s="95"/>
      <c r="Q362" s="87">
        <f>IF(Tableau1[[#This Row],[ CP / ABS / ChP. AM]]="A.M.",Tableau1[[#This Row],[Temps de travail]],0)</f>
        <v>0</v>
      </c>
      <c r="R362" s="110">
        <f>IF(Tableau1[[#This Row],[ CP / ABS / ChP. AM]]="Ch.P. AM",Tableau1[[#This Row],[Fin AM]]-Tableau1[[#This Row],[Début AM]]-Tableau1[[#This Row],[Pause AM]],0)</f>
        <v>0</v>
      </c>
      <c r="S362" s="88">
        <f>IF(Tableau1[[#This Row],[Ch.P. PM]]="Ch.P. PM",Tableau1[[#This Row],[Fin PM]]-Tableau1[[#This Row],[Début PM]]-Tableau1[[#This Row],[Pause PM]],0)</f>
        <v>0</v>
      </c>
      <c r="T362" s="111">
        <f>+Tableau1[[#This Row],[Chômage Partiel AM]]+Tableau1[[#This Row],[Chômage Partiel PM]]</f>
        <v>0</v>
      </c>
      <c r="U362" s="107">
        <f ca="1">MAX(0,IF(WEEKDAY(Tableau1[[#This Row],[Date]],2)&lt;7,0,
SUM(OFFSET(Tableau1[[#This Row],[Temps de travail]],-6,,7))-
SUM(OFFSET(Tableau1[[#This Row],[Heures à récupérer]],-6,,7))+
SUM(OFFSET(Tableau1[[#This Row],[Récup avance]],-6,,7))
-paramètres!$B$9
)*24)</f>
        <v>0</v>
      </c>
      <c r="V362" s="14"/>
      <c r="W362" s="14"/>
      <c r="Y362" s="14"/>
    </row>
    <row r="363" spans="2:25" x14ac:dyDescent="0.3">
      <c r="B363" s="50" t="str">
        <f>IF(WEEKDAY(Tableau1[[#This Row],[Date]],2)=4,"semaine "&amp;_xlfn.ISOWEEKNUM(Tableau1[[#This Row],[Date]]),"")</f>
        <v/>
      </c>
      <c r="C363" s="45" t="str">
        <f>UPPER(TEXT(Tableau1[[#This Row],[Date]],"jjjj"))</f>
        <v>MARDI</v>
      </c>
      <c r="D363" s="61">
        <f>$C$3+ROW()-ROW(Tableau1[[#Headers],[Date]])-1</f>
        <v>44187</v>
      </c>
      <c r="E363" s="25"/>
      <c r="F363" s="25"/>
      <c r="G363" s="59"/>
      <c r="H363" s="25"/>
      <c r="I363" s="25"/>
      <c r="J363" s="59"/>
      <c r="K363" s="65">
        <f>Tableau1[[#This Row],[Fin AM]]-Tableau1[[#This Row],[Début AM]]-Tableau1[[#This Row],[Pause AM]]+Tableau1[[#This Row],[Fin PM]]-Tableau1[[#This Row],[Début PM]]-Tableau1[[#This Row],[Pause PM]]</f>
        <v>0</v>
      </c>
      <c r="L363" s="46"/>
      <c r="M363" s="91"/>
      <c r="N363" s="102" t="str">
        <f ca="1">IF(COUNTIF('jours fériés'!C:C,Tableau1[[#This Row],[Date]]),"oui","")</f>
        <v/>
      </c>
      <c r="O363" s="95"/>
      <c r="P363" s="95"/>
      <c r="Q363" s="87">
        <f>IF(Tableau1[[#This Row],[ CP / ABS / ChP. AM]]="A.M.",Tableau1[[#This Row],[Temps de travail]],0)</f>
        <v>0</v>
      </c>
      <c r="R363" s="110">
        <f>IF(Tableau1[[#This Row],[ CP / ABS / ChP. AM]]="Ch.P. AM",Tableau1[[#This Row],[Fin AM]]-Tableau1[[#This Row],[Début AM]]-Tableau1[[#This Row],[Pause AM]],0)</f>
        <v>0</v>
      </c>
      <c r="S363" s="88">
        <f>IF(Tableau1[[#This Row],[Ch.P. PM]]="Ch.P. PM",Tableau1[[#This Row],[Fin PM]]-Tableau1[[#This Row],[Début PM]]-Tableau1[[#This Row],[Pause PM]],0)</f>
        <v>0</v>
      </c>
      <c r="T363" s="111">
        <f>+Tableau1[[#This Row],[Chômage Partiel AM]]+Tableau1[[#This Row],[Chômage Partiel PM]]</f>
        <v>0</v>
      </c>
      <c r="U363" s="107">
        <f ca="1">MAX(0,IF(WEEKDAY(Tableau1[[#This Row],[Date]],2)&lt;7,0,
SUM(OFFSET(Tableau1[[#This Row],[Temps de travail]],-6,,7))-
SUM(OFFSET(Tableau1[[#This Row],[Heures à récupérer]],-6,,7))+
SUM(OFFSET(Tableau1[[#This Row],[Récup avance]],-6,,7))
-paramètres!$B$9
)*24)</f>
        <v>0</v>
      </c>
      <c r="V363" s="14"/>
      <c r="W363" s="14"/>
      <c r="Y363" s="14"/>
    </row>
    <row r="364" spans="2:25" x14ac:dyDescent="0.3">
      <c r="B364" s="50" t="str">
        <f>IF(WEEKDAY(Tableau1[[#This Row],[Date]],2)=4,"semaine "&amp;_xlfn.ISOWEEKNUM(Tableau1[[#This Row],[Date]]),"")</f>
        <v/>
      </c>
      <c r="C364" s="45" t="str">
        <f>UPPER(TEXT(Tableau1[[#This Row],[Date]],"jjjj"))</f>
        <v>MERCREDI</v>
      </c>
      <c r="D364" s="61">
        <f>$C$3+ROW()-ROW(Tableau1[[#Headers],[Date]])-1</f>
        <v>44188</v>
      </c>
      <c r="E364" s="25"/>
      <c r="F364" s="25"/>
      <c r="G364" s="59"/>
      <c r="H364" s="25"/>
      <c r="I364" s="25"/>
      <c r="J364" s="59"/>
      <c r="K364" s="65">
        <f>Tableau1[[#This Row],[Fin AM]]-Tableau1[[#This Row],[Début AM]]-Tableau1[[#This Row],[Pause AM]]+Tableau1[[#This Row],[Fin PM]]-Tableau1[[#This Row],[Début PM]]-Tableau1[[#This Row],[Pause PM]]</f>
        <v>0</v>
      </c>
      <c r="L364" s="46"/>
      <c r="M364" s="91"/>
      <c r="N364" s="102" t="str">
        <f ca="1">IF(COUNTIF('jours fériés'!C:C,Tableau1[[#This Row],[Date]]),"oui","")</f>
        <v/>
      </c>
      <c r="O364" s="95"/>
      <c r="P364" s="95"/>
      <c r="Q364" s="87">
        <f>IF(Tableau1[[#This Row],[ CP / ABS / ChP. AM]]="A.M.",Tableau1[[#This Row],[Temps de travail]],0)</f>
        <v>0</v>
      </c>
      <c r="R364" s="110">
        <f>IF(Tableau1[[#This Row],[ CP / ABS / ChP. AM]]="Ch.P. AM",Tableau1[[#This Row],[Fin AM]]-Tableau1[[#This Row],[Début AM]]-Tableau1[[#This Row],[Pause AM]],0)</f>
        <v>0</v>
      </c>
      <c r="S364" s="88">
        <f>IF(Tableau1[[#This Row],[Ch.P. PM]]="Ch.P. PM",Tableau1[[#This Row],[Fin PM]]-Tableau1[[#This Row],[Début PM]]-Tableau1[[#This Row],[Pause PM]],0)</f>
        <v>0</v>
      </c>
      <c r="T364" s="111">
        <f>+Tableau1[[#This Row],[Chômage Partiel AM]]+Tableau1[[#This Row],[Chômage Partiel PM]]</f>
        <v>0</v>
      </c>
      <c r="U364" s="107">
        <f ca="1">MAX(0,IF(WEEKDAY(Tableau1[[#This Row],[Date]],2)&lt;7,0,
SUM(OFFSET(Tableau1[[#This Row],[Temps de travail]],-6,,7))-
SUM(OFFSET(Tableau1[[#This Row],[Heures à récupérer]],-6,,7))+
SUM(OFFSET(Tableau1[[#This Row],[Récup avance]],-6,,7))
-paramètres!$B$9
)*24)</f>
        <v>0</v>
      </c>
      <c r="V364" s="14"/>
      <c r="W364" s="14"/>
      <c r="Y364" s="14"/>
    </row>
    <row r="365" spans="2:25" x14ac:dyDescent="0.3">
      <c r="B365" s="50" t="str">
        <f>IF(WEEKDAY(Tableau1[[#This Row],[Date]],2)=4,"semaine "&amp;_xlfn.ISOWEEKNUM(Tableau1[[#This Row],[Date]]),"")</f>
        <v>semaine 52</v>
      </c>
      <c r="C365" s="45" t="str">
        <f>UPPER(TEXT(Tableau1[[#This Row],[Date]],"jjjj"))</f>
        <v>JEUDI</v>
      </c>
      <c r="D365" s="61">
        <f>$C$3+ROW()-ROW(Tableau1[[#Headers],[Date]])-1</f>
        <v>44189</v>
      </c>
      <c r="E365" s="25"/>
      <c r="F365" s="25"/>
      <c r="G365" s="59"/>
      <c r="H365" s="25"/>
      <c r="I365" s="25"/>
      <c r="J365" s="59"/>
      <c r="K365" s="65">
        <f>Tableau1[[#This Row],[Fin AM]]-Tableau1[[#This Row],[Début AM]]-Tableau1[[#This Row],[Pause AM]]+Tableau1[[#This Row],[Fin PM]]-Tableau1[[#This Row],[Début PM]]-Tableau1[[#This Row],[Pause PM]]</f>
        <v>0</v>
      </c>
      <c r="L365" s="46"/>
      <c r="M365" s="91"/>
      <c r="N365" s="102" t="str">
        <f ca="1">IF(COUNTIF('jours fériés'!C:C,Tableau1[[#This Row],[Date]]),"oui","")</f>
        <v/>
      </c>
      <c r="O365" s="95"/>
      <c r="P365" s="95"/>
      <c r="Q365" s="87">
        <f>IF(Tableau1[[#This Row],[ CP / ABS / ChP. AM]]="A.M.",Tableau1[[#This Row],[Temps de travail]],0)</f>
        <v>0</v>
      </c>
      <c r="R365" s="110">
        <f>IF(Tableau1[[#This Row],[ CP / ABS / ChP. AM]]="Ch.P. AM",Tableau1[[#This Row],[Fin AM]]-Tableau1[[#This Row],[Début AM]]-Tableau1[[#This Row],[Pause AM]],0)</f>
        <v>0</v>
      </c>
      <c r="S365" s="88">
        <f>IF(Tableau1[[#This Row],[Ch.P. PM]]="Ch.P. PM",Tableau1[[#This Row],[Fin PM]]-Tableau1[[#This Row],[Début PM]]-Tableau1[[#This Row],[Pause PM]],0)</f>
        <v>0</v>
      </c>
      <c r="T365" s="111">
        <f>+Tableau1[[#This Row],[Chômage Partiel AM]]+Tableau1[[#This Row],[Chômage Partiel PM]]</f>
        <v>0</v>
      </c>
      <c r="U365" s="107">
        <f ca="1">MAX(0,IF(WEEKDAY(Tableau1[[#This Row],[Date]],2)&lt;7,0,
SUM(OFFSET(Tableau1[[#This Row],[Temps de travail]],-6,,7))-
SUM(OFFSET(Tableau1[[#This Row],[Heures à récupérer]],-6,,7))+
SUM(OFFSET(Tableau1[[#This Row],[Récup avance]],-6,,7))
-paramètres!$B$9
)*24)</f>
        <v>0</v>
      </c>
      <c r="V365" s="14"/>
      <c r="W365" s="14"/>
      <c r="Y365" s="14"/>
    </row>
    <row r="366" spans="2:25" x14ac:dyDescent="0.3">
      <c r="B366" s="50" t="str">
        <f>IF(WEEKDAY(Tableau1[[#This Row],[Date]],2)=4,"semaine "&amp;_xlfn.ISOWEEKNUM(Tableau1[[#This Row],[Date]]),"")</f>
        <v/>
      </c>
      <c r="C366" s="45" t="str">
        <f>UPPER(TEXT(Tableau1[[#This Row],[Date]],"jjjj"))</f>
        <v>VENDREDI</v>
      </c>
      <c r="D366" s="61">
        <f>$C$3+ROW()-ROW(Tableau1[[#Headers],[Date]])-1</f>
        <v>44190</v>
      </c>
      <c r="E366" s="25"/>
      <c r="F366" s="25"/>
      <c r="G366" s="59"/>
      <c r="H366" s="25"/>
      <c r="I366" s="25"/>
      <c r="J366" s="59"/>
      <c r="K366" s="65">
        <f>Tableau1[[#This Row],[Fin AM]]-Tableau1[[#This Row],[Début AM]]-Tableau1[[#This Row],[Pause AM]]+Tableau1[[#This Row],[Fin PM]]-Tableau1[[#This Row],[Début PM]]-Tableau1[[#This Row],[Pause PM]]</f>
        <v>0</v>
      </c>
      <c r="L366" s="46"/>
      <c r="M366" s="91"/>
      <c r="N366" s="102" t="str">
        <f ca="1">IF(COUNTIF('jours fériés'!C:C,Tableau1[[#This Row],[Date]]),"oui","")</f>
        <v>oui</v>
      </c>
      <c r="O366" s="95"/>
      <c r="P366" s="95"/>
      <c r="Q366" s="87">
        <f>IF(Tableau1[[#This Row],[ CP / ABS / ChP. AM]]="A.M.",Tableau1[[#This Row],[Temps de travail]],0)</f>
        <v>0</v>
      </c>
      <c r="R366" s="110">
        <f>IF(Tableau1[[#This Row],[ CP / ABS / ChP. AM]]="Ch.P. AM",Tableau1[[#This Row],[Fin AM]]-Tableau1[[#This Row],[Début AM]]-Tableau1[[#This Row],[Pause AM]],0)</f>
        <v>0</v>
      </c>
      <c r="S366" s="88">
        <f>IF(Tableau1[[#This Row],[Ch.P. PM]]="Ch.P. PM",Tableau1[[#This Row],[Fin PM]]-Tableau1[[#This Row],[Début PM]]-Tableau1[[#This Row],[Pause PM]],0)</f>
        <v>0</v>
      </c>
      <c r="T366" s="111">
        <f>+Tableau1[[#This Row],[Chômage Partiel AM]]+Tableau1[[#This Row],[Chômage Partiel PM]]</f>
        <v>0</v>
      </c>
      <c r="U366" s="107">
        <f ca="1">MAX(0,IF(WEEKDAY(Tableau1[[#This Row],[Date]],2)&lt;7,0,
SUM(OFFSET(Tableau1[[#This Row],[Temps de travail]],-6,,7))-
SUM(OFFSET(Tableau1[[#This Row],[Heures à récupérer]],-6,,7))+
SUM(OFFSET(Tableau1[[#This Row],[Récup avance]],-6,,7))
-paramètres!$B$9
)*24)</f>
        <v>0</v>
      </c>
      <c r="V366" s="14"/>
      <c r="W366" s="14"/>
      <c r="Y366" s="14"/>
    </row>
    <row r="367" spans="2:25" x14ac:dyDescent="0.3">
      <c r="B367" s="50" t="str">
        <f>IF(WEEKDAY(Tableau1[[#This Row],[Date]],2)=4,"semaine "&amp;_xlfn.ISOWEEKNUM(Tableau1[[#This Row],[Date]]),"")</f>
        <v/>
      </c>
      <c r="C367" s="45" t="str">
        <f>UPPER(TEXT(Tableau1[[#This Row],[Date]],"jjjj"))</f>
        <v>SAMEDI</v>
      </c>
      <c r="D367" s="61">
        <f>$C$3+ROW()-ROW(Tableau1[[#Headers],[Date]])-1</f>
        <v>44191</v>
      </c>
      <c r="E367" s="25"/>
      <c r="F367" s="25"/>
      <c r="G367" s="59"/>
      <c r="H367" s="25"/>
      <c r="I367" s="25"/>
      <c r="J367" s="59"/>
      <c r="K367" s="65">
        <f>Tableau1[[#This Row],[Fin AM]]-Tableau1[[#This Row],[Début AM]]-Tableau1[[#This Row],[Pause AM]]+Tableau1[[#This Row],[Fin PM]]-Tableau1[[#This Row],[Début PM]]-Tableau1[[#This Row],[Pause PM]]</f>
        <v>0</v>
      </c>
      <c r="L367" s="46"/>
      <c r="M367" s="91"/>
      <c r="N367" s="102" t="str">
        <f ca="1">IF(COUNTIF('jours fériés'!C:C,Tableau1[[#This Row],[Date]]),"oui","")</f>
        <v/>
      </c>
      <c r="O367" s="95"/>
      <c r="P367" s="95"/>
      <c r="Q367" s="87">
        <f>IF(Tableau1[[#This Row],[ CP / ABS / ChP. AM]]="A.M.",Tableau1[[#This Row],[Temps de travail]],0)</f>
        <v>0</v>
      </c>
      <c r="R367" s="110">
        <f>IF(Tableau1[[#This Row],[ CP / ABS / ChP. AM]]="Ch.P. AM",Tableau1[[#This Row],[Fin AM]]-Tableau1[[#This Row],[Début AM]]-Tableau1[[#This Row],[Pause AM]],0)</f>
        <v>0</v>
      </c>
      <c r="S367" s="88">
        <f>IF(Tableau1[[#This Row],[Ch.P. PM]]="Ch.P. PM",Tableau1[[#This Row],[Fin PM]]-Tableau1[[#This Row],[Début PM]]-Tableau1[[#This Row],[Pause PM]],0)</f>
        <v>0</v>
      </c>
      <c r="T367" s="111">
        <f>+Tableau1[[#This Row],[Chômage Partiel AM]]+Tableau1[[#This Row],[Chômage Partiel PM]]</f>
        <v>0</v>
      </c>
      <c r="U367" s="107">
        <f ca="1">MAX(0,IF(WEEKDAY(Tableau1[[#This Row],[Date]],2)&lt;7,0,
SUM(OFFSET(Tableau1[[#This Row],[Temps de travail]],-6,,7))-
SUM(OFFSET(Tableau1[[#This Row],[Heures à récupérer]],-6,,7))+
SUM(OFFSET(Tableau1[[#This Row],[Récup avance]],-6,,7))
-paramètres!$B$9
)*24)</f>
        <v>0</v>
      </c>
      <c r="V367" s="14"/>
      <c r="W367" s="14"/>
      <c r="Y367" s="14"/>
    </row>
    <row r="368" spans="2:25" ht="15" thickBot="1" x14ac:dyDescent="0.35">
      <c r="B368" s="50" t="str">
        <f>IF(WEEKDAY(Tableau1[[#This Row],[Date]],2)=4,"semaine "&amp;_xlfn.ISOWEEKNUM(Tableau1[[#This Row],[Date]]),"")</f>
        <v/>
      </c>
      <c r="C368" s="45" t="str">
        <f>UPPER(TEXT(Tableau1[[#This Row],[Date]],"jjjj"))</f>
        <v>DIMANCHE</v>
      </c>
      <c r="D368" s="61">
        <f>$C$3+ROW()-ROW(Tableau1[[#Headers],[Date]])-1</f>
        <v>44192</v>
      </c>
      <c r="E368" s="25"/>
      <c r="F368" s="25"/>
      <c r="G368" s="59"/>
      <c r="H368" s="25"/>
      <c r="I368" s="25"/>
      <c r="J368" s="59"/>
      <c r="K368" s="65">
        <f>Tableau1[[#This Row],[Fin AM]]-Tableau1[[#This Row],[Début AM]]-Tableau1[[#This Row],[Pause AM]]+Tableau1[[#This Row],[Fin PM]]-Tableau1[[#This Row],[Début PM]]-Tableau1[[#This Row],[Pause PM]]</f>
        <v>0</v>
      </c>
      <c r="L368" s="53"/>
      <c r="M368" s="92"/>
      <c r="N368" s="97" t="str">
        <f ca="1">IF(COUNTIF('jours fériés'!C:C,Tableau1[[#This Row],[Date]]),"oui","")</f>
        <v/>
      </c>
      <c r="O368" s="96"/>
      <c r="P368" s="96"/>
      <c r="Q368" s="91">
        <f>IF(Tableau1[[#This Row],[ CP / ABS / ChP. AM]]="A.M.",Tableau1[[#This Row],[Temps de travail]],0)</f>
        <v>0</v>
      </c>
      <c r="R368" s="112">
        <f>IF(Tableau1[[#This Row],[ CP / ABS / ChP. AM]]="Ch.P. AM",Tableau1[[#This Row],[Fin AM]]-Tableau1[[#This Row],[Début AM]]-Tableau1[[#This Row],[Pause AM]],0)</f>
        <v>0</v>
      </c>
      <c r="S368" s="105">
        <f>IF(Tableau1[[#This Row],[Ch.P. PM]]="Ch.P. PM",Tableau1[[#This Row],[Fin PM]]-Tableau1[[#This Row],[Début PM]]-Tableau1[[#This Row],[Pause PM]],0)</f>
        <v>0</v>
      </c>
      <c r="T368" s="113">
        <f>+Tableau1[[#This Row],[Chômage Partiel AM]]+Tableau1[[#This Row],[Chômage Partiel PM]]</f>
        <v>0</v>
      </c>
      <c r="U368" s="108">
        <f ca="1">MAX(0,IF(WEEKDAY(Tableau1[[#This Row],[Date]],2)&lt;7,0,
SUM(OFFSET(Tableau1[[#This Row],[Temps de travail]],-6,,7))-
SUM(OFFSET(Tableau1[[#This Row],[Heures à récupérer]],-6,,7))+
SUM(OFFSET(Tableau1[[#This Row],[Récup avance]],-6,,7))
-paramètres!$B$9
)*24)</f>
        <v>0</v>
      </c>
      <c r="V368" s="14"/>
      <c r="W368" s="14"/>
      <c r="Y368" s="14"/>
    </row>
    <row r="369" spans="2:25" x14ac:dyDescent="0.3">
      <c r="B369" s="50" t="str">
        <f>IF(WEEKDAY(Tableau1[[#This Row],[Date]],2)=4,"semaine "&amp;_xlfn.ISOWEEKNUM(Tableau1[[#This Row],[Date]]),"")</f>
        <v/>
      </c>
      <c r="C369" s="45" t="str">
        <f>UPPER(TEXT(Tableau1[[#This Row],[Date]],"jjjj"))</f>
        <v>LUNDI</v>
      </c>
      <c r="D369" s="61">
        <f>$C$3+ROW()-ROW(Tableau1[[#Headers],[Date]])-1</f>
        <v>44193</v>
      </c>
      <c r="E369" s="25"/>
      <c r="F369" s="25"/>
      <c r="G369" s="59"/>
      <c r="H369" s="25"/>
      <c r="I369" s="25"/>
      <c r="J369" s="59"/>
      <c r="K369" s="65">
        <f>Tableau1[[#This Row],[Fin AM]]-Tableau1[[#This Row],[Début AM]]-Tableau1[[#This Row],[Pause AM]]+Tableau1[[#This Row],[Fin PM]]-Tableau1[[#This Row],[Début PM]]-Tableau1[[#This Row],[Pause PM]]</f>
        <v>0</v>
      </c>
      <c r="L369" s="49"/>
      <c r="M369" s="90"/>
      <c r="N369" s="102" t="str">
        <f ca="1">IF(COUNTIF('jours fériés'!C:C,Tableau1[[#This Row],[Date]]),"oui","")</f>
        <v/>
      </c>
      <c r="O369" s="95"/>
      <c r="P369" s="95"/>
      <c r="Q369" s="87">
        <f>IF(Tableau1[[#This Row],[ CP / ABS / ChP. AM]]="A.M.",Tableau1[[#This Row],[Temps de travail]],0)</f>
        <v>0</v>
      </c>
      <c r="R369" s="110">
        <f>IF(Tableau1[[#This Row],[ CP / ABS / ChP. AM]]="Ch.P. AM",Tableau1[[#This Row],[Fin AM]]-Tableau1[[#This Row],[Début AM]]-Tableau1[[#This Row],[Pause AM]],0)</f>
        <v>0</v>
      </c>
      <c r="S369" s="88">
        <f>IF(Tableau1[[#This Row],[Ch.P. PM]]="Ch.P. PM",Tableau1[[#This Row],[Fin PM]]-Tableau1[[#This Row],[Début PM]]-Tableau1[[#This Row],[Pause PM]],0)</f>
        <v>0</v>
      </c>
      <c r="T369" s="111">
        <f>+Tableau1[[#This Row],[Chômage Partiel AM]]+Tableau1[[#This Row],[Chômage Partiel PM]]</f>
        <v>0</v>
      </c>
      <c r="U369" s="107">
        <f ca="1">MAX(0,IF(WEEKDAY(Tableau1[[#This Row],[Date]],2)&lt;7,0,
SUM(OFFSET(Tableau1[[#This Row],[Temps de travail]],-6,,7))-
SUM(OFFSET(Tableau1[[#This Row],[Heures à récupérer]],-6,,7))+
SUM(OFFSET(Tableau1[[#This Row],[Récup avance]],-6,,7))
-paramètres!$B$9
)*24)</f>
        <v>0</v>
      </c>
      <c r="V369" s="14"/>
      <c r="W369" s="14"/>
      <c r="Y369" s="14"/>
    </row>
    <row r="370" spans="2:25" x14ac:dyDescent="0.3">
      <c r="B370" s="50" t="str">
        <f>IF(WEEKDAY(Tableau1[[#This Row],[Date]],2)=4,"semaine "&amp;_xlfn.ISOWEEKNUM(Tableau1[[#This Row],[Date]]),"")</f>
        <v/>
      </c>
      <c r="C370" s="45" t="str">
        <f>UPPER(TEXT(Tableau1[[#This Row],[Date]],"jjjj"))</f>
        <v>MARDI</v>
      </c>
      <c r="D370" s="61">
        <f>$C$3+ROW()-ROW(Tableau1[[#Headers],[Date]])-1</f>
        <v>44194</v>
      </c>
      <c r="E370" s="25"/>
      <c r="F370" s="25"/>
      <c r="G370" s="59"/>
      <c r="H370" s="25"/>
      <c r="I370" s="25"/>
      <c r="J370" s="59"/>
      <c r="K370" s="65">
        <f>Tableau1[[#This Row],[Fin AM]]-Tableau1[[#This Row],[Début AM]]-Tableau1[[#This Row],[Pause AM]]+Tableau1[[#This Row],[Fin PM]]-Tableau1[[#This Row],[Début PM]]-Tableau1[[#This Row],[Pause PM]]</f>
        <v>0</v>
      </c>
      <c r="L370" s="46"/>
      <c r="M370" s="91"/>
      <c r="N370" s="102" t="str">
        <f ca="1">IF(COUNTIF('jours fériés'!C:C,Tableau1[[#This Row],[Date]]),"oui","")</f>
        <v/>
      </c>
      <c r="O370" s="95"/>
      <c r="P370" s="95"/>
      <c r="Q370" s="87">
        <f>IF(Tableau1[[#This Row],[ CP / ABS / ChP. AM]]="A.M.",Tableau1[[#This Row],[Temps de travail]],0)</f>
        <v>0</v>
      </c>
      <c r="R370" s="110">
        <f>IF(Tableau1[[#This Row],[ CP / ABS / ChP. AM]]="Ch.P. AM",Tableau1[[#This Row],[Fin AM]]-Tableau1[[#This Row],[Début AM]]-Tableau1[[#This Row],[Pause AM]],0)</f>
        <v>0</v>
      </c>
      <c r="S370" s="88">
        <f>IF(Tableau1[[#This Row],[Ch.P. PM]]="Ch.P. PM",Tableau1[[#This Row],[Fin PM]]-Tableau1[[#This Row],[Début PM]]-Tableau1[[#This Row],[Pause PM]],0)</f>
        <v>0</v>
      </c>
      <c r="T370" s="111">
        <f>+Tableau1[[#This Row],[Chômage Partiel AM]]+Tableau1[[#This Row],[Chômage Partiel PM]]</f>
        <v>0</v>
      </c>
      <c r="U370" s="107">
        <f ca="1">MAX(0,IF(WEEKDAY(Tableau1[[#This Row],[Date]],2)&lt;7,0,
SUM(OFFSET(Tableau1[[#This Row],[Temps de travail]],-6,,7))-
SUM(OFFSET(Tableau1[[#This Row],[Heures à récupérer]],-6,,7))+
SUM(OFFSET(Tableau1[[#This Row],[Récup avance]],-6,,7))
-paramètres!$B$9
)*24)</f>
        <v>0</v>
      </c>
      <c r="V370" s="14"/>
      <c r="W370" s="14"/>
      <c r="Y370" s="14"/>
    </row>
    <row r="371" spans="2:25" x14ac:dyDescent="0.3">
      <c r="B371" s="50" t="str">
        <f>IF(WEEKDAY(Tableau1[[#This Row],[Date]],2)=4,"semaine "&amp;_xlfn.ISOWEEKNUM(Tableau1[[#This Row],[Date]]),"")</f>
        <v/>
      </c>
      <c r="C371" s="45" t="str">
        <f>UPPER(TEXT(Tableau1[[#This Row],[Date]],"jjjj"))</f>
        <v>MERCREDI</v>
      </c>
      <c r="D371" s="61">
        <f>$C$3+ROW()-ROW(Tableau1[[#Headers],[Date]])-1</f>
        <v>44195</v>
      </c>
      <c r="E371" s="25"/>
      <c r="F371" s="25"/>
      <c r="G371" s="59"/>
      <c r="H371" s="25"/>
      <c r="I371" s="25"/>
      <c r="J371" s="59"/>
      <c r="K371" s="65">
        <f>Tableau1[[#This Row],[Fin AM]]-Tableau1[[#This Row],[Début AM]]-Tableau1[[#This Row],[Pause AM]]+Tableau1[[#This Row],[Fin PM]]-Tableau1[[#This Row],[Début PM]]-Tableau1[[#This Row],[Pause PM]]</f>
        <v>0</v>
      </c>
      <c r="L371" s="46"/>
      <c r="M371" s="91"/>
      <c r="N371" s="102" t="str">
        <f ca="1">IF(COUNTIF('jours fériés'!C:C,Tableau1[[#This Row],[Date]]),"oui","")</f>
        <v/>
      </c>
      <c r="O371" s="95"/>
      <c r="P371" s="95"/>
      <c r="Q371" s="87">
        <f>IF(Tableau1[[#This Row],[ CP / ABS / ChP. AM]]="A.M.",Tableau1[[#This Row],[Temps de travail]],0)</f>
        <v>0</v>
      </c>
      <c r="R371" s="110">
        <f>IF(Tableau1[[#This Row],[ CP / ABS / ChP. AM]]="Ch.P. AM",Tableau1[[#This Row],[Fin AM]]-Tableau1[[#This Row],[Début AM]]-Tableau1[[#This Row],[Pause AM]],0)</f>
        <v>0</v>
      </c>
      <c r="S371" s="88">
        <f>IF(Tableau1[[#This Row],[Ch.P. PM]]="Ch.P. PM",Tableau1[[#This Row],[Fin PM]]-Tableau1[[#This Row],[Début PM]]-Tableau1[[#This Row],[Pause PM]],0)</f>
        <v>0</v>
      </c>
      <c r="T371" s="111">
        <f>+Tableau1[[#This Row],[Chômage Partiel AM]]+Tableau1[[#This Row],[Chômage Partiel PM]]</f>
        <v>0</v>
      </c>
      <c r="U371" s="107">
        <f ca="1">MAX(0,IF(WEEKDAY(Tableau1[[#This Row],[Date]],2)&lt;7,0,
SUM(OFFSET(Tableau1[[#This Row],[Temps de travail]],-6,,7))-
SUM(OFFSET(Tableau1[[#This Row],[Heures à récupérer]],-6,,7))+
SUM(OFFSET(Tableau1[[#This Row],[Récup avance]],-6,,7))
-paramètres!$B$9
)*24)</f>
        <v>0</v>
      </c>
      <c r="V371" s="14"/>
      <c r="W371" s="14"/>
      <c r="Y371" s="14"/>
    </row>
    <row r="372" spans="2:25" x14ac:dyDescent="0.3">
      <c r="B372" s="50" t="str">
        <f>IF(WEEKDAY(Tableau1[[#This Row],[Date]],2)=4,"semaine "&amp;_xlfn.ISOWEEKNUM(Tableau1[[#This Row],[Date]]),"")</f>
        <v>semaine 53</v>
      </c>
      <c r="C372" s="45" t="str">
        <f>UPPER(TEXT(Tableau1[[#This Row],[Date]],"jjjj"))</f>
        <v>JEUDI</v>
      </c>
      <c r="D372" s="61">
        <f>$C$3+ROW()-ROW(Tableau1[[#Headers],[Date]])-1</f>
        <v>44196</v>
      </c>
      <c r="E372" s="25"/>
      <c r="F372" s="25"/>
      <c r="G372" s="59"/>
      <c r="H372" s="25"/>
      <c r="I372" s="25"/>
      <c r="J372" s="59"/>
      <c r="K372" s="65">
        <f>Tableau1[[#This Row],[Fin AM]]-Tableau1[[#This Row],[Début AM]]-Tableau1[[#This Row],[Pause AM]]+Tableau1[[#This Row],[Fin PM]]-Tableau1[[#This Row],[Début PM]]-Tableau1[[#This Row],[Pause PM]]</f>
        <v>0</v>
      </c>
      <c r="L372" s="46"/>
      <c r="M372" s="91"/>
      <c r="N372" s="102" t="str">
        <f ca="1">IF(COUNTIF('jours fériés'!C:C,Tableau1[[#This Row],[Date]]),"oui","")</f>
        <v/>
      </c>
      <c r="O372" s="95"/>
      <c r="P372" s="95"/>
      <c r="Q372" s="87">
        <f>IF(Tableau1[[#This Row],[ CP / ABS / ChP. AM]]="A.M.",Tableau1[[#This Row],[Temps de travail]],0)</f>
        <v>0</v>
      </c>
      <c r="R372" s="110">
        <f>IF(Tableau1[[#This Row],[ CP / ABS / ChP. AM]]="Ch.P. AM",Tableau1[[#This Row],[Fin AM]]-Tableau1[[#This Row],[Début AM]]-Tableau1[[#This Row],[Pause AM]],0)</f>
        <v>0</v>
      </c>
      <c r="S372" s="88">
        <f>IF(Tableau1[[#This Row],[Ch.P. PM]]="Ch.P. PM",Tableau1[[#This Row],[Fin PM]]-Tableau1[[#This Row],[Début PM]]-Tableau1[[#This Row],[Pause PM]],0)</f>
        <v>0</v>
      </c>
      <c r="T372" s="111">
        <f>+Tableau1[[#This Row],[Chômage Partiel AM]]+Tableau1[[#This Row],[Chômage Partiel PM]]</f>
        <v>0</v>
      </c>
      <c r="U372" s="107">
        <f ca="1">MAX(0,IF(WEEKDAY(Tableau1[[#This Row],[Date]],2)&lt;7,0,
SUM(OFFSET(Tableau1[[#This Row],[Temps de travail]],-6,,7))-
SUM(OFFSET(Tableau1[[#This Row],[Heures à récupérer]],-6,,7))+
SUM(OFFSET(Tableau1[[#This Row],[Récup avance]],-6,,7))
-paramètres!$B$9
)*24)</f>
        <v>0</v>
      </c>
      <c r="V372" s="14"/>
      <c r="W372" s="14"/>
      <c r="Y372" s="14"/>
    </row>
    <row r="373" spans="2:25" x14ac:dyDescent="0.3">
      <c r="B373" s="50" t="str">
        <f>IF(WEEKDAY(Tableau1[[#This Row],[Date]],2)=4,"semaine "&amp;_xlfn.ISOWEEKNUM(Tableau1[[#This Row],[Date]]),"")</f>
        <v/>
      </c>
      <c r="C373" s="45" t="str">
        <f>UPPER(TEXT(Tableau1[[#This Row],[Date]],"jjjj"))</f>
        <v>VENDREDI</v>
      </c>
      <c r="D373" s="61">
        <f>$C$3+ROW()-ROW(Tableau1[[#Headers],[Date]])-1</f>
        <v>44197</v>
      </c>
      <c r="E373" s="25"/>
      <c r="F373" s="25"/>
      <c r="G373" s="59"/>
      <c r="H373" s="25"/>
      <c r="I373" s="25"/>
      <c r="J373" s="59"/>
      <c r="K373" s="65">
        <f>Tableau1[[#This Row],[Fin AM]]-Tableau1[[#This Row],[Début AM]]-Tableau1[[#This Row],[Pause AM]]+Tableau1[[#This Row],[Fin PM]]-Tableau1[[#This Row],[Début PM]]-Tableau1[[#This Row],[Pause PM]]</f>
        <v>0</v>
      </c>
      <c r="L373" s="46"/>
      <c r="M373" s="91"/>
      <c r="N373" s="102" t="str">
        <f ca="1">IF(COUNTIF('jours fériés'!C:C,Tableau1[[#This Row],[Date]]),"oui","")</f>
        <v>oui</v>
      </c>
      <c r="O373" s="95"/>
      <c r="P373" s="95"/>
      <c r="Q373" s="87">
        <f>IF(Tableau1[[#This Row],[ CP / ABS / ChP. AM]]="A.M.",Tableau1[[#This Row],[Temps de travail]],0)</f>
        <v>0</v>
      </c>
      <c r="R373" s="110">
        <f>IF(Tableau1[[#This Row],[ CP / ABS / ChP. AM]]="Ch.P. AM",Tableau1[[#This Row],[Fin AM]]-Tableau1[[#This Row],[Début AM]]-Tableau1[[#This Row],[Pause AM]],0)</f>
        <v>0</v>
      </c>
      <c r="S373" s="88">
        <f>IF(Tableau1[[#This Row],[Ch.P. PM]]="Ch.P. PM",Tableau1[[#This Row],[Fin PM]]-Tableau1[[#This Row],[Début PM]]-Tableau1[[#This Row],[Pause PM]],0)</f>
        <v>0</v>
      </c>
      <c r="T373" s="111">
        <f>+Tableau1[[#This Row],[Chômage Partiel AM]]+Tableau1[[#This Row],[Chômage Partiel PM]]</f>
        <v>0</v>
      </c>
      <c r="U373" s="107">
        <f ca="1">MAX(0,IF(WEEKDAY(Tableau1[[#This Row],[Date]],2)&lt;7,0,
SUM(OFFSET(Tableau1[[#This Row],[Temps de travail]],-6,,7))-
SUM(OFFSET(Tableau1[[#This Row],[Heures à récupérer]],-6,,7))+
SUM(OFFSET(Tableau1[[#This Row],[Récup avance]],-6,,7))
-paramètres!$B$9
)*24)</f>
        <v>0</v>
      </c>
      <c r="V373" s="14"/>
      <c r="W373" s="14"/>
      <c r="Y373" s="14"/>
    </row>
    <row r="374" spans="2:25" x14ac:dyDescent="0.3">
      <c r="B374" s="50" t="str">
        <f>IF(WEEKDAY(Tableau1[[#This Row],[Date]],2)=4,"semaine "&amp;_xlfn.ISOWEEKNUM(Tableau1[[#This Row],[Date]]),"")</f>
        <v/>
      </c>
      <c r="C374" s="45" t="str">
        <f>UPPER(TEXT(Tableau1[[#This Row],[Date]],"jjjj"))</f>
        <v>SAMEDI</v>
      </c>
      <c r="D374" s="61">
        <f>$C$3+ROW()-ROW(Tableau1[[#Headers],[Date]])-1</f>
        <v>44198</v>
      </c>
      <c r="E374" s="25"/>
      <c r="F374" s="25"/>
      <c r="G374" s="59"/>
      <c r="H374" s="25"/>
      <c r="I374" s="25"/>
      <c r="J374" s="59"/>
      <c r="K374" s="65">
        <f>Tableau1[[#This Row],[Fin AM]]-Tableau1[[#This Row],[Début AM]]-Tableau1[[#This Row],[Pause AM]]+Tableau1[[#This Row],[Fin PM]]-Tableau1[[#This Row],[Début PM]]-Tableau1[[#This Row],[Pause PM]]</f>
        <v>0</v>
      </c>
      <c r="L374" s="46"/>
      <c r="M374" s="91"/>
      <c r="N374" s="102" t="str">
        <f ca="1">IF(COUNTIF('jours fériés'!C:C,Tableau1[[#This Row],[Date]]),"oui","")</f>
        <v/>
      </c>
      <c r="O374" s="95"/>
      <c r="P374" s="95"/>
      <c r="Q374" s="87">
        <f>IF(Tableau1[[#This Row],[ CP / ABS / ChP. AM]]="A.M.",Tableau1[[#This Row],[Temps de travail]],0)</f>
        <v>0</v>
      </c>
      <c r="R374" s="110">
        <f>IF(Tableau1[[#This Row],[ CP / ABS / ChP. AM]]="Ch.P. AM",Tableau1[[#This Row],[Fin AM]]-Tableau1[[#This Row],[Début AM]]-Tableau1[[#This Row],[Pause AM]],0)</f>
        <v>0</v>
      </c>
      <c r="S374" s="88">
        <f>IF(Tableau1[[#This Row],[Ch.P. PM]]="Ch.P. PM",Tableau1[[#This Row],[Fin PM]]-Tableau1[[#This Row],[Début PM]]-Tableau1[[#This Row],[Pause PM]],0)</f>
        <v>0</v>
      </c>
      <c r="T374" s="111">
        <f>+Tableau1[[#This Row],[Chômage Partiel AM]]+Tableau1[[#This Row],[Chômage Partiel PM]]</f>
        <v>0</v>
      </c>
      <c r="U374" s="107">
        <f ca="1">MAX(0,IF(WEEKDAY(Tableau1[[#This Row],[Date]],2)&lt;7,0,
SUM(OFFSET(Tableau1[[#This Row],[Temps de travail]],-6,,7))-
SUM(OFFSET(Tableau1[[#This Row],[Heures à récupérer]],-6,,7))+
SUM(OFFSET(Tableau1[[#This Row],[Récup avance]],-6,,7))
-paramètres!$B$9
)*24)</f>
        <v>0</v>
      </c>
      <c r="V374" s="14"/>
      <c r="W374" s="14"/>
      <c r="Y374" s="14"/>
    </row>
    <row r="375" spans="2:25" ht="15" thickBot="1" x14ac:dyDescent="0.35">
      <c r="B375" s="50" t="str">
        <f>IF(WEEKDAY(Tableau1[[#This Row],[Date]],2)=4,"semaine "&amp;_xlfn.ISOWEEKNUM(Tableau1[[#This Row],[Date]]),"")</f>
        <v/>
      </c>
      <c r="C375" s="45" t="str">
        <f>UPPER(TEXT(Tableau1[[#This Row],[Date]],"jjjj"))</f>
        <v>DIMANCHE</v>
      </c>
      <c r="D375" s="61">
        <f>$C$3+ROW()-ROW(Tableau1[[#Headers],[Date]])-1</f>
        <v>44199</v>
      </c>
      <c r="E375" s="25"/>
      <c r="F375" s="25"/>
      <c r="G375" s="59"/>
      <c r="H375" s="25"/>
      <c r="I375" s="25"/>
      <c r="J375" s="59"/>
      <c r="K375" s="65">
        <f>Tableau1[[#This Row],[Fin AM]]-Tableau1[[#This Row],[Début AM]]-Tableau1[[#This Row],[Pause AM]]+Tableau1[[#This Row],[Fin PM]]-Tableau1[[#This Row],[Début PM]]-Tableau1[[#This Row],[Pause PM]]</f>
        <v>0</v>
      </c>
      <c r="L375" s="53"/>
      <c r="M375" s="92"/>
      <c r="N375" s="97" t="str">
        <f ca="1">IF(COUNTIF('jours fériés'!C:C,Tableau1[[#This Row],[Date]]),"oui","")</f>
        <v/>
      </c>
      <c r="O375" s="96"/>
      <c r="P375" s="96"/>
      <c r="Q375" s="91">
        <f>IF(Tableau1[[#This Row],[ CP / ABS / ChP. AM]]="A.M.",Tableau1[[#This Row],[Temps de travail]],0)</f>
        <v>0</v>
      </c>
      <c r="R375" s="112">
        <f>IF(Tableau1[[#This Row],[ CP / ABS / ChP. AM]]="Ch.P. AM",Tableau1[[#This Row],[Fin AM]]-Tableau1[[#This Row],[Début AM]]-Tableau1[[#This Row],[Pause AM]],0)</f>
        <v>0</v>
      </c>
      <c r="S375" s="105">
        <f>IF(Tableau1[[#This Row],[Ch.P. PM]]="Ch.P. PM",Tableau1[[#This Row],[Fin PM]]-Tableau1[[#This Row],[Début PM]]-Tableau1[[#This Row],[Pause PM]],0)</f>
        <v>0</v>
      </c>
      <c r="T375" s="113">
        <f>+Tableau1[[#This Row],[Chômage Partiel AM]]+Tableau1[[#This Row],[Chômage Partiel PM]]</f>
        <v>0</v>
      </c>
      <c r="U375" s="108">
        <f ca="1">MAX(0,IF(WEEKDAY(Tableau1[[#This Row],[Date]],2)&lt;7,0,
SUM(OFFSET(Tableau1[[#This Row],[Temps de travail]],-6,,7))-
SUM(OFFSET(Tableau1[[#This Row],[Heures à récupérer]],-6,,7))+
SUM(OFFSET(Tableau1[[#This Row],[Récup avance]],-6,,7))
-paramètres!$B$9
)*24)</f>
        <v>0</v>
      </c>
      <c r="V375" s="14"/>
      <c r="W375" s="14"/>
      <c r="Y375" s="14"/>
    </row>
    <row r="376" spans="2:25" x14ac:dyDescent="0.3">
      <c r="B376" s="50" t="str">
        <f>IF(WEEKDAY(Tableau1[[#This Row],[Date]],2)=4,"semaine "&amp;_xlfn.ISOWEEKNUM(Tableau1[[#This Row],[Date]]),"")</f>
        <v/>
      </c>
      <c r="C376" s="45" t="str">
        <f>UPPER(TEXT(Tableau1[[#This Row],[Date]],"jjjj"))</f>
        <v>LUNDI</v>
      </c>
      <c r="D376" s="61">
        <f>$C$3+ROW()-ROW(Tableau1[[#Headers],[Date]])-1</f>
        <v>44200</v>
      </c>
      <c r="E376" s="25"/>
      <c r="F376" s="25"/>
      <c r="G376" s="59"/>
      <c r="H376" s="25"/>
      <c r="I376" s="25"/>
      <c r="J376" s="59"/>
      <c r="K376" s="65">
        <f>Tableau1[[#This Row],[Fin AM]]-Tableau1[[#This Row],[Début AM]]-Tableau1[[#This Row],[Pause AM]]+Tableau1[[#This Row],[Fin PM]]-Tableau1[[#This Row],[Début PM]]-Tableau1[[#This Row],[Pause PM]]</f>
        <v>0</v>
      </c>
      <c r="L376" s="49"/>
      <c r="M376" s="90"/>
      <c r="N376" s="102" t="str">
        <f ca="1">IF(COUNTIF('jours fériés'!C:C,Tableau1[[#This Row],[Date]]),"oui","")</f>
        <v/>
      </c>
      <c r="O376" s="95"/>
      <c r="P376" s="95"/>
      <c r="Q376" s="87">
        <f>IF(Tableau1[[#This Row],[ CP / ABS / ChP. AM]]="A.M.",Tableau1[[#This Row],[Temps de travail]],0)</f>
        <v>0</v>
      </c>
      <c r="R376" s="110">
        <f>IF(Tableau1[[#This Row],[ CP / ABS / ChP. AM]]="Ch.P. AM",Tableau1[[#This Row],[Fin AM]]-Tableau1[[#This Row],[Début AM]]-Tableau1[[#This Row],[Pause AM]],0)</f>
        <v>0</v>
      </c>
      <c r="S376" s="88">
        <f>IF(Tableau1[[#This Row],[Ch.P. PM]]="Ch.P. PM",Tableau1[[#This Row],[Fin PM]]-Tableau1[[#This Row],[Début PM]]-Tableau1[[#This Row],[Pause PM]],0)</f>
        <v>0</v>
      </c>
      <c r="T376" s="111">
        <f>+Tableau1[[#This Row],[Chômage Partiel AM]]+Tableau1[[#This Row],[Chômage Partiel PM]]</f>
        <v>0</v>
      </c>
      <c r="U376" s="107">
        <f ca="1">MAX(0,IF(WEEKDAY(Tableau1[[#This Row],[Date]],2)&lt;7,0,
SUM(OFFSET(Tableau1[[#This Row],[Temps de travail]],-6,,7))-
SUM(OFFSET(Tableau1[[#This Row],[Heures à récupérer]],-6,,7))+
SUM(OFFSET(Tableau1[[#This Row],[Récup avance]],-6,,7))
-paramètres!$B$9
)*24)</f>
        <v>0</v>
      </c>
      <c r="V376" s="14"/>
      <c r="W376" s="14"/>
      <c r="Y376" s="14"/>
    </row>
    <row r="377" spans="2:25" x14ac:dyDescent="0.3">
      <c r="B377" s="50" t="str">
        <f>IF(WEEKDAY(Tableau1[[#This Row],[Date]],2)=4,"semaine "&amp;_xlfn.ISOWEEKNUM(Tableau1[[#This Row],[Date]]),"")</f>
        <v/>
      </c>
      <c r="C377" s="45" t="str">
        <f>UPPER(TEXT(Tableau1[[#This Row],[Date]],"jjjj"))</f>
        <v>MARDI</v>
      </c>
      <c r="D377" s="61">
        <f>$C$3+ROW()-ROW(Tableau1[[#Headers],[Date]])-1</f>
        <v>44201</v>
      </c>
      <c r="E377" s="25"/>
      <c r="F377" s="25"/>
      <c r="G377" s="59"/>
      <c r="H377" s="25"/>
      <c r="I377" s="25"/>
      <c r="J377" s="59"/>
      <c r="K377" s="65">
        <f>Tableau1[[#This Row],[Fin AM]]-Tableau1[[#This Row],[Début AM]]-Tableau1[[#This Row],[Pause AM]]+Tableau1[[#This Row],[Fin PM]]-Tableau1[[#This Row],[Début PM]]-Tableau1[[#This Row],[Pause PM]]</f>
        <v>0</v>
      </c>
      <c r="L377" s="46"/>
      <c r="M377" s="91"/>
      <c r="N377" s="102" t="str">
        <f ca="1">IF(COUNTIF('jours fériés'!C:C,Tableau1[[#This Row],[Date]]),"oui","")</f>
        <v/>
      </c>
      <c r="O377" s="95"/>
      <c r="P377" s="95"/>
      <c r="Q377" s="87">
        <f>IF(Tableau1[[#This Row],[ CP / ABS / ChP. AM]]="A.M.",Tableau1[[#This Row],[Temps de travail]],0)</f>
        <v>0</v>
      </c>
      <c r="R377" s="110">
        <f>IF(Tableau1[[#This Row],[ CP / ABS / ChP. AM]]="Ch.P. AM",Tableau1[[#This Row],[Fin AM]]-Tableau1[[#This Row],[Début AM]]-Tableau1[[#This Row],[Pause AM]],0)</f>
        <v>0</v>
      </c>
      <c r="S377" s="88">
        <f>IF(Tableau1[[#This Row],[Ch.P. PM]]="Ch.P. PM",Tableau1[[#This Row],[Fin PM]]-Tableau1[[#This Row],[Début PM]]-Tableau1[[#This Row],[Pause PM]],0)</f>
        <v>0</v>
      </c>
      <c r="T377" s="111">
        <f>+Tableau1[[#This Row],[Chômage Partiel AM]]+Tableau1[[#This Row],[Chômage Partiel PM]]</f>
        <v>0</v>
      </c>
      <c r="U377" s="107">
        <f ca="1">MAX(0,IF(WEEKDAY(Tableau1[[#This Row],[Date]],2)&lt;7,0,
SUM(OFFSET(Tableau1[[#This Row],[Temps de travail]],-6,,7))-
SUM(OFFSET(Tableau1[[#This Row],[Heures à récupérer]],-6,,7))+
SUM(OFFSET(Tableau1[[#This Row],[Récup avance]],-6,,7))
-paramètres!$B$9
)*24)</f>
        <v>0</v>
      </c>
      <c r="V377" s="14"/>
      <c r="W377" s="14"/>
      <c r="Y377" s="14"/>
    </row>
    <row r="378" spans="2:25" x14ac:dyDescent="0.3">
      <c r="B378" s="50" t="str">
        <f>IF(WEEKDAY(Tableau1[[#This Row],[Date]],2)=4,"semaine "&amp;_xlfn.ISOWEEKNUM(Tableau1[[#This Row],[Date]]),"")</f>
        <v/>
      </c>
      <c r="C378" s="45" t="str">
        <f>UPPER(TEXT(Tableau1[[#This Row],[Date]],"jjjj"))</f>
        <v>MERCREDI</v>
      </c>
      <c r="D378" s="61">
        <f>$C$3+ROW()-ROW(Tableau1[[#Headers],[Date]])-1</f>
        <v>44202</v>
      </c>
      <c r="E378" s="25"/>
      <c r="F378" s="25"/>
      <c r="G378" s="59"/>
      <c r="H378" s="25"/>
      <c r="I378" s="25"/>
      <c r="J378" s="59"/>
      <c r="K378" s="65">
        <f>Tableau1[[#This Row],[Fin AM]]-Tableau1[[#This Row],[Début AM]]-Tableau1[[#This Row],[Pause AM]]+Tableau1[[#This Row],[Fin PM]]-Tableau1[[#This Row],[Début PM]]-Tableau1[[#This Row],[Pause PM]]</f>
        <v>0</v>
      </c>
      <c r="L378" s="46"/>
      <c r="M378" s="91"/>
      <c r="N378" s="102" t="str">
        <f ca="1">IF(COUNTIF('jours fériés'!C:C,Tableau1[[#This Row],[Date]]),"oui","")</f>
        <v/>
      </c>
      <c r="O378" s="95"/>
      <c r="P378" s="95"/>
      <c r="Q378" s="87">
        <f>IF(Tableau1[[#This Row],[ CP / ABS / ChP. AM]]="A.M.",Tableau1[[#This Row],[Temps de travail]],0)</f>
        <v>0</v>
      </c>
      <c r="R378" s="110">
        <f>IF(Tableau1[[#This Row],[ CP / ABS / ChP. AM]]="Ch.P. AM",Tableau1[[#This Row],[Fin AM]]-Tableau1[[#This Row],[Début AM]]-Tableau1[[#This Row],[Pause AM]],0)</f>
        <v>0</v>
      </c>
      <c r="S378" s="88">
        <f>IF(Tableau1[[#This Row],[Ch.P. PM]]="Ch.P. PM",Tableau1[[#This Row],[Fin PM]]-Tableau1[[#This Row],[Début PM]]-Tableau1[[#This Row],[Pause PM]],0)</f>
        <v>0</v>
      </c>
      <c r="T378" s="111">
        <f>+Tableau1[[#This Row],[Chômage Partiel AM]]+Tableau1[[#This Row],[Chômage Partiel PM]]</f>
        <v>0</v>
      </c>
      <c r="U378" s="107">
        <f ca="1">MAX(0,IF(WEEKDAY(Tableau1[[#This Row],[Date]],2)&lt;7,0,
SUM(OFFSET(Tableau1[[#This Row],[Temps de travail]],-6,,7))-
SUM(OFFSET(Tableau1[[#This Row],[Heures à récupérer]],-6,,7))+
SUM(OFFSET(Tableau1[[#This Row],[Récup avance]],-6,,7))
-paramètres!$B$9
)*24)</f>
        <v>0</v>
      </c>
      <c r="V378" s="14"/>
      <c r="W378" s="14"/>
      <c r="Y378" s="14"/>
    </row>
    <row r="379" spans="2:25" x14ac:dyDescent="0.3">
      <c r="B379" s="50" t="str">
        <f>IF(WEEKDAY(Tableau1[[#This Row],[Date]],2)=4,"semaine "&amp;_xlfn.ISOWEEKNUM(Tableau1[[#This Row],[Date]]),"")</f>
        <v>semaine 1</v>
      </c>
      <c r="C379" s="45" t="str">
        <f>UPPER(TEXT(Tableau1[[#This Row],[Date]],"jjjj"))</f>
        <v>JEUDI</v>
      </c>
      <c r="D379" s="61">
        <f>$C$3+ROW()-ROW(Tableau1[[#Headers],[Date]])-1</f>
        <v>44203</v>
      </c>
      <c r="E379" s="25"/>
      <c r="F379" s="25"/>
      <c r="G379" s="59"/>
      <c r="H379" s="25"/>
      <c r="I379" s="25"/>
      <c r="J379" s="59"/>
      <c r="K379" s="65">
        <f>Tableau1[[#This Row],[Fin AM]]-Tableau1[[#This Row],[Début AM]]-Tableau1[[#This Row],[Pause AM]]+Tableau1[[#This Row],[Fin PM]]-Tableau1[[#This Row],[Début PM]]-Tableau1[[#This Row],[Pause PM]]</f>
        <v>0</v>
      </c>
      <c r="L379" s="46"/>
      <c r="M379" s="91"/>
      <c r="N379" s="102" t="str">
        <f ca="1">IF(COUNTIF('jours fériés'!C:C,Tableau1[[#This Row],[Date]]),"oui","")</f>
        <v/>
      </c>
      <c r="O379" s="95"/>
      <c r="P379" s="95"/>
      <c r="Q379" s="87">
        <f>IF(Tableau1[[#This Row],[ CP / ABS / ChP. AM]]="A.M.",Tableau1[[#This Row],[Temps de travail]],0)</f>
        <v>0</v>
      </c>
      <c r="R379" s="110">
        <f>IF(Tableau1[[#This Row],[ CP / ABS / ChP. AM]]="Ch.P. AM",Tableau1[[#This Row],[Fin AM]]-Tableau1[[#This Row],[Début AM]]-Tableau1[[#This Row],[Pause AM]],0)</f>
        <v>0</v>
      </c>
      <c r="S379" s="88">
        <f>IF(Tableau1[[#This Row],[Ch.P. PM]]="Ch.P. PM",Tableau1[[#This Row],[Fin PM]]-Tableau1[[#This Row],[Début PM]]-Tableau1[[#This Row],[Pause PM]],0)</f>
        <v>0</v>
      </c>
      <c r="T379" s="111">
        <f>+Tableau1[[#This Row],[Chômage Partiel AM]]+Tableau1[[#This Row],[Chômage Partiel PM]]</f>
        <v>0</v>
      </c>
      <c r="U379" s="107">
        <f ca="1">MAX(0,IF(WEEKDAY(Tableau1[[#This Row],[Date]],2)&lt;7,0,
SUM(OFFSET(Tableau1[[#This Row],[Temps de travail]],-6,,7))-
SUM(OFFSET(Tableau1[[#This Row],[Heures à récupérer]],-6,,7))+
SUM(OFFSET(Tableau1[[#This Row],[Récup avance]],-6,,7))
-paramètres!$B$9
)*24)</f>
        <v>0</v>
      </c>
      <c r="V379" s="14"/>
      <c r="W379" s="14"/>
      <c r="Y379" s="14"/>
    </row>
    <row r="380" spans="2:25" x14ac:dyDescent="0.3">
      <c r="B380" s="50" t="str">
        <f>IF(WEEKDAY(Tableau1[[#This Row],[Date]],2)=4,"semaine "&amp;_xlfn.ISOWEEKNUM(Tableau1[[#This Row],[Date]]),"")</f>
        <v/>
      </c>
      <c r="C380" s="45" t="str">
        <f>UPPER(TEXT(Tableau1[[#This Row],[Date]],"jjjj"))</f>
        <v>VENDREDI</v>
      </c>
      <c r="D380" s="61">
        <f>$C$3+ROW()-ROW(Tableau1[[#Headers],[Date]])-1</f>
        <v>44204</v>
      </c>
      <c r="E380" s="25"/>
      <c r="F380" s="25"/>
      <c r="G380" s="59"/>
      <c r="H380" s="25"/>
      <c r="I380" s="25"/>
      <c r="J380" s="59"/>
      <c r="K380" s="65">
        <f>Tableau1[[#This Row],[Fin AM]]-Tableau1[[#This Row],[Début AM]]-Tableau1[[#This Row],[Pause AM]]+Tableau1[[#This Row],[Fin PM]]-Tableau1[[#This Row],[Début PM]]-Tableau1[[#This Row],[Pause PM]]</f>
        <v>0</v>
      </c>
      <c r="L380" s="46"/>
      <c r="M380" s="91"/>
      <c r="N380" s="102" t="str">
        <f ca="1">IF(COUNTIF('jours fériés'!C:C,Tableau1[[#This Row],[Date]]),"oui","")</f>
        <v/>
      </c>
      <c r="O380" s="95"/>
      <c r="P380" s="95"/>
      <c r="Q380" s="87">
        <f>IF(Tableau1[[#This Row],[ CP / ABS / ChP. AM]]="A.M.",Tableau1[[#This Row],[Temps de travail]],0)</f>
        <v>0</v>
      </c>
      <c r="R380" s="110">
        <f>IF(Tableau1[[#This Row],[ CP / ABS / ChP. AM]]="Ch.P. AM",Tableau1[[#This Row],[Fin AM]]-Tableau1[[#This Row],[Début AM]]-Tableau1[[#This Row],[Pause AM]],0)</f>
        <v>0</v>
      </c>
      <c r="S380" s="88">
        <f>IF(Tableau1[[#This Row],[Ch.P. PM]]="Ch.P. PM",Tableau1[[#This Row],[Fin PM]]-Tableau1[[#This Row],[Début PM]]-Tableau1[[#This Row],[Pause PM]],0)</f>
        <v>0</v>
      </c>
      <c r="T380" s="111">
        <f>+Tableau1[[#This Row],[Chômage Partiel AM]]+Tableau1[[#This Row],[Chômage Partiel PM]]</f>
        <v>0</v>
      </c>
      <c r="U380" s="107">
        <f ca="1">MAX(0,IF(WEEKDAY(Tableau1[[#This Row],[Date]],2)&lt;7,0,
SUM(OFFSET(Tableau1[[#This Row],[Temps de travail]],-6,,7))-
SUM(OFFSET(Tableau1[[#This Row],[Heures à récupérer]],-6,,7))+
SUM(OFFSET(Tableau1[[#This Row],[Récup avance]],-6,,7))
-paramètres!$B$9
)*24)</f>
        <v>0</v>
      </c>
      <c r="V380" s="14"/>
      <c r="W380" s="14"/>
      <c r="Y380" s="14"/>
    </row>
    <row r="381" spans="2:25" x14ac:dyDescent="0.3">
      <c r="B381" s="50" t="str">
        <f>IF(WEEKDAY(Tableau1[[#This Row],[Date]],2)=4,"semaine "&amp;_xlfn.ISOWEEKNUM(Tableau1[[#This Row],[Date]]),"")</f>
        <v/>
      </c>
      <c r="C381" s="45" t="str">
        <f>UPPER(TEXT(Tableau1[[#This Row],[Date]],"jjjj"))</f>
        <v>SAMEDI</v>
      </c>
      <c r="D381" s="61">
        <f>$C$3+ROW()-ROW(Tableau1[[#Headers],[Date]])-1</f>
        <v>44205</v>
      </c>
      <c r="E381" s="25"/>
      <c r="F381" s="25"/>
      <c r="G381" s="59"/>
      <c r="H381" s="25"/>
      <c r="I381" s="25"/>
      <c r="J381" s="59"/>
      <c r="K381" s="65">
        <f>Tableau1[[#This Row],[Fin AM]]-Tableau1[[#This Row],[Début AM]]-Tableau1[[#This Row],[Pause AM]]+Tableau1[[#This Row],[Fin PM]]-Tableau1[[#This Row],[Début PM]]-Tableau1[[#This Row],[Pause PM]]</f>
        <v>0</v>
      </c>
      <c r="L381" s="46"/>
      <c r="M381" s="91"/>
      <c r="N381" s="102" t="str">
        <f ca="1">IF(COUNTIF('jours fériés'!C:C,Tableau1[[#This Row],[Date]]),"oui","")</f>
        <v/>
      </c>
      <c r="O381" s="95"/>
      <c r="P381" s="95"/>
      <c r="Q381" s="87">
        <f>IF(Tableau1[[#This Row],[ CP / ABS / ChP. AM]]="A.M.",Tableau1[[#This Row],[Temps de travail]],0)</f>
        <v>0</v>
      </c>
      <c r="R381" s="110">
        <f>IF(Tableau1[[#This Row],[ CP / ABS / ChP. AM]]="Ch.P. AM",Tableau1[[#This Row],[Fin AM]]-Tableau1[[#This Row],[Début AM]]-Tableau1[[#This Row],[Pause AM]],0)</f>
        <v>0</v>
      </c>
      <c r="S381" s="88">
        <f>IF(Tableau1[[#This Row],[Ch.P. PM]]="Ch.P. PM",Tableau1[[#This Row],[Fin PM]]-Tableau1[[#This Row],[Début PM]]-Tableau1[[#This Row],[Pause PM]],0)</f>
        <v>0</v>
      </c>
      <c r="T381" s="111">
        <f>+Tableau1[[#This Row],[Chômage Partiel AM]]+Tableau1[[#This Row],[Chômage Partiel PM]]</f>
        <v>0</v>
      </c>
      <c r="U381" s="107">
        <f ca="1">MAX(0,IF(WEEKDAY(Tableau1[[#This Row],[Date]],2)&lt;7,0,
SUM(OFFSET(Tableau1[[#This Row],[Temps de travail]],-6,,7))-
SUM(OFFSET(Tableau1[[#This Row],[Heures à récupérer]],-6,,7))+
SUM(OFFSET(Tableau1[[#This Row],[Récup avance]],-6,,7))
-paramètres!$B$9
)*24)</f>
        <v>0</v>
      </c>
      <c r="V381" s="14"/>
      <c r="W381" s="14"/>
      <c r="Y381" s="14"/>
    </row>
    <row r="382" spans="2:25" ht="15" thickBot="1" x14ac:dyDescent="0.35">
      <c r="B382" s="50" t="str">
        <f>IF(WEEKDAY(Tableau1[[#This Row],[Date]],2)=4,"semaine "&amp;_xlfn.ISOWEEKNUM(Tableau1[[#This Row],[Date]]),"")</f>
        <v/>
      </c>
      <c r="C382" s="45" t="str">
        <f>UPPER(TEXT(Tableau1[[#This Row],[Date]],"jjjj"))</f>
        <v>DIMANCHE</v>
      </c>
      <c r="D382" s="61">
        <f>$C$3+ROW()-ROW(Tableau1[[#Headers],[Date]])-1</f>
        <v>44206</v>
      </c>
      <c r="E382" s="25"/>
      <c r="F382" s="25"/>
      <c r="G382" s="59"/>
      <c r="H382" s="25"/>
      <c r="I382" s="25"/>
      <c r="J382" s="59"/>
      <c r="K382" s="65">
        <f>Tableau1[[#This Row],[Fin AM]]-Tableau1[[#This Row],[Début AM]]-Tableau1[[#This Row],[Pause AM]]+Tableau1[[#This Row],[Fin PM]]-Tableau1[[#This Row],[Début PM]]-Tableau1[[#This Row],[Pause PM]]</f>
        <v>0</v>
      </c>
      <c r="L382" s="53"/>
      <c r="M382" s="92"/>
      <c r="N382" s="97" t="str">
        <f ca="1">IF(COUNTIF('jours fériés'!C:C,Tableau1[[#This Row],[Date]]),"oui","")</f>
        <v/>
      </c>
      <c r="O382" s="96"/>
      <c r="P382" s="96"/>
      <c r="Q382" s="91">
        <f>IF(Tableau1[[#This Row],[ CP / ABS / ChP. AM]]="A.M.",Tableau1[[#This Row],[Temps de travail]],0)</f>
        <v>0</v>
      </c>
      <c r="R382" s="112">
        <f>IF(Tableau1[[#This Row],[ CP / ABS / ChP. AM]]="Ch.P. AM",Tableau1[[#This Row],[Fin AM]]-Tableau1[[#This Row],[Début AM]]-Tableau1[[#This Row],[Pause AM]],0)</f>
        <v>0</v>
      </c>
      <c r="S382" s="105">
        <f>IF(Tableau1[[#This Row],[Ch.P. PM]]="Ch.P. PM",Tableau1[[#This Row],[Fin PM]]-Tableau1[[#This Row],[Début PM]]-Tableau1[[#This Row],[Pause PM]],0)</f>
        <v>0</v>
      </c>
      <c r="T382" s="113">
        <f>+Tableau1[[#This Row],[Chômage Partiel AM]]+Tableau1[[#This Row],[Chômage Partiel PM]]</f>
        <v>0</v>
      </c>
      <c r="U382" s="108">
        <f ca="1">MAX(0,IF(WEEKDAY(Tableau1[[#This Row],[Date]],2)&lt;7,0,
SUM(OFFSET(Tableau1[[#This Row],[Temps de travail]],-6,,7))-
SUM(OFFSET(Tableau1[[#This Row],[Heures à récupérer]],-6,,7))+
SUM(OFFSET(Tableau1[[#This Row],[Récup avance]],-6,,7))
-paramètres!$B$9
)*24)</f>
        <v>0</v>
      </c>
      <c r="V382" s="14"/>
      <c r="W382" s="14"/>
      <c r="Y382" s="14"/>
    </row>
    <row r="383" spans="2:25" x14ac:dyDescent="0.3">
      <c r="B383" s="50" t="str">
        <f>IF(WEEKDAY(Tableau1[[#This Row],[Date]],2)=4,"semaine "&amp;_xlfn.ISOWEEKNUM(Tableau1[[#This Row],[Date]]),"")</f>
        <v/>
      </c>
      <c r="C383" s="45" t="str">
        <f>UPPER(TEXT(Tableau1[[#This Row],[Date]],"jjjj"))</f>
        <v>LUNDI</v>
      </c>
      <c r="D383" s="61">
        <f>$C$3+ROW()-ROW(Tableau1[[#Headers],[Date]])-1</f>
        <v>44207</v>
      </c>
      <c r="E383" s="25"/>
      <c r="F383" s="25"/>
      <c r="G383" s="59"/>
      <c r="H383" s="25"/>
      <c r="I383" s="25"/>
      <c r="J383" s="59"/>
      <c r="K383" s="65">
        <f>Tableau1[[#This Row],[Fin AM]]-Tableau1[[#This Row],[Début AM]]-Tableau1[[#This Row],[Pause AM]]+Tableau1[[#This Row],[Fin PM]]-Tableau1[[#This Row],[Début PM]]-Tableau1[[#This Row],[Pause PM]]</f>
        <v>0</v>
      </c>
      <c r="L383" s="49"/>
      <c r="M383" s="90"/>
      <c r="N383" s="102" t="str">
        <f ca="1">IF(COUNTIF('jours fériés'!C:C,Tableau1[[#This Row],[Date]]),"oui","")</f>
        <v/>
      </c>
      <c r="O383" s="95"/>
      <c r="P383" s="95"/>
      <c r="Q383" s="87">
        <f>IF(Tableau1[[#This Row],[ CP / ABS / ChP. AM]]="A.M.",Tableau1[[#This Row],[Temps de travail]],0)</f>
        <v>0</v>
      </c>
      <c r="R383" s="110">
        <f>IF(Tableau1[[#This Row],[ CP / ABS / ChP. AM]]="Ch.P. AM",Tableau1[[#This Row],[Fin AM]]-Tableau1[[#This Row],[Début AM]]-Tableau1[[#This Row],[Pause AM]],0)</f>
        <v>0</v>
      </c>
      <c r="S383" s="88">
        <f>IF(Tableau1[[#This Row],[Ch.P. PM]]="Ch.P. PM",Tableau1[[#This Row],[Fin PM]]-Tableau1[[#This Row],[Début PM]]-Tableau1[[#This Row],[Pause PM]],0)</f>
        <v>0</v>
      </c>
      <c r="T383" s="111">
        <f>+Tableau1[[#This Row],[Chômage Partiel AM]]+Tableau1[[#This Row],[Chômage Partiel PM]]</f>
        <v>0</v>
      </c>
      <c r="U383" s="107">
        <f ca="1">MAX(0,IF(WEEKDAY(Tableau1[[#This Row],[Date]],2)&lt;7,0,
SUM(OFFSET(Tableau1[[#This Row],[Temps de travail]],-6,,7))-
SUM(OFFSET(Tableau1[[#This Row],[Heures à récupérer]],-6,,7))+
SUM(OFFSET(Tableau1[[#This Row],[Récup avance]],-6,,7))
-paramètres!$B$9
)*24)</f>
        <v>0</v>
      </c>
      <c r="V383" s="14"/>
      <c r="W383" s="14"/>
      <c r="Y383" s="14"/>
    </row>
    <row r="384" spans="2:25" x14ac:dyDescent="0.3">
      <c r="B384" s="50" t="str">
        <f>IF(WEEKDAY(Tableau1[[#This Row],[Date]],2)=4,"semaine "&amp;_xlfn.ISOWEEKNUM(Tableau1[[#This Row],[Date]]),"")</f>
        <v/>
      </c>
      <c r="C384" s="45" t="str">
        <f>UPPER(TEXT(Tableau1[[#This Row],[Date]],"jjjj"))</f>
        <v>MARDI</v>
      </c>
      <c r="D384" s="61">
        <f>$C$3+ROW()-ROW(Tableau1[[#Headers],[Date]])-1</f>
        <v>44208</v>
      </c>
      <c r="E384" s="25"/>
      <c r="F384" s="25"/>
      <c r="G384" s="59"/>
      <c r="H384" s="25"/>
      <c r="I384" s="25"/>
      <c r="J384" s="59"/>
      <c r="K384" s="65">
        <f>Tableau1[[#This Row],[Fin AM]]-Tableau1[[#This Row],[Début AM]]-Tableau1[[#This Row],[Pause AM]]+Tableau1[[#This Row],[Fin PM]]-Tableau1[[#This Row],[Début PM]]-Tableau1[[#This Row],[Pause PM]]</f>
        <v>0</v>
      </c>
      <c r="L384" s="46"/>
      <c r="M384" s="91"/>
      <c r="N384" s="102" t="str">
        <f ca="1">IF(COUNTIF('jours fériés'!C:C,Tableau1[[#This Row],[Date]]),"oui","")</f>
        <v/>
      </c>
      <c r="O384" s="95"/>
      <c r="P384" s="95"/>
      <c r="Q384" s="87">
        <f>IF(Tableau1[[#This Row],[ CP / ABS / ChP. AM]]="A.M.",Tableau1[[#This Row],[Temps de travail]],0)</f>
        <v>0</v>
      </c>
      <c r="R384" s="110">
        <f>IF(Tableau1[[#This Row],[ CP / ABS / ChP. AM]]="Ch.P. AM",Tableau1[[#This Row],[Fin AM]]-Tableau1[[#This Row],[Début AM]]-Tableau1[[#This Row],[Pause AM]],0)</f>
        <v>0</v>
      </c>
      <c r="S384" s="88">
        <f>IF(Tableau1[[#This Row],[Ch.P. PM]]="Ch.P. PM",Tableau1[[#This Row],[Fin PM]]-Tableau1[[#This Row],[Début PM]]-Tableau1[[#This Row],[Pause PM]],0)</f>
        <v>0</v>
      </c>
      <c r="T384" s="111">
        <f>+Tableau1[[#This Row],[Chômage Partiel AM]]+Tableau1[[#This Row],[Chômage Partiel PM]]</f>
        <v>0</v>
      </c>
      <c r="U384" s="107">
        <f ca="1">MAX(0,IF(WEEKDAY(Tableau1[[#This Row],[Date]],2)&lt;7,0,
SUM(OFFSET(Tableau1[[#This Row],[Temps de travail]],-6,,7))-
SUM(OFFSET(Tableau1[[#This Row],[Heures à récupérer]],-6,,7))+
SUM(OFFSET(Tableau1[[#This Row],[Récup avance]],-6,,7))
-paramètres!$B$9
)*24)</f>
        <v>0</v>
      </c>
      <c r="V384" s="14"/>
      <c r="W384" s="14"/>
      <c r="Y384" s="14"/>
    </row>
    <row r="385" spans="2:25" x14ac:dyDescent="0.3">
      <c r="B385" s="50" t="str">
        <f>IF(WEEKDAY(Tableau1[[#This Row],[Date]],2)=4,"semaine "&amp;_xlfn.ISOWEEKNUM(Tableau1[[#This Row],[Date]]),"")</f>
        <v/>
      </c>
      <c r="C385" s="45" t="str">
        <f>UPPER(TEXT(Tableau1[[#This Row],[Date]],"jjjj"))</f>
        <v>MERCREDI</v>
      </c>
      <c r="D385" s="61">
        <f>$C$3+ROW()-ROW(Tableau1[[#Headers],[Date]])-1</f>
        <v>44209</v>
      </c>
      <c r="E385" s="25"/>
      <c r="F385" s="25"/>
      <c r="G385" s="59"/>
      <c r="H385" s="25"/>
      <c r="I385" s="25"/>
      <c r="J385" s="59"/>
      <c r="K385" s="65">
        <f>Tableau1[[#This Row],[Fin AM]]-Tableau1[[#This Row],[Début AM]]-Tableau1[[#This Row],[Pause AM]]+Tableau1[[#This Row],[Fin PM]]-Tableau1[[#This Row],[Début PM]]-Tableau1[[#This Row],[Pause PM]]</f>
        <v>0</v>
      </c>
      <c r="L385" s="46"/>
      <c r="M385" s="91"/>
      <c r="N385" s="102" t="str">
        <f ca="1">IF(COUNTIF('jours fériés'!C:C,Tableau1[[#This Row],[Date]]),"oui","")</f>
        <v/>
      </c>
      <c r="O385" s="95"/>
      <c r="P385" s="95"/>
      <c r="Q385" s="87">
        <f>IF(Tableau1[[#This Row],[ CP / ABS / ChP. AM]]="A.M.",Tableau1[[#This Row],[Temps de travail]],0)</f>
        <v>0</v>
      </c>
      <c r="R385" s="110">
        <f>IF(Tableau1[[#This Row],[ CP / ABS / ChP. AM]]="Ch.P. AM",Tableau1[[#This Row],[Fin AM]]-Tableau1[[#This Row],[Début AM]]-Tableau1[[#This Row],[Pause AM]],0)</f>
        <v>0</v>
      </c>
      <c r="S385" s="88">
        <f>IF(Tableau1[[#This Row],[Ch.P. PM]]="Ch.P. PM",Tableau1[[#This Row],[Fin PM]]-Tableau1[[#This Row],[Début PM]]-Tableau1[[#This Row],[Pause PM]],0)</f>
        <v>0</v>
      </c>
      <c r="T385" s="111">
        <f>+Tableau1[[#This Row],[Chômage Partiel AM]]+Tableau1[[#This Row],[Chômage Partiel PM]]</f>
        <v>0</v>
      </c>
      <c r="U385" s="107">
        <f ca="1">MAX(0,IF(WEEKDAY(Tableau1[[#This Row],[Date]],2)&lt;7,0,
SUM(OFFSET(Tableau1[[#This Row],[Temps de travail]],-6,,7))-
SUM(OFFSET(Tableau1[[#This Row],[Heures à récupérer]],-6,,7))+
SUM(OFFSET(Tableau1[[#This Row],[Récup avance]],-6,,7))
-paramètres!$B$9
)*24)</f>
        <v>0</v>
      </c>
      <c r="V385" s="14"/>
      <c r="W385" s="14"/>
      <c r="Y385" s="14"/>
    </row>
    <row r="386" spans="2:25" x14ac:dyDescent="0.3">
      <c r="B386" s="50" t="str">
        <f>IF(WEEKDAY(Tableau1[[#This Row],[Date]],2)=4,"semaine "&amp;_xlfn.ISOWEEKNUM(Tableau1[[#This Row],[Date]]),"")</f>
        <v>semaine 2</v>
      </c>
      <c r="C386" s="45" t="str">
        <f>UPPER(TEXT(Tableau1[[#This Row],[Date]],"jjjj"))</f>
        <v>JEUDI</v>
      </c>
      <c r="D386" s="61">
        <f>$C$3+ROW()-ROW(Tableau1[[#Headers],[Date]])-1</f>
        <v>44210</v>
      </c>
      <c r="E386" s="25"/>
      <c r="F386" s="25"/>
      <c r="G386" s="59"/>
      <c r="H386" s="25"/>
      <c r="I386" s="25"/>
      <c r="J386" s="59"/>
      <c r="K386" s="65">
        <f>Tableau1[[#This Row],[Fin AM]]-Tableau1[[#This Row],[Début AM]]-Tableau1[[#This Row],[Pause AM]]+Tableau1[[#This Row],[Fin PM]]-Tableau1[[#This Row],[Début PM]]-Tableau1[[#This Row],[Pause PM]]</f>
        <v>0</v>
      </c>
      <c r="L386" s="46"/>
      <c r="M386" s="91"/>
      <c r="N386" s="102" t="str">
        <f ca="1">IF(COUNTIF('jours fériés'!C:C,Tableau1[[#This Row],[Date]]),"oui","")</f>
        <v/>
      </c>
      <c r="O386" s="95"/>
      <c r="P386" s="95"/>
      <c r="Q386" s="87">
        <f>IF(Tableau1[[#This Row],[ CP / ABS / ChP. AM]]="A.M.",Tableau1[[#This Row],[Temps de travail]],0)</f>
        <v>0</v>
      </c>
      <c r="R386" s="110">
        <f>IF(Tableau1[[#This Row],[ CP / ABS / ChP. AM]]="Ch.P. AM",Tableau1[[#This Row],[Fin AM]]-Tableau1[[#This Row],[Début AM]]-Tableau1[[#This Row],[Pause AM]],0)</f>
        <v>0</v>
      </c>
      <c r="S386" s="88">
        <f>IF(Tableau1[[#This Row],[Ch.P. PM]]="Ch.P. PM",Tableau1[[#This Row],[Fin PM]]-Tableau1[[#This Row],[Début PM]]-Tableau1[[#This Row],[Pause PM]],0)</f>
        <v>0</v>
      </c>
      <c r="T386" s="111">
        <f>+Tableau1[[#This Row],[Chômage Partiel AM]]+Tableau1[[#This Row],[Chômage Partiel PM]]</f>
        <v>0</v>
      </c>
      <c r="U386" s="107">
        <f ca="1">MAX(0,IF(WEEKDAY(Tableau1[[#This Row],[Date]],2)&lt;7,0,
SUM(OFFSET(Tableau1[[#This Row],[Temps de travail]],-6,,7))-
SUM(OFFSET(Tableau1[[#This Row],[Heures à récupérer]],-6,,7))+
SUM(OFFSET(Tableau1[[#This Row],[Récup avance]],-6,,7))
-paramètres!$B$9
)*24)</f>
        <v>0</v>
      </c>
      <c r="V386" s="14"/>
      <c r="W386" s="14"/>
      <c r="Y386" s="14"/>
    </row>
    <row r="387" spans="2:25" x14ac:dyDescent="0.3">
      <c r="B387" s="50" t="str">
        <f>IF(WEEKDAY(Tableau1[[#This Row],[Date]],2)=4,"semaine "&amp;_xlfn.ISOWEEKNUM(Tableau1[[#This Row],[Date]]),"")</f>
        <v/>
      </c>
      <c r="C387" s="45" t="str">
        <f>UPPER(TEXT(Tableau1[[#This Row],[Date]],"jjjj"))</f>
        <v>VENDREDI</v>
      </c>
      <c r="D387" s="61">
        <f>$C$3+ROW()-ROW(Tableau1[[#Headers],[Date]])-1</f>
        <v>44211</v>
      </c>
      <c r="E387" s="25"/>
      <c r="F387" s="25"/>
      <c r="G387" s="59"/>
      <c r="H387" s="25"/>
      <c r="I387" s="25"/>
      <c r="J387" s="59"/>
      <c r="K387" s="65">
        <f>Tableau1[[#This Row],[Fin AM]]-Tableau1[[#This Row],[Début AM]]-Tableau1[[#This Row],[Pause AM]]+Tableau1[[#This Row],[Fin PM]]-Tableau1[[#This Row],[Début PM]]-Tableau1[[#This Row],[Pause PM]]</f>
        <v>0</v>
      </c>
      <c r="L387" s="46"/>
      <c r="M387" s="91"/>
      <c r="N387" s="102" t="str">
        <f ca="1">IF(COUNTIF('jours fériés'!C:C,Tableau1[[#This Row],[Date]]),"oui","")</f>
        <v/>
      </c>
      <c r="O387" s="95"/>
      <c r="P387" s="95"/>
      <c r="Q387" s="87">
        <f>IF(Tableau1[[#This Row],[ CP / ABS / ChP. AM]]="A.M.",Tableau1[[#This Row],[Temps de travail]],0)</f>
        <v>0</v>
      </c>
      <c r="R387" s="110">
        <f>IF(Tableau1[[#This Row],[ CP / ABS / ChP. AM]]="Ch.P. AM",Tableau1[[#This Row],[Fin AM]]-Tableau1[[#This Row],[Début AM]]-Tableau1[[#This Row],[Pause AM]],0)</f>
        <v>0</v>
      </c>
      <c r="S387" s="88">
        <f>IF(Tableau1[[#This Row],[Ch.P. PM]]="Ch.P. PM",Tableau1[[#This Row],[Fin PM]]-Tableau1[[#This Row],[Début PM]]-Tableau1[[#This Row],[Pause PM]],0)</f>
        <v>0</v>
      </c>
      <c r="T387" s="111">
        <f>+Tableau1[[#This Row],[Chômage Partiel AM]]+Tableau1[[#This Row],[Chômage Partiel PM]]</f>
        <v>0</v>
      </c>
      <c r="U387" s="107">
        <f ca="1">MAX(0,IF(WEEKDAY(Tableau1[[#This Row],[Date]],2)&lt;7,0,
SUM(OFFSET(Tableau1[[#This Row],[Temps de travail]],-6,,7))-
SUM(OFFSET(Tableau1[[#This Row],[Heures à récupérer]],-6,,7))+
SUM(OFFSET(Tableau1[[#This Row],[Récup avance]],-6,,7))
-paramètres!$B$9
)*24)</f>
        <v>0</v>
      </c>
      <c r="V387" s="14"/>
      <c r="W387" s="14"/>
      <c r="Y387" s="14"/>
    </row>
    <row r="388" spans="2:25" x14ac:dyDescent="0.3">
      <c r="B388" s="50" t="str">
        <f>IF(WEEKDAY(Tableau1[[#This Row],[Date]],2)=4,"semaine "&amp;_xlfn.ISOWEEKNUM(Tableau1[[#This Row],[Date]]),"")</f>
        <v/>
      </c>
      <c r="C388" s="45" t="str">
        <f>UPPER(TEXT(Tableau1[[#This Row],[Date]],"jjjj"))</f>
        <v>SAMEDI</v>
      </c>
      <c r="D388" s="61">
        <f>$C$3+ROW()-ROW(Tableau1[[#Headers],[Date]])-1</f>
        <v>44212</v>
      </c>
      <c r="E388" s="25"/>
      <c r="F388" s="25"/>
      <c r="G388" s="59"/>
      <c r="H388" s="25"/>
      <c r="I388" s="25"/>
      <c r="J388" s="59"/>
      <c r="K388" s="65">
        <f>Tableau1[[#This Row],[Fin AM]]-Tableau1[[#This Row],[Début AM]]-Tableau1[[#This Row],[Pause AM]]+Tableau1[[#This Row],[Fin PM]]-Tableau1[[#This Row],[Début PM]]-Tableau1[[#This Row],[Pause PM]]</f>
        <v>0</v>
      </c>
      <c r="L388" s="46"/>
      <c r="M388" s="91"/>
      <c r="N388" s="102" t="str">
        <f ca="1">IF(COUNTIF('jours fériés'!C:C,Tableau1[[#This Row],[Date]]),"oui","")</f>
        <v/>
      </c>
      <c r="O388" s="95"/>
      <c r="P388" s="95"/>
      <c r="Q388" s="87">
        <f>IF(Tableau1[[#This Row],[ CP / ABS / ChP. AM]]="A.M.",Tableau1[[#This Row],[Temps de travail]],0)</f>
        <v>0</v>
      </c>
      <c r="R388" s="110">
        <f>IF(Tableau1[[#This Row],[ CP / ABS / ChP. AM]]="Ch.P. AM",Tableau1[[#This Row],[Fin AM]]-Tableau1[[#This Row],[Début AM]]-Tableau1[[#This Row],[Pause AM]],0)</f>
        <v>0</v>
      </c>
      <c r="S388" s="88">
        <f>IF(Tableau1[[#This Row],[Ch.P. PM]]="Ch.P. PM",Tableau1[[#This Row],[Fin PM]]-Tableau1[[#This Row],[Début PM]]-Tableau1[[#This Row],[Pause PM]],0)</f>
        <v>0</v>
      </c>
      <c r="T388" s="111">
        <f>+Tableau1[[#This Row],[Chômage Partiel AM]]+Tableau1[[#This Row],[Chômage Partiel PM]]</f>
        <v>0</v>
      </c>
      <c r="U388" s="107">
        <f ca="1">MAX(0,IF(WEEKDAY(Tableau1[[#This Row],[Date]],2)&lt;7,0,
SUM(OFFSET(Tableau1[[#This Row],[Temps de travail]],-6,,7))-
SUM(OFFSET(Tableau1[[#This Row],[Heures à récupérer]],-6,,7))+
SUM(OFFSET(Tableau1[[#This Row],[Récup avance]],-6,,7))
-paramètres!$B$9
)*24)</f>
        <v>0</v>
      </c>
      <c r="V388" s="14"/>
      <c r="W388" s="14"/>
      <c r="Y388" s="14"/>
    </row>
    <row r="389" spans="2:25" ht="15" thickBot="1" x14ac:dyDescent="0.35">
      <c r="B389" s="50" t="str">
        <f>IF(WEEKDAY(Tableau1[[#This Row],[Date]],2)=4,"semaine "&amp;_xlfn.ISOWEEKNUM(Tableau1[[#This Row],[Date]]),"")</f>
        <v/>
      </c>
      <c r="C389" s="45" t="str">
        <f>UPPER(TEXT(Tableau1[[#This Row],[Date]],"jjjj"))</f>
        <v>DIMANCHE</v>
      </c>
      <c r="D389" s="61">
        <f>$C$3+ROW()-ROW(Tableau1[[#Headers],[Date]])-1</f>
        <v>44213</v>
      </c>
      <c r="E389" s="25"/>
      <c r="F389" s="25"/>
      <c r="G389" s="59"/>
      <c r="H389" s="25"/>
      <c r="I389" s="25"/>
      <c r="J389" s="59"/>
      <c r="K389" s="65">
        <f>Tableau1[[#This Row],[Fin AM]]-Tableau1[[#This Row],[Début AM]]-Tableau1[[#This Row],[Pause AM]]+Tableau1[[#This Row],[Fin PM]]-Tableau1[[#This Row],[Début PM]]-Tableau1[[#This Row],[Pause PM]]</f>
        <v>0</v>
      </c>
      <c r="L389" s="53"/>
      <c r="M389" s="92"/>
      <c r="N389" s="97" t="str">
        <f ca="1">IF(COUNTIF('jours fériés'!C:C,Tableau1[[#This Row],[Date]]),"oui","")</f>
        <v/>
      </c>
      <c r="O389" s="96"/>
      <c r="P389" s="96"/>
      <c r="Q389" s="91">
        <f>IF(Tableau1[[#This Row],[ CP / ABS / ChP. AM]]="A.M.",Tableau1[[#This Row],[Temps de travail]],0)</f>
        <v>0</v>
      </c>
      <c r="R389" s="112">
        <f>IF(Tableau1[[#This Row],[ CP / ABS / ChP. AM]]="Ch.P. AM",Tableau1[[#This Row],[Fin AM]]-Tableau1[[#This Row],[Début AM]]-Tableau1[[#This Row],[Pause AM]],0)</f>
        <v>0</v>
      </c>
      <c r="S389" s="105">
        <f>IF(Tableau1[[#This Row],[Ch.P. PM]]="Ch.P. PM",Tableau1[[#This Row],[Fin PM]]-Tableau1[[#This Row],[Début PM]]-Tableau1[[#This Row],[Pause PM]],0)</f>
        <v>0</v>
      </c>
      <c r="T389" s="113">
        <f>+Tableau1[[#This Row],[Chômage Partiel AM]]+Tableau1[[#This Row],[Chômage Partiel PM]]</f>
        <v>0</v>
      </c>
      <c r="U389" s="108">
        <f ca="1">MAX(0,IF(WEEKDAY(Tableau1[[#This Row],[Date]],2)&lt;7,0,
SUM(OFFSET(Tableau1[[#This Row],[Temps de travail]],-6,,7))-
SUM(OFFSET(Tableau1[[#This Row],[Heures à récupérer]],-6,,7))+
SUM(OFFSET(Tableau1[[#This Row],[Récup avance]],-6,,7))
-paramètres!$B$9
)*24)</f>
        <v>0</v>
      </c>
      <c r="V389" s="14"/>
      <c r="W389" s="14"/>
      <c r="Y389" s="14"/>
    </row>
    <row r="390" spans="2:25" x14ac:dyDescent="0.3">
      <c r="B390" s="50" t="str">
        <f>IF(WEEKDAY(Tableau1[[#This Row],[Date]],2)=4,"semaine "&amp;_xlfn.ISOWEEKNUM(Tableau1[[#This Row],[Date]]),"")</f>
        <v/>
      </c>
      <c r="C390" s="45" t="str">
        <f>UPPER(TEXT(Tableau1[[#This Row],[Date]],"jjjj"))</f>
        <v>LUNDI</v>
      </c>
      <c r="D390" s="61">
        <f>$C$3+ROW()-ROW(Tableau1[[#Headers],[Date]])-1</f>
        <v>44214</v>
      </c>
      <c r="E390" s="25"/>
      <c r="F390" s="25"/>
      <c r="G390" s="59"/>
      <c r="H390" s="25"/>
      <c r="I390" s="25"/>
      <c r="J390" s="59"/>
      <c r="K390" s="65">
        <f>Tableau1[[#This Row],[Fin AM]]-Tableau1[[#This Row],[Début AM]]-Tableau1[[#This Row],[Pause AM]]+Tableau1[[#This Row],[Fin PM]]-Tableau1[[#This Row],[Début PM]]-Tableau1[[#This Row],[Pause PM]]</f>
        <v>0</v>
      </c>
      <c r="L390" s="49"/>
      <c r="M390" s="90"/>
      <c r="N390" s="102" t="str">
        <f ca="1">IF(COUNTIF('jours fériés'!C:C,Tableau1[[#This Row],[Date]]),"oui","")</f>
        <v/>
      </c>
      <c r="O390" s="95"/>
      <c r="P390" s="95"/>
      <c r="Q390" s="87">
        <f>IF(Tableau1[[#This Row],[ CP / ABS / ChP. AM]]="A.M.",Tableau1[[#This Row],[Temps de travail]],0)</f>
        <v>0</v>
      </c>
      <c r="R390" s="110">
        <f>IF(Tableau1[[#This Row],[ CP / ABS / ChP. AM]]="Ch.P. AM",Tableau1[[#This Row],[Fin AM]]-Tableau1[[#This Row],[Début AM]]-Tableau1[[#This Row],[Pause AM]],0)</f>
        <v>0</v>
      </c>
      <c r="S390" s="88">
        <f>IF(Tableau1[[#This Row],[Ch.P. PM]]="Ch.P. PM",Tableau1[[#This Row],[Fin PM]]-Tableau1[[#This Row],[Début PM]]-Tableau1[[#This Row],[Pause PM]],0)</f>
        <v>0</v>
      </c>
      <c r="T390" s="111">
        <f>+Tableau1[[#This Row],[Chômage Partiel AM]]+Tableau1[[#This Row],[Chômage Partiel PM]]</f>
        <v>0</v>
      </c>
      <c r="U390" s="107">
        <f ca="1">MAX(0,IF(WEEKDAY(Tableau1[[#This Row],[Date]],2)&lt;7,0,
SUM(OFFSET(Tableau1[[#This Row],[Temps de travail]],-6,,7))-
SUM(OFFSET(Tableau1[[#This Row],[Heures à récupérer]],-6,,7))+
SUM(OFFSET(Tableau1[[#This Row],[Récup avance]],-6,,7))
-paramètres!$B$9
)*24)</f>
        <v>0</v>
      </c>
      <c r="V390" s="14"/>
      <c r="W390" s="14"/>
      <c r="Y390" s="14"/>
    </row>
    <row r="391" spans="2:25" x14ac:dyDescent="0.3">
      <c r="B391" s="50" t="str">
        <f>IF(WEEKDAY(Tableau1[[#This Row],[Date]],2)=4,"semaine "&amp;_xlfn.ISOWEEKNUM(Tableau1[[#This Row],[Date]]),"")</f>
        <v/>
      </c>
      <c r="C391" s="45" t="str">
        <f>UPPER(TEXT(Tableau1[[#This Row],[Date]],"jjjj"))</f>
        <v>MARDI</v>
      </c>
      <c r="D391" s="61">
        <f>$C$3+ROW()-ROW(Tableau1[[#Headers],[Date]])-1</f>
        <v>44215</v>
      </c>
      <c r="E391" s="25"/>
      <c r="F391" s="25"/>
      <c r="G391" s="59"/>
      <c r="H391" s="25"/>
      <c r="I391" s="25"/>
      <c r="J391" s="59"/>
      <c r="K391" s="65">
        <f>Tableau1[[#This Row],[Fin AM]]-Tableau1[[#This Row],[Début AM]]-Tableau1[[#This Row],[Pause AM]]+Tableau1[[#This Row],[Fin PM]]-Tableau1[[#This Row],[Début PM]]-Tableau1[[#This Row],[Pause PM]]</f>
        <v>0</v>
      </c>
      <c r="L391" s="46"/>
      <c r="M391" s="91"/>
      <c r="N391" s="102" t="str">
        <f ca="1">IF(COUNTIF('jours fériés'!C:C,Tableau1[[#This Row],[Date]]),"oui","")</f>
        <v/>
      </c>
      <c r="O391" s="95"/>
      <c r="P391" s="95"/>
      <c r="Q391" s="87">
        <f>IF(Tableau1[[#This Row],[ CP / ABS / ChP. AM]]="A.M.",Tableau1[[#This Row],[Temps de travail]],0)</f>
        <v>0</v>
      </c>
      <c r="R391" s="110">
        <f>IF(Tableau1[[#This Row],[ CP / ABS / ChP. AM]]="Ch.P. AM",Tableau1[[#This Row],[Fin AM]]-Tableau1[[#This Row],[Début AM]]-Tableau1[[#This Row],[Pause AM]],0)</f>
        <v>0</v>
      </c>
      <c r="S391" s="88">
        <f>IF(Tableau1[[#This Row],[Ch.P. PM]]="Ch.P. PM",Tableau1[[#This Row],[Fin PM]]-Tableau1[[#This Row],[Début PM]]-Tableau1[[#This Row],[Pause PM]],0)</f>
        <v>0</v>
      </c>
      <c r="T391" s="111">
        <f>+Tableau1[[#This Row],[Chômage Partiel AM]]+Tableau1[[#This Row],[Chômage Partiel PM]]</f>
        <v>0</v>
      </c>
      <c r="U391" s="107">
        <f ca="1">MAX(0,IF(WEEKDAY(Tableau1[[#This Row],[Date]],2)&lt;7,0,
SUM(OFFSET(Tableau1[[#This Row],[Temps de travail]],-6,,7))-
SUM(OFFSET(Tableau1[[#This Row],[Heures à récupérer]],-6,,7))+
SUM(OFFSET(Tableau1[[#This Row],[Récup avance]],-6,,7))
-paramètres!$B$9
)*24)</f>
        <v>0</v>
      </c>
      <c r="V391" s="14"/>
      <c r="W391" s="14"/>
      <c r="Y391" s="14"/>
    </row>
    <row r="392" spans="2:25" x14ac:dyDescent="0.3">
      <c r="B392" s="50" t="str">
        <f>IF(WEEKDAY(Tableau1[[#This Row],[Date]],2)=4,"semaine "&amp;_xlfn.ISOWEEKNUM(Tableau1[[#This Row],[Date]]),"")</f>
        <v/>
      </c>
      <c r="C392" s="45" t="str">
        <f>UPPER(TEXT(Tableau1[[#This Row],[Date]],"jjjj"))</f>
        <v>MERCREDI</v>
      </c>
      <c r="D392" s="61">
        <f>$C$3+ROW()-ROW(Tableau1[[#Headers],[Date]])-1</f>
        <v>44216</v>
      </c>
      <c r="E392" s="25"/>
      <c r="F392" s="25"/>
      <c r="G392" s="59"/>
      <c r="H392" s="25"/>
      <c r="I392" s="25"/>
      <c r="J392" s="59"/>
      <c r="K392" s="65">
        <f>Tableau1[[#This Row],[Fin AM]]-Tableau1[[#This Row],[Début AM]]-Tableau1[[#This Row],[Pause AM]]+Tableau1[[#This Row],[Fin PM]]-Tableau1[[#This Row],[Début PM]]-Tableau1[[#This Row],[Pause PM]]</f>
        <v>0</v>
      </c>
      <c r="L392" s="46"/>
      <c r="M392" s="91"/>
      <c r="N392" s="102" t="str">
        <f ca="1">IF(COUNTIF('jours fériés'!C:C,Tableau1[[#This Row],[Date]]),"oui","")</f>
        <v/>
      </c>
      <c r="O392" s="95"/>
      <c r="P392" s="95"/>
      <c r="Q392" s="87">
        <f>IF(Tableau1[[#This Row],[ CP / ABS / ChP. AM]]="A.M.",Tableau1[[#This Row],[Temps de travail]],0)</f>
        <v>0</v>
      </c>
      <c r="R392" s="110">
        <f>IF(Tableau1[[#This Row],[ CP / ABS / ChP. AM]]="Ch.P. AM",Tableau1[[#This Row],[Fin AM]]-Tableau1[[#This Row],[Début AM]]-Tableau1[[#This Row],[Pause AM]],0)</f>
        <v>0</v>
      </c>
      <c r="S392" s="88">
        <f>IF(Tableau1[[#This Row],[Ch.P. PM]]="Ch.P. PM",Tableau1[[#This Row],[Fin PM]]-Tableau1[[#This Row],[Début PM]]-Tableau1[[#This Row],[Pause PM]],0)</f>
        <v>0</v>
      </c>
      <c r="T392" s="111">
        <f>+Tableau1[[#This Row],[Chômage Partiel AM]]+Tableau1[[#This Row],[Chômage Partiel PM]]</f>
        <v>0</v>
      </c>
      <c r="U392" s="107">
        <f ca="1">MAX(0,IF(WEEKDAY(Tableau1[[#This Row],[Date]],2)&lt;7,0,
SUM(OFFSET(Tableau1[[#This Row],[Temps de travail]],-6,,7))-
SUM(OFFSET(Tableau1[[#This Row],[Heures à récupérer]],-6,,7))+
SUM(OFFSET(Tableau1[[#This Row],[Récup avance]],-6,,7))
-paramètres!$B$9
)*24)</f>
        <v>0</v>
      </c>
      <c r="V392" s="14"/>
      <c r="W392" s="14"/>
      <c r="Y392" s="14"/>
    </row>
    <row r="393" spans="2:25" x14ac:dyDescent="0.3">
      <c r="B393" s="50" t="str">
        <f>IF(WEEKDAY(Tableau1[[#This Row],[Date]],2)=4,"semaine "&amp;_xlfn.ISOWEEKNUM(Tableau1[[#This Row],[Date]]),"")</f>
        <v>semaine 3</v>
      </c>
      <c r="C393" s="45" t="str">
        <f>UPPER(TEXT(Tableau1[[#This Row],[Date]],"jjjj"))</f>
        <v>JEUDI</v>
      </c>
      <c r="D393" s="61">
        <f>$C$3+ROW()-ROW(Tableau1[[#Headers],[Date]])-1</f>
        <v>44217</v>
      </c>
      <c r="E393" s="25"/>
      <c r="F393" s="25"/>
      <c r="G393" s="59"/>
      <c r="H393" s="25"/>
      <c r="I393" s="25"/>
      <c r="J393" s="59"/>
      <c r="K393" s="65">
        <f>Tableau1[[#This Row],[Fin AM]]-Tableau1[[#This Row],[Début AM]]-Tableau1[[#This Row],[Pause AM]]+Tableau1[[#This Row],[Fin PM]]-Tableau1[[#This Row],[Début PM]]-Tableau1[[#This Row],[Pause PM]]</f>
        <v>0</v>
      </c>
      <c r="L393" s="46"/>
      <c r="M393" s="91"/>
      <c r="N393" s="102" t="str">
        <f ca="1">IF(COUNTIF('jours fériés'!C:C,Tableau1[[#This Row],[Date]]),"oui","")</f>
        <v/>
      </c>
      <c r="O393" s="95"/>
      <c r="P393" s="95"/>
      <c r="Q393" s="87">
        <f>IF(Tableau1[[#This Row],[ CP / ABS / ChP. AM]]="A.M.",Tableau1[[#This Row],[Temps de travail]],0)</f>
        <v>0</v>
      </c>
      <c r="R393" s="110">
        <f>IF(Tableau1[[#This Row],[ CP / ABS / ChP. AM]]="Ch.P. AM",Tableau1[[#This Row],[Fin AM]]-Tableau1[[#This Row],[Début AM]]-Tableau1[[#This Row],[Pause AM]],0)</f>
        <v>0</v>
      </c>
      <c r="S393" s="88">
        <f>IF(Tableau1[[#This Row],[Ch.P. PM]]="Ch.P. PM",Tableau1[[#This Row],[Fin PM]]-Tableau1[[#This Row],[Début PM]]-Tableau1[[#This Row],[Pause PM]],0)</f>
        <v>0</v>
      </c>
      <c r="T393" s="111">
        <f>+Tableau1[[#This Row],[Chômage Partiel AM]]+Tableau1[[#This Row],[Chômage Partiel PM]]</f>
        <v>0</v>
      </c>
      <c r="U393" s="107">
        <f ca="1">MAX(0,IF(WEEKDAY(Tableau1[[#This Row],[Date]],2)&lt;7,0,
SUM(OFFSET(Tableau1[[#This Row],[Temps de travail]],-6,,7))-
SUM(OFFSET(Tableau1[[#This Row],[Heures à récupérer]],-6,,7))+
SUM(OFFSET(Tableau1[[#This Row],[Récup avance]],-6,,7))
-paramètres!$B$9
)*24)</f>
        <v>0</v>
      </c>
      <c r="V393" s="14"/>
      <c r="W393" s="14"/>
      <c r="Y393" s="14"/>
    </row>
    <row r="394" spans="2:25" x14ac:dyDescent="0.3">
      <c r="B394" s="50" t="str">
        <f>IF(WEEKDAY(Tableau1[[#This Row],[Date]],2)=4,"semaine "&amp;_xlfn.ISOWEEKNUM(Tableau1[[#This Row],[Date]]),"")</f>
        <v/>
      </c>
      <c r="C394" s="45" t="str">
        <f>UPPER(TEXT(Tableau1[[#This Row],[Date]],"jjjj"))</f>
        <v>VENDREDI</v>
      </c>
      <c r="D394" s="61">
        <f>$C$3+ROW()-ROW(Tableau1[[#Headers],[Date]])-1</f>
        <v>44218</v>
      </c>
      <c r="E394" s="25"/>
      <c r="F394" s="25"/>
      <c r="G394" s="59"/>
      <c r="H394" s="25"/>
      <c r="I394" s="25"/>
      <c r="J394" s="59"/>
      <c r="K394" s="65">
        <f>Tableau1[[#This Row],[Fin AM]]-Tableau1[[#This Row],[Début AM]]-Tableau1[[#This Row],[Pause AM]]+Tableau1[[#This Row],[Fin PM]]-Tableau1[[#This Row],[Début PM]]-Tableau1[[#This Row],[Pause PM]]</f>
        <v>0</v>
      </c>
      <c r="L394" s="46"/>
      <c r="M394" s="91"/>
      <c r="N394" s="102" t="str">
        <f ca="1">IF(COUNTIF('jours fériés'!C:C,Tableau1[[#This Row],[Date]]),"oui","")</f>
        <v/>
      </c>
      <c r="O394" s="95"/>
      <c r="P394" s="95"/>
      <c r="Q394" s="87">
        <f>IF(Tableau1[[#This Row],[ CP / ABS / ChP. AM]]="A.M.",Tableau1[[#This Row],[Temps de travail]],0)</f>
        <v>0</v>
      </c>
      <c r="R394" s="110">
        <f>IF(Tableau1[[#This Row],[ CP / ABS / ChP. AM]]="Ch.P. AM",Tableau1[[#This Row],[Fin AM]]-Tableau1[[#This Row],[Début AM]]-Tableau1[[#This Row],[Pause AM]],0)</f>
        <v>0</v>
      </c>
      <c r="S394" s="88">
        <f>IF(Tableau1[[#This Row],[Ch.P. PM]]="Ch.P. PM",Tableau1[[#This Row],[Fin PM]]-Tableau1[[#This Row],[Début PM]]-Tableau1[[#This Row],[Pause PM]],0)</f>
        <v>0</v>
      </c>
      <c r="T394" s="111">
        <f>+Tableau1[[#This Row],[Chômage Partiel AM]]+Tableau1[[#This Row],[Chômage Partiel PM]]</f>
        <v>0</v>
      </c>
      <c r="U394" s="107">
        <f ca="1">MAX(0,IF(WEEKDAY(Tableau1[[#This Row],[Date]],2)&lt;7,0,
SUM(OFFSET(Tableau1[[#This Row],[Temps de travail]],-6,,7))-
SUM(OFFSET(Tableau1[[#This Row],[Heures à récupérer]],-6,,7))+
SUM(OFFSET(Tableau1[[#This Row],[Récup avance]],-6,,7))
-paramètres!$B$9
)*24)</f>
        <v>0</v>
      </c>
      <c r="V394" s="14"/>
      <c r="W394" s="14"/>
      <c r="Y394" s="14"/>
    </row>
    <row r="395" spans="2:25" x14ac:dyDescent="0.3">
      <c r="B395" s="50" t="str">
        <f>IF(WEEKDAY(Tableau1[[#This Row],[Date]],2)=4,"semaine "&amp;_xlfn.ISOWEEKNUM(Tableau1[[#This Row],[Date]]),"")</f>
        <v/>
      </c>
      <c r="C395" s="45" t="str">
        <f>UPPER(TEXT(Tableau1[[#This Row],[Date]],"jjjj"))</f>
        <v>SAMEDI</v>
      </c>
      <c r="D395" s="61">
        <f>$C$3+ROW()-ROW(Tableau1[[#Headers],[Date]])-1</f>
        <v>44219</v>
      </c>
      <c r="E395" s="25"/>
      <c r="F395" s="25"/>
      <c r="G395" s="59"/>
      <c r="H395" s="25"/>
      <c r="I395" s="25"/>
      <c r="J395" s="59"/>
      <c r="K395" s="65">
        <f>Tableau1[[#This Row],[Fin AM]]-Tableau1[[#This Row],[Début AM]]-Tableau1[[#This Row],[Pause AM]]+Tableau1[[#This Row],[Fin PM]]-Tableau1[[#This Row],[Début PM]]-Tableau1[[#This Row],[Pause PM]]</f>
        <v>0</v>
      </c>
      <c r="L395" s="46"/>
      <c r="M395" s="91"/>
      <c r="N395" s="102" t="str">
        <f ca="1">IF(COUNTIF('jours fériés'!C:C,Tableau1[[#This Row],[Date]]),"oui","")</f>
        <v/>
      </c>
      <c r="O395" s="95"/>
      <c r="P395" s="95"/>
      <c r="Q395" s="87">
        <f>IF(Tableau1[[#This Row],[ CP / ABS / ChP. AM]]="A.M.",Tableau1[[#This Row],[Temps de travail]],0)</f>
        <v>0</v>
      </c>
      <c r="R395" s="110">
        <f>IF(Tableau1[[#This Row],[ CP / ABS / ChP. AM]]="Ch.P. AM",Tableau1[[#This Row],[Fin AM]]-Tableau1[[#This Row],[Début AM]]-Tableau1[[#This Row],[Pause AM]],0)</f>
        <v>0</v>
      </c>
      <c r="S395" s="88">
        <f>IF(Tableau1[[#This Row],[Ch.P. PM]]="Ch.P. PM",Tableau1[[#This Row],[Fin PM]]-Tableau1[[#This Row],[Début PM]]-Tableau1[[#This Row],[Pause PM]],0)</f>
        <v>0</v>
      </c>
      <c r="T395" s="111">
        <f>+Tableau1[[#This Row],[Chômage Partiel AM]]+Tableau1[[#This Row],[Chômage Partiel PM]]</f>
        <v>0</v>
      </c>
      <c r="U395" s="107">
        <f ca="1">MAX(0,IF(WEEKDAY(Tableau1[[#This Row],[Date]],2)&lt;7,0,
SUM(OFFSET(Tableau1[[#This Row],[Temps de travail]],-6,,7))-
SUM(OFFSET(Tableau1[[#This Row],[Heures à récupérer]],-6,,7))+
SUM(OFFSET(Tableau1[[#This Row],[Récup avance]],-6,,7))
-paramètres!$B$9
)*24)</f>
        <v>0</v>
      </c>
      <c r="V395" s="14"/>
      <c r="W395" s="14"/>
      <c r="Y395" s="14"/>
    </row>
    <row r="396" spans="2:25" ht="15" thickBot="1" x14ac:dyDescent="0.35">
      <c r="B396" s="50" t="str">
        <f>IF(WEEKDAY(Tableau1[[#This Row],[Date]],2)=4,"semaine "&amp;_xlfn.ISOWEEKNUM(Tableau1[[#This Row],[Date]]),"")</f>
        <v/>
      </c>
      <c r="C396" s="45" t="str">
        <f>UPPER(TEXT(Tableau1[[#This Row],[Date]],"jjjj"))</f>
        <v>DIMANCHE</v>
      </c>
      <c r="D396" s="61">
        <f>$C$3+ROW()-ROW(Tableau1[[#Headers],[Date]])-1</f>
        <v>44220</v>
      </c>
      <c r="E396" s="25"/>
      <c r="F396" s="25"/>
      <c r="G396" s="59"/>
      <c r="H396" s="25"/>
      <c r="I396" s="25"/>
      <c r="J396" s="59"/>
      <c r="K396" s="65">
        <f>Tableau1[[#This Row],[Fin AM]]-Tableau1[[#This Row],[Début AM]]-Tableau1[[#This Row],[Pause AM]]+Tableau1[[#This Row],[Fin PM]]-Tableau1[[#This Row],[Début PM]]-Tableau1[[#This Row],[Pause PM]]</f>
        <v>0</v>
      </c>
      <c r="L396" s="53"/>
      <c r="M396" s="92"/>
      <c r="N396" s="97" t="str">
        <f ca="1">IF(COUNTIF('jours fériés'!C:C,Tableau1[[#This Row],[Date]]),"oui","")</f>
        <v/>
      </c>
      <c r="O396" s="96"/>
      <c r="P396" s="96"/>
      <c r="Q396" s="91">
        <f>IF(Tableau1[[#This Row],[ CP / ABS / ChP. AM]]="A.M.",Tableau1[[#This Row],[Temps de travail]],0)</f>
        <v>0</v>
      </c>
      <c r="R396" s="112">
        <f>IF(Tableau1[[#This Row],[ CP / ABS / ChP. AM]]="Ch.P. AM",Tableau1[[#This Row],[Fin AM]]-Tableau1[[#This Row],[Début AM]]-Tableau1[[#This Row],[Pause AM]],0)</f>
        <v>0</v>
      </c>
      <c r="S396" s="105">
        <f>IF(Tableau1[[#This Row],[Ch.P. PM]]="Ch.P. PM",Tableau1[[#This Row],[Fin PM]]-Tableau1[[#This Row],[Début PM]]-Tableau1[[#This Row],[Pause PM]],0)</f>
        <v>0</v>
      </c>
      <c r="T396" s="113">
        <f>+Tableau1[[#This Row],[Chômage Partiel AM]]+Tableau1[[#This Row],[Chômage Partiel PM]]</f>
        <v>0</v>
      </c>
      <c r="U396" s="108">
        <f ca="1">MAX(0,IF(WEEKDAY(Tableau1[[#This Row],[Date]],2)&lt;7,0,
SUM(OFFSET(Tableau1[[#This Row],[Temps de travail]],-6,,7))-
SUM(OFFSET(Tableau1[[#This Row],[Heures à récupérer]],-6,,7))+
SUM(OFFSET(Tableau1[[#This Row],[Récup avance]],-6,,7))
-paramètres!$B$9
)*24)</f>
        <v>0</v>
      </c>
      <c r="V396" s="14"/>
      <c r="W396" s="14"/>
      <c r="Y396" s="14"/>
    </row>
    <row r="397" spans="2:25" x14ac:dyDescent="0.3">
      <c r="B397" s="50" t="str">
        <f>IF(WEEKDAY(Tableau1[[#This Row],[Date]],2)=4,"semaine "&amp;_xlfn.ISOWEEKNUM(Tableau1[[#This Row],[Date]]),"")</f>
        <v/>
      </c>
      <c r="C397" s="45" t="str">
        <f>UPPER(TEXT(Tableau1[[#This Row],[Date]],"jjjj"))</f>
        <v>LUNDI</v>
      </c>
      <c r="D397" s="61">
        <f>$C$3+ROW()-ROW(Tableau1[[#Headers],[Date]])-1</f>
        <v>44221</v>
      </c>
      <c r="E397" s="25"/>
      <c r="F397" s="25"/>
      <c r="G397" s="59"/>
      <c r="H397" s="25"/>
      <c r="I397" s="25"/>
      <c r="J397" s="59"/>
      <c r="K397" s="65">
        <f>Tableau1[[#This Row],[Fin AM]]-Tableau1[[#This Row],[Début AM]]-Tableau1[[#This Row],[Pause AM]]+Tableau1[[#This Row],[Fin PM]]-Tableau1[[#This Row],[Début PM]]-Tableau1[[#This Row],[Pause PM]]</f>
        <v>0</v>
      </c>
      <c r="L397" s="49"/>
      <c r="M397" s="90"/>
      <c r="N397" s="102" t="str">
        <f ca="1">IF(COUNTIF('jours fériés'!C:C,Tableau1[[#This Row],[Date]]),"oui","")</f>
        <v/>
      </c>
      <c r="O397" s="95"/>
      <c r="P397" s="95"/>
      <c r="Q397" s="87">
        <f>IF(Tableau1[[#This Row],[ CP / ABS / ChP. AM]]="A.M.",Tableau1[[#This Row],[Temps de travail]],0)</f>
        <v>0</v>
      </c>
      <c r="R397" s="110">
        <f>IF(Tableau1[[#This Row],[ CP / ABS / ChP. AM]]="Ch.P. AM",Tableau1[[#This Row],[Fin AM]]-Tableau1[[#This Row],[Début AM]]-Tableau1[[#This Row],[Pause AM]],0)</f>
        <v>0</v>
      </c>
      <c r="S397" s="88">
        <f>IF(Tableau1[[#This Row],[Ch.P. PM]]="Ch.P. PM",Tableau1[[#This Row],[Fin PM]]-Tableau1[[#This Row],[Début PM]]-Tableau1[[#This Row],[Pause PM]],0)</f>
        <v>0</v>
      </c>
      <c r="T397" s="111">
        <f>+Tableau1[[#This Row],[Chômage Partiel AM]]+Tableau1[[#This Row],[Chômage Partiel PM]]</f>
        <v>0</v>
      </c>
      <c r="U397" s="107">
        <f ca="1">MAX(0,IF(WEEKDAY(Tableau1[[#This Row],[Date]],2)&lt;7,0,
SUM(OFFSET(Tableau1[[#This Row],[Temps de travail]],-6,,7))-
SUM(OFFSET(Tableau1[[#This Row],[Heures à récupérer]],-6,,7))+
SUM(OFFSET(Tableau1[[#This Row],[Récup avance]],-6,,7))
-paramètres!$B$9
)*24)</f>
        <v>0</v>
      </c>
      <c r="V397" s="14"/>
      <c r="W397" s="14"/>
      <c r="Y397" s="14"/>
    </row>
    <row r="398" spans="2:25" x14ac:dyDescent="0.3">
      <c r="B398" s="50" t="str">
        <f>IF(WEEKDAY(Tableau1[[#This Row],[Date]],2)=4,"semaine "&amp;_xlfn.ISOWEEKNUM(Tableau1[[#This Row],[Date]]),"")</f>
        <v/>
      </c>
      <c r="C398" s="45" t="str">
        <f>UPPER(TEXT(Tableau1[[#This Row],[Date]],"jjjj"))</f>
        <v>MARDI</v>
      </c>
      <c r="D398" s="61">
        <f>$C$3+ROW()-ROW(Tableau1[[#Headers],[Date]])-1</f>
        <v>44222</v>
      </c>
      <c r="E398" s="25"/>
      <c r="F398" s="25"/>
      <c r="G398" s="59"/>
      <c r="H398" s="25"/>
      <c r="I398" s="25"/>
      <c r="J398" s="59"/>
      <c r="K398" s="65">
        <f>Tableau1[[#This Row],[Fin AM]]-Tableau1[[#This Row],[Début AM]]-Tableau1[[#This Row],[Pause AM]]+Tableau1[[#This Row],[Fin PM]]-Tableau1[[#This Row],[Début PM]]-Tableau1[[#This Row],[Pause PM]]</f>
        <v>0</v>
      </c>
      <c r="L398" s="46"/>
      <c r="M398" s="91"/>
      <c r="N398" s="102" t="str">
        <f ca="1">IF(COUNTIF('jours fériés'!C:C,Tableau1[[#This Row],[Date]]),"oui","")</f>
        <v/>
      </c>
      <c r="O398" s="95"/>
      <c r="P398" s="95"/>
      <c r="Q398" s="87">
        <f>IF(Tableau1[[#This Row],[ CP / ABS / ChP. AM]]="A.M.",Tableau1[[#This Row],[Temps de travail]],0)</f>
        <v>0</v>
      </c>
      <c r="R398" s="110">
        <f>IF(Tableau1[[#This Row],[ CP / ABS / ChP. AM]]="Ch.P. AM",Tableau1[[#This Row],[Fin AM]]-Tableau1[[#This Row],[Début AM]]-Tableau1[[#This Row],[Pause AM]],0)</f>
        <v>0</v>
      </c>
      <c r="S398" s="88">
        <f>IF(Tableau1[[#This Row],[Ch.P. PM]]="Ch.P. PM",Tableau1[[#This Row],[Fin PM]]-Tableau1[[#This Row],[Début PM]]-Tableau1[[#This Row],[Pause PM]],0)</f>
        <v>0</v>
      </c>
      <c r="T398" s="111">
        <f>+Tableau1[[#This Row],[Chômage Partiel AM]]+Tableau1[[#This Row],[Chômage Partiel PM]]</f>
        <v>0</v>
      </c>
      <c r="U398" s="107">
        <f ca="1">MAX(0,IF(WEEKDAY(Tableau1[[#This Row],[Date]],2)&lt;7,0,
SUM(OFFSET(Tableau1[[#This Row],[Temps de travail]],-6,,7))-
SUM(OFFSET(Tableau1[[#This Row],[Heures à récupérer]],-6,,7))+
SUM(OFFSET(Tableau1[[#This Row],[Récup avance]],-6,,7))
-paramètres!$B$9
)*24)</f>
        <v>0</v>
      </c>
      <c r="V398" s="14"/>
      <c r="W398" s="14"/>
      <c r="Y398" s="14"/>
    </row>
    <row r="399" spans="2:25" x14ac:dyDescent="0.3">
      <c r="B399" s="50" t="str">
        <f>IF(WEEKDAY(Tableau1[[#This Row],[Date]],2)=4,"semaine "&amp;_xlfn.ISOWEEKNUM(Tableau1[[#This Row],[Date]]),"")</f>
        <v/>
      </c>
      <c r="C399" s="45" t="str">
        <f>UPPER(TEXT(Tableau1[[#This Row],[Date]],"jjjj"))</f>
        <v>MERCREDI</v>
      </c>
      <c r="D399" s="61">
        <f>$C$3+ROW()-ROW(Tableau1[[#Headers],[Date]])-1</f>
        <v>44223</v>
      </c>
      <c r="E399" s="25"/>
      <c r="F399" s="25"/>
      <c r="G399" s="59"/>
      <c r="H399" s="25"/>
      <c r="I399" s="25"/>
      <c r="J399" s="59"/>
      <c r="K399" s="65">
        <f>Tableau1[[#This Row],[Fin AM]]-Tableau1[[#This Row],[Début AM]]-Tableau1[[#This Row],[Pause AM]]+Tableau1[[#This Row],[Fin PM]]-Tableau1[[#This Row],[Début PM]]-Tableau1[[#This Row],[Pause PM]]</f>
        <v>0</v>
      </c>
      <c r="L399" s="46"/>
      <c r="M399" s="91"/>
      <c r="N399" s="102" t="str">
        <f ca="1">IF(COUNTIF('jours fériés'!C:C,Tableau1[[#This Row],[Date]]),"oui","")</f>
        <v/>
      </c>
      <c r="O399" s="95"/>
      <c r="P399" s="95"/>
      <c r="Q399" s="87">
        <f>IF(Tableau1[[#This Row],[ CP / ABS / ChP. AM]]="A.M.",Tableau1[[#This Row],[Temps de travail]],0)</f>
        <v>0</v>
      </c>
      <c r="R399" s="110">
        <f>IF(Tableau1[[#This Row],[ CP / ABS / ChP. AM]]="Ch.P. AM",Tableau1[[#This Row],[Fin AM]]-Tableau1[[#This Row],[Début AM]]-Tableau1[[#This Row],[Pause AM]],0)</f>
        <v>0</v>
      </c>
      <c r="S399" s="88">
        <f>IF(Tableau1[[#This Row],[Ch.P. PM]]="Ch.P. PM",Tableau1[[#This Row],[Fin PM]]-Tableau1[[#This Row],[Début PM]]-Tableau1[[#This Row],[Pause PM]],0)</f>
        <v>0</v>
      </c>
      <c r="T399" s="111">
        <f>+Tableau1[[#This Row],[Chômage Partiel AM]]+Tableau1[[#This Row],[Chômage Partiel PM]]</f>
        <v>0</v>
      </c>
      <c r="U399" s="107">
        <f ca="1">MAX(0,IF(WEEKDAY(Tableau1[[#This Row],[Date]],2)&lt;7,0,
SUM(OFFSET(Tableau1[[#This Row],[Temps de travail]],-6,,7))-
SUM(OFFSET(Tableau1[[#This Row],[Heures à récupérer]],-6,,7))+
SUM(OFFSET(Tableau1[[#This Row],[Récup avance]],-6,,7))
-paramètres!$B$9
)*24)</f>
        <v>0</v>
      </c>
      <c r="V399" s="14"/>
      <c r="W399" s="14"/>
      <c r="Y399" s="14"/>
    </row>
    <row r="400" spans="2:25" x14ac:dyDescent="0.3">
      <c r="B400" s="50" t="str">
        <f>IF(WEEKDAY(Tableau1[[#This Row],[Date]],2)=4,"semaine "&amp;_xlfn.ISOWEEKNUM(Tableau1[[#This Row],[Date]]),"")</f>
        <v>semaine 4</v>
      </c>
      <c r="C400" s="45" t="str">
        <f>UPPER(TEXT(Tableau1[[#This Row],[Date]],"jjjj"))</f>
        <v>JEUDI</v>
      </c>
      <c r="D400" s="61">
        <f>$C$3+ROW()-ROW(Tableau1[[#Headers],[Date]])-1</f>
        <v>44224</v>
      </c>
      <c r="E400" s="25"/>
      <c r="F400" s="25"/>
      <c r="G400" s="59"/>
      <c r="H400" s="25"/>
      <c r="I400" s="25"/>
      <c r="J400" s="59"/>
      <c r="K400" s="65">
        <f>Tableau1[[#This Row],[Fin AM]]-Tableau1[[#This Row],[Début AM]]-Tableau1[[#This Row],[Pause AM]]+Tableau1[[#This Row],[Fin PM]]-Tableau1[[#This Row],[Début PM]]-Tableau1[[#This Row],[Pause PM]]</f>
        <v>0</v>
      </c>
      <c r="L400" s="46"/>
      <c r="M400" s="91"/>
      <c r="N400" s="102" t="str">
        <f ca="1">IF(COUNTIF('jours fériés'!C:C,Tableau1[[#This Row],[Date]]),"oui","")</f>
        <v/>
      </c>
      <c r="O400" s="95"/>
      <c r="P400" s="95"/>
      <c r="Q400" s="87">
        <f>IF(Tableau1[[#This Row],[ CP / ABS / ChP. AM]]="A.M.",Tableau1[[#This Row],[Temps de travail]],0)</f>
        <v>0</v>
      </c>
      <c r="R400" s="110">
        <f>IF(Tableau1[[#This Row],[ CP / ABS / ChP. AM]]="Ch.P. AM",Tableau1[[#This Row],[Fin AM]]-Tableau1[[#This Row],[Début AM]]-Tableau1[[#This Row],[Pause AM]],0)</f>
        <v>0</v>
      </c>
      <c r="S400" s="88">
        <f>IF(Tableau1[[#This Row],[Ch.P. PM]]="Ch.P. PM",Tableau1[[#This Row],[Fin PM]]-Tableau1[[#This Row],[Début PM]]-Tableau1[[#This Row],[Pause PM]],0)</f>
        <v>0</v>
      </c>
      <c r="T400" s="111">
        <f>+Tableau1[[#This Row],[Chômage Partiel AM]]+Tableau1[[#This Row],[Chômage Partiel PM]]</f>
        <v>0</v>
      </c>
      <c r="U400" s="107">
        <f ca="1">MAX(0,IF(WEEKDAY(Tableau1[[#This Row],[Date]],2)&lt;7,0,
SUM(OFFSET(Tableau1[[#This Row],[Temps de travail]],-6,,7))-
SUM(OFFSET(Tableau1[[#This Row],[Heures à récupérer]],-6,,7))+
SUM(OFFSET(Tableau1[[#This Row],[Récup avance]],-6,,7))
-paramètres!$B$9
)*24)</f>
        <v>0</v>
      </c>
      <c r="V400" s="14"/>
      <c r="W400" s="14"/>
      <c r="Y400" s="14"/>
    </row>
    <row r="401" spans="2:25" x14ac:dyDescent="0.3">
      <c r="B401" s="50" t="str">
        <f>IF(WEEKDAY(Tableau1[[#This Row],[Date]],2)=4,"semaine "&amp;_xlfn.ISOWEEKNUM(Tableau1[[#This Row],[Date]]),"")</f>
        <v/>
      </c>
      <c r="C401" s="45" t="str">
        <f>UPPER(TEXT(Tableau1[[#This Row],[Date]],"jjjj"))</f>
        <v>VENDREDI</v>
      </c>
      <c r="D401" s="61">
        <f>$C$3+ROW()-ROW(Tableau1[[#Headers],[Date]])-1</f>
        <v>44225</v>
      </c>
      <c r="E401" s="25"/>
      <c r="F401" s="25"/>
      <c r="G401" s="59"/>
      <c r="H401" s="25"/>
      <c r="I401" s="25"/>
      <c r="J401" s="59"/>
      <c r="K401" s="65">
        <f>Tableau1[[#This Row],[Fin AM]]-Tableau1[[#This Row],[Début AM]]-Tableau1[[#This Row],[Pause AM]]+Tableau1[[#This Row],[Fin PM]]-Tableau1[[#This Row],[Début PM]]-Tableau1[[#This Row],[Pause PM]]</f>
        <v>0</v>
      </c>
      <c r="L401" s="46"/>
      <c r="M401" s="91"/>
      <c r="N401" s="102" t="str">
        <f ca="1">IF(COUNTIF('jours fériés'!C:C,Tableau1[[#This Row],[Date]]),"oui","")</f>
        <v/>
      </c>
      <c r="O401" s="95"/>
      <c r="P401" s="95"/>
      <c r="Q401" s="87">
        <f>IF(Tableau1[[#This Row],[ CP / ABS / ChP. AM]]="A.M.",Tableau1[[#This Row],[Temps de travail]],0)</f>
        <v>0</v>
      </c>
      <c r="R401" s="110">
        <f>IF(Tableau1[[#This Row],[ CP / ABS / ChP. AM]]="Ch.P. AM",Tableau1[[#This Row],[Fin AM]]-Tableau1[[#This Row],[Début AM]]-Tableau1[[#This Row],[Pause AM]],0)</f>
        <v>0</v>
      </c>
      <c r="S401" s="88">
        <f>IF(Tableau1[[#This Row],[Ch.P. PM]]="Ch.P. PM",Tableau1[[#This Row],[Fin PM]]-Tableau1[[#This Row],[Début PM]]-Tableau1[[#This Row],[Pause PM]],0)</f>
        <v>0</v>
      </c>
      <c r="T401" s="111">
        <f>+Tableau1[[#This Row],[Chômage Partiel AM]]+Tableau1[[#This Row],[Chômage Partiel PM]]</f>
        <v>0</v>
      </c>
      <c r="U401" s="107">
        <f ca="1">MAX(0,IF(WEEKDAY(Tableau1[[#This Row],[Date]],2)&lt;7,0,
SUM(OFFSET(Tableau1[[#This Row],[Temps de travail]],-6,,7))-
SUM(OFFSET(Tableau1[[#This Row],[Heures à récupérer]],-6,,7))+
SUM(OFFSET(Tableau1[[#This Row],[Récup avance]],-6,,7))
-paramètres!$B$9
)*24)</f>
        <v>0</v>
      </c>
      <c r="V401" s="14"/>
      <c r="W401" s="14"/>
      <c r="Y401" s="14"/>
    </row>
    <row r="402" spans="2:25" x14ac:dyDescent="0.3">
      <c r="B402" s="50" t="str">
        <f>IF(WEEKDAY(Tableau1[[#This Row],[Date]],2)=4,"semaine "&amp;_xlfn.ISOWEEKNUM(Tableau1[[#This Row],[Date]]),"")</f>
        <v/>
      </c>
      <c r="C402" s="45" t="str">
        <f>UPPER(TEXT(Tableau1[[#This Row],[Date]],"jjjj"))</f>
        <v>SAMEDI</v>
      </c>
      <c r="D402" s="61">
        <f>$C$3+ROW()-ROW(Tableau1[[#Headers],[Date]])-1</f>
        <v>44226</v>
      </c>
      <c r="E402" s="25"/>
      <c r="F402" s="25"/>
      <c r="G402" s="59"/>
      <c r="H402" s="25"/>
      <c r="I402" s="25"/>
      <c r="J402" s="59"/>
      <c r="K402" s="65">
        <f>Tableau1[[#This Row],[Fin AM]]-Tableau1[[#This Row],[Début AM]]-Tableau1[[#This Row],[Pause AM]]+Tableau1[[#This Row],[Fin PM]]-Tableau1[[#This Row],[Début PM]]-Tableau1[[#This Row],[Pause PM]]</f>
        <v>0</v>
      </c>
      <c r="L402" s="46"/>
      <c r="M402" s="91"/>
      <c r="N402" s="102" t="str">
        <f ca="1">IF(COUNTIF('jours fériés'!C:C,Tableau1[[#This Row],[Date]]),"oui","")</f>
        <v/>
      </c>
      <c r="O402" s="95"/>
      <c r="P402" s="95"/>
      <c r="Q402" s="87">
        <f>IF(Tableau1[[#This Row],[ CP / ABS / ChP. AM]]="A.M.",Tableau1[[#This Row],[Temps de travail]],0)</f>
        <v>0</v>
      </c>
      <c r="R402" s="110">
        <f>IF(Tableau1[[#This Row],[ CP / ABS / ChP. AM]]="Ch.P. AM",Tableau1[[#This Row],[Fin AM]]-Tableau1[[#This Row],[Début AM]]-Tableau1[[#This Row],[Pause AM]],0)</f>
        <v>0</v>
      </c>
      <c r="S402" s="88">
        <f>IF(Tableau1[[#This Row],[Ch.P. PM]]="Ch.P. PM",Tableau1[[#This Row],[Fin PM]]-Tableau1[[#This Row],[Début PM]]-Tableau1[[#This Row],[Pause PM]],0)</f>
        <v>0</v>
      </c>
      <c r="T402" s="111">
        <f>+Tableau1[[#This Row],[Chômage Partiel AM]]+Tableau1[[#This Row],[Chômage Partiel PM]]</f>
        <v>0</v>
      </c>
      <c r="U402" s="107">
        <f ca="1">MAX(0,IF(WEEKDAY(Tableau1[[#This Row],[Date]],2)&lt;7,0,
SUM(OFFSET(Tableau1[[#This Row],[Temps de travail]],-6,,7))-
SUM(OFFSET(Tableau1[[#This Row],[Heures à récupérer]],-6,,7))+
SUM(OFFSET(Tableau1[[#This Row],[Récup avance]],-6,,7))
-paramètres!$B$9
)*24)</f>
        <v>0</v>
      </c>
      <c r="V402" s="14"/>
      <c r="W402" s="14"/>
      <c r="Y402" s="14"/>
    </row>
    <row r="403" spans="2:25" ht="15" thickBot="1" x14ac:dyDescent="0.35">
      <c r="B403" s="50" t="str">
        <f>IF(WEEKDAY(Tableau1[[#This Row],[Date]],2)=4,"semaine "&amp;_xlfn.ISOWEEKNUM(Tableau1[[#This Row],[Date]]),"")</f>
        <v/>
      </c>
      <c r="C403" s="45" t="str">
        <f>UPPER(TEXT(Tableau1[[#This Row],[Date]],"jjjj"))</f>
        <v>DIMANCHE</v>
      </c>
      <c r="D403" s="61">
        <f>$C$3+ROW()-ROW(Tableau1[[#Headers],[Date]])-1</f>
        <v>44227</v>
      </c>
      <c r="E403" s="25"/>
      <c r="F403" s="25"/>
      <c r="G403" s="59"/>
      <c r="H403" s="25"/>
      <c r="I403" s="25"/>
      <c r="J403" s="59"/>
      <c r="K403" s="65">
        <f>Tableau1[[#This Row],[Fin AM]]-Tableau1[[#This Row],[Début AM]]-Tableau1[[#This Row],[Pause AM]]+Tableau1[[#This Row],[Fin PM]]-Tableau1[[#This Row],[Début PM]]-Tableau1[[#This Row],[Pause PM]]</f>
        <v>0</v>
      </c>
      <c r="L403" s="53"/>
      <c r="M403" s="92"/>
      <c r="N403" s="97" t="str">
        <f ca="1">IF(COUNTIF('jours fériés'!C:C,Tableau1[[#This Row],[Date]]),"oui","")</f>
        <v/>
      </c>
      <c r="O403" s="96"/>
      <c r="P403" s="96"/>
      <c r="Q403" s="91">
        <f>IF(Tableau1[[#This Row],[ CP / ABS / ChP. AM]]="A.M.",Tableau1[[#This Row],[Temps de travail]],0)</f>
        <v>0</v>
      </c>
      <c r="R403" s="112">
        <f>IF(Tableau1[[#This Row],[ CP / ABS / ChP. AM]]="Ch.P. AM",Tableau1[[#This Row],[Fin AM]]-Tableau1[[#This Row],[Début AM]]-Tableau1[[#This Row],[Pause AM]],0)</f>
        <v>0</v>
      </c>
      <c r="S403" s="105">
        <f>IF(Tableau1[[#This Row],[Ch.P. PM]]="Ch.P. PM",Tableau1[[#This Row],[Fin PM]]-Tableau1[[#This Row],[Début PM]]-Tableau1[[#This Row],[Pause PM]],0)</f>
        <v>0</v>
      </c>
      <c r="T403" s="113">
        <f>+Tableau1[[#This Row],[Chômage Partiel AM]]+Tableau1[[#This Row],[Chômage Partiel PM]]</f>
        <v>0</v>
      </c>
      <c r="U403" s="108">
        <f ca="1">MAX(0,IF(WEEKDAY(Tableau1[[#This Row],[Date]],2)&lt;7,0,
SUM(OFFSET(Tableau1[[#This Row],[Temps de travail]],-6,,7))-
SUM(OFFSET(Tableau1[[#This Row],[Heures à récupérer]],-6,,7))+
SUM(OFFSET(Tableau1[[#This Row],[Récup avance]],-6,,7))
-paramètres!$B$9
)*24)</f>
        <v>0</v>
      </c>
      <c r="V403" s="14"/>
      <c r="W403" s="14"/>
      <c r="Y403" s="14"/>
    </row>
    <row r="404" spans="2:25" x14ac:dyDescent="0.3">
      <c r="B404" s="50" t="str">
        <f>IF(WEEKDAY(Tableau1[[#This Row],[Date]],2)=4,"semaine "&amp;_xlfn.ISOWEEKNUM(Tableau1[[#This Row],[Date]]),"")</f>
        <v/>
      </c>
      <c r="C404" s="45" t="str">
        <f>UPPER(TEXT(Tableau1[[#This Row],[Date]],"jjjj"))</f>
        <v>LUNDI</v>
      </c>
      <c r="D404" s="61">
        <f>$C$3+ROW()-ROW(Tableau1[[#Headers],[Date]])-1</f>
        <v>44228</v>
      </c>
      <c r="E404" s="25"/>
      <c r="F404" s="25"/>
      <c r="G404" s="59"/>
      <c r="H404" s="25"/>
      <c r="I404" s="25"/>
      <c r="J404" s="59"/>
      <c r="K404" s="65">
        <f>Tableau1[[#This Row],[Fin AM]]-Tableau1[[#This Row],[Début AM]]-Tableau1[[#This Row],[Pause AM]]+Tableau1[[#This Row],[Fin PM]]-Tableau1[[#This Row],[Début PM]]-Tableau1[[#This Row],[Pause PM]]</f>
        <v>0</v>
      </c>
      <c r="L404" s="49"/>
      <c r="M404" s="90"/>
      <c r="N404" s="102" t="str">
        <f ca="1">IF(COUNTIF('jours fériés'!C:C,Tableau1[[#This Row],[Date]]),"oui","")</f>
        <v/>
      </c>
      <c r="O404" s="95"/>
      <c r="P404" s="95"/>
      <c r="Q404" s="87">
        <f>IF(Tableau1[[#This Row],[ CP / ABS / ChP. AM]]="A.M.",Tableau1[[#This Row],[Temps de travail]],0)</f>
        <v>0</v>
      </c>
      <c r="R404" s="110">
        <f>IF(Tableau1[[#This Row],[ CP / ABS / ChP. AM]]="Ch.P. AM",Tableau1[[#This Row],[Fin AM]]-Tableau1[[#This Row],[Début AM]]-Tableau1[[#This Row],[Pause AM]],0)</f>
        <v>0</v>
      </c>
      <c r="S404" s="88">
        <f>IF(Tableau1[[#This Row],[Ch.P. PM]]="Ch.P. PM",Tableau1[[#This Row],[Fin PM]]-Tableau1[[#This Row],[Début PM]]-Tableau1[[#This Row],[Pause PM]],0)</f>
        <v>0</v>
      </c>
      <c r="T404" s="111">
        <f>+Tableau1[[#This Row],[Chômage Partiel AM]]+Tableau1[[#This Row],[Chômage Partiel PM]]</f>
        <v>0</v>
      </c>
      <c r="U404" s="107">
        <f ca="1">MAX(0,IF(WEEKDAY(Tableau1[[#This Row],[Date]],2)&lt;7,0,
SUM(OFFSET(Tableau1[[#This Row],[Temps de travail]],-6,,7))-
SUM(OFFSET(Tableau1[[#This Row],[Heures à récupérer]],-6,,7))+
SUM(OFFSET(Tableau1[[#This Row],[Récup avance]],-6,,7))
-paramètres!$B$9
)*24)</f>
        <v>0</v>
      </c>
      <c r="V404" s="14"/>
      <c r="W404" s="14"/>
      <c r="Y404" s="14"/>
    </row>
    <row r="405" spans="2:25" x14ac:dyDescent="0.3">
      <c r="B405" s="50" t="str">
        <f>IF(WEEKDAY(Tableau1[[#This Row],[Date]],2)=4,"semaine "&amp;_xlfn.ISOWEEKNUM(Tableau1[[#This Row],[Date]]),"")</f>
        <v/>
      </c>
      <c r="C405" s="45" t="str">
        <f>UPPER(TEXT(Tableau1[[#This Row],[Date]],"jjjj"))</f>
        <v>MARDI</v>
      </c>
      <c r="D405" s="61">
        <f>$C$3+ROW()-ROW(Tableau1[[#Headers],[Date]])-1</f>
        <v>44229</v>
      </c>
      <c r="E405" s="25"/>
      <c r="F405" s="25"/>
      <c r="G405" s="59"/>
      <c r="H405" s="25"/>
      <c r="I405" s="25"/>
      <c r="J405" s="59"/>
      <c r="K405" s="65">
        <f>Tableau1[[#This Row],[Fin AM]]-Tableau1[[#This Row],[Début AM]]-Tableau1[[#This Row],[Pause AM]]+Tableau1[[#This Row],[Fin PM]]-Tableau1[[#This Row],[Début PM]]-Tableau1[[#This Row],[Pause PM]]</f>
        <v>0</v>
      </c>
      <c r="L405" s="46"/>
      <c r="M405" s="91"/>
      <c r="N405" s="102" t="str">
        <f ca="1">IF(COUNTIF('jours fériés'!C:C,Tableau1[[#This Row],[Date]]),"oui","")</f>
        <v/>
      </c>
      <c r="O405" s="95"/>
      <c r="P405" s="95"/>
      <c r="Q405" s="87">
        <f>IF(Tableau1[[#This Row],[ CP / ABS / ChP. AM]]="A.M.",Tableau1[[#This Row],[Temps de travail]],0)</f>
        <v>0</v>
      </c>
      <c r="R405" s="110">
        <f>IF(Tableau1[[#This Row],[ CP / ABS / ChP. AM]]="Ch.P. AM",Tableau1[[#This Row],[Fin AM]]-Tableau1[[#This Row],[Début AM]]-Tableau1[[#This Row],[Pause AM]],0)</f>
        <v>0</v>
      </c>
      <c r="S405" s="88">
        <f>IF(Tableau1[[#This Row],[Ch.P. PM]]="Ch.P. PM",Tableau1[[#This Row],[Fin PM]]-Tableau1[[#This Row],[Début PM]]-Tableau1[[#This Row],[Pause PM]],0)</f>
        <v>0</v>
      </c>
      <c r="T405" s="111">
        <f>+Tableau1[[#This Row],[Chômage Partiel AM]]+Tableau1[[#This Row],[Chômage Partiel PM]]</f>
        <v>0</v>
      </c>
      <c r="U405" s="107">
        <f ca="1">MAX(0,IF(WEEKDAY(Tableau1[[#This Row],[Date]],2)&lt;7,0,
SUM(OFFSET(Tableau1[[#This Row],[Temps de travail]],-6,,7))-
SUM(OFFSET(Tableau1[[#This Row],[Heures à récupérer]],-6,,7))+
SUM(OFFSET(Tableau1[[#This Row],[Récup avance]],-6,,7))
-paramètres!$B$9
)*24)</f>
        <v>0</v>
      </c>
      <c r="V405" s="14"/>
      <c r="W405" s="14"/>
      <c r="Y405" s="14"/>
    </row>
    <row r="406" spans="2:25" x14ac:dyDescent="0.3">
      <c r="B406" s="50" t="str">
        <f>IF(WEEKDAY(Tableau1[[#This Row],[Date]],2)=4,"semaine "&amp;_xlfn.ISOWEEKNUM(Tableau1[[#This Row],[Date]]),"")</f>
        <v/>
      </c>
      <c r="C406" s="45" t="str">
        <f>UPPER(TEXT(Tableau1[[#This Row],[Date]],"jjjj"))</f>
        <v>MERCREDI</v>
      </c>
      <c r="D406" s="61">
        <f>$C$3+ROW()-ROW(Tableau1[[#Headers],[Date]])-1</f>
        <v>44230</v>
      </c>
      <c r="E406" s="25"/>
      <c r="F406" s="25"/>
      <c r="G406" s="59"/>
      <c r="H406" s="25"/>
      <c r="I406" s="25"/>
      <c r="J406" s="59"/>
      <c r="K406" s="65">
        <f>Tableau1[[#This Row],[Fin AM]]-Tableau1[[#This Row],[Début AM]]-Tableau1[[#This Row],[Pause AM]]+Tableau1[[#This Row],[Fin PM]]-Tableau1[[#This Row],[Début PM]]-Tableau1[[#This Row],[Pause PM]]</f>
        <v>0</v>
      </c>
      <c r="L406" s="46"/>
      <c r="M406" s="91"/>
      <c r="N406" s="102" t="str">
        <f ca="1">IF(COUNTIF('jours fériés'!C:C,Tableau1[[#This Row],[Date]]),"oui","")</f>
        <v/>
      </c>
      <c r="O406" s="95"/>
      <c r="P406" s="95"/>
      <c r="Q406" s="87">
        <f>IF(Tableau1[[#This Row],[ CP / ABS / ChP. AM]]="A.M.",Tableau1[[#This Row],[Temps de travail]],0)</f>
        <v>0</v>
      </c>
      <c r="R406" s="110">
        <f>IF(Tableau1[[#This Row],[ CP / ABS / ChP. AM]]="Ch.P. AM",Tableau1[[#This Row],[Fin AM]]-Tableau1[[#This Row],[Début AM]]-Tableau1[[#This Row],[Pause AM]],0)</f>
        <v>0</v>
      </c>
      <c r="S406" s="88">
        <f>IF(Tableau1[[#This Row],[Ch.P. PM]]="Ch.P. PM",Tableau1[[#This Row],[Fin PM]]-Tableau1[[#This Row],[Début PM]]-Tableau1[[#This Row],[Pause PM]],0)</f>
        <v>0</v>
      </c>
      <c r="T406" s="111">
        <f>+Tableau1[[#This Row],[Chômage Partiel AM]]+Tableau1[[#This Row],[Chômage Partiel PM]]</f>
        <v>0</v>
      </c>
      <c r="U406" s="107">
        <f ca="1">MAX(0,IF(WEEKDAY(Tableau1[[#This Row],[Date]],2)&lt;7,0,
SUM(OFFSET(Tableau1[[#This Row],[Temps de travail]],-6,,7))-
SUM(OFFSET(Tableau1[[#This Row],[Heures à récupérer]],-6,,7))+
SUM(OFFSET(Tableau1[[#This Row],[Récup avance]],-6,,7))
-paramètres!$B$9
)*24)</f>
        <v>0</v>
      </c>
      <c r="V406" s="14"/>
      <c r="W406" s="14"/>
      <c r="Y406" s="14"/>
    </row>
    <row r="407" spans="2:25" x14ac:dyDescent="0.3">
      <c r="B407" s="50" t="str">
        <f>IF(WEEKDAY(Tableau1[[#This Row],[Date]],2)=4,"semaine "&amp;_xlfn.ISOWEEKNUM(Tableau1[[#This Row],[Date]]),"")</f>
        <v>semaine 5</v>
      </c>
      <c r="C407" s="45" t="str">
        <f>UPPER(TEXT(Tableau1[[#This Row],[Date]],"jjjj"))</f>
        <v>JEUDI</v>
      </c>
      <c r="D407" s="61">
        <f>$C$3+ROW()-ROW(Tableau1[[#Headers],[Date]])-1</f>
        <v>44231</v>
      </c>
      <c r="E407" s="25"/>
      <c r="F407" s="25"/>
      <c r="G407" s="59"/>
      <c r="H407" s="25"/>
      <c r="I407" s="25"/>
      <c r="J407" s="59"/>
      <c r="K407" s="65">
        <f>Tableau1[[#This Row],[Fin AM]]-Tableau1[[#This Row],[Début AM]]-Tableau1[[#This Row],[Pause AM]]+Tableau1[[#This Row],[Fin PM]]-Tableau1[[#This Row],[Début PM]]-Tableau1[[#This Row],[Pause PM]]</f>
        <v>0</v>
      </c>
      <c r="L407" s="46"/>
      <c r="M407" s="91"/>
      <c r="N407" s="102" t="str">
        <f ca="1">IF(COUNTIF('jours fériés'!C:C,Tableau1[[#This Row],[Date]]),"oui","")</f>
        <v/>
      </c>
      <c r="O407" s="95"/>
      <c r="P407" s="95"/>
      <c r="Q407" s="87">
        <f>IF(Tableau1[[#This Row],[ CP / ABS / ChP. AM]]="A.M.",Tableau1[[#This Row],[Temps de travail]],0)</f>
        <v>0</v>
      </c>
      <c r="R407" s="110">
        <f>IF(Tableau1[[#This Row],[ CP / ABS / ChP. AM]]="Ch.P. AM",Tableau1[[#This Row],[Fin AM]]-Tableau1[[#This Row],[Début AM]]-Tableau1[[#This Row],[Pause AM]],0)</f>
        <v>0</v>
      </c>
      <c r="S407" s="88">
        <f>IF(Tableau1[[#This Row],[Ch.P. PM]]="Ch.P. PM",Tableau1[[#This Row],[Fin PM]]-Tableau1[[#This Row],[Début PM]]-Tableau1[[#This Row],[Pause PM]],0)</f>
        <v>0</v>
      </c>
      <c r="T407" s="111">
        <f>+Tableau1[[#This Row],[Chômage Partiel AM]]+Tableau1[[#This Row],[Chômage Partiel PM]]</f>
        <v>0</v>
      </c>
      <c r="U407" s="107">
        <f ca="1">MAX(0,IF(WEEKDAY(Tableau1[[#This Row],[Date]],2)&lt;7,0,
SUM(OFFSET(Tableau1[[#This Row],[Temps de travail]],-6,,7))-
SUM(OFFSET(Tableau1[[#This Row],[Heures à récupérer]],-6,,7))+
SUM(OFFSET(Tableau1[[#This Row],[Récup avance]],-6,,7))
-paramètres!$B$9
)*24)</f>
        <v>0</v>
      </c>
      <c r="V407" s="14"/>
      <c r="W407" s="14"/>
      <c r="Y407" s="14"/>
    </row>
    <row r="408" spans="2:25" x14ac:dyDescent="0.3">
      <c r="B408" s="50" t="str">
        <f>IF(WEEKDAY(Tableau1[[#This Row],[Date]],2)=4,"semaine "&amp;_xlfn.ISOWEEKNUM(Tableau1[[#This Row],[Date]]),"")</f>
        <v/>
      </c>
      <c r="C408" s="45" t="str">
        <f>UPPER(TEXT(Tableau1[[#This Row],[Date]],"jjjj"))</f>
        <v>VENDREDI</v>
      </c>
      <c r="D408" s="61">
        <f>$C$3+ROW()-ROW(Tableau1[[#Headers],[Date]])-1</f>
        <v>44232</v>
      </c>
      <c r="E408" s="25"/>
      <c r="F408" s="25"/>
      <c r="G408" s="59"/>
      <c r="H408" s="25"/>
      <c r="I408" s="25"/>
      <c r="J408" s="59"/>
      <c r="K408" s="65">
        <f>Tableau1[[#This Row],[Fin AM]]-Tableau1[[#This Row],[Début AM]]-Tableau1[[#This Row],[Pause AM]]+Tableau1[[#This Row],[Fin PM]]-Tableau1[[#This Row],[Début PM]]-Tableau1[[#This Row],[Pause PM]]</f>
        <v>0</v>
      </c>
      <c r="L408" s="46"/>
      <c r="M408" s="91"/>
      <c r="N408" s="102" t="str">
        <f ca="1">IF(COUNTIF('jours fériés'!C:C,Tableau1[[#This Row],[Date]]),"oui","")</f>
        <v/>
      </c>
      <c r="O408" s="95"/>
      <c r="P408" s="95"/>
      <c r="Q408" s="87">
        <f>IF(Tableau1[[#This Row],[ CP / ABS / ChP. AM]]="A.M.",Tableau1[[#This Row],[Temps de travail]],0)</f>
        <v>0</v>
      </c>
      <c r="R408" s="110">
        <f>IF(Tableau1[[#This Row],[ CP / ABS / ChP. AM]]="Ch.P. AM",Tableau1[[#This Row],[Fin AM]]-Tableau1[[#This Row],[Début AM]]-Tableau1[[#This Row],[Pause AM]],0)</f>
        <v>0</v>
      </c>
      <c r="S408" s="88">
        <f>IF(Tableau1[[#This Row],[Ch.P. PM]]="Ch.P. PM",Tableau1[[#This Row],[Fin PM]]-Tableau1[[#This Row],[Début PM]]-Tableau1[[#This Row],[Pause PM]],0)</f>
        <v>0</v>
      </c>
      <c r="T408" s="111">
        <f>+Tableau1[[#This Row],[Chômage Partiel AM]]+Tableau1[[#This Row],[Chômage Partiel PM]]</f>
        <v>0</v>
      </c>
      <c r="U408" s="107">
        <f ca="1">MAX(0,IF(WEEKDAY(Tableau1[[#This Row],[Date]],2)&lt;7,0,
SUM(OFFSET(Tableau1[[#This Row],[Temps de travail]],-6,,7))-
SUM(OFFSET(Tableau1[[#This Row],[Heures à récupérer]],-6,,7))+
SUM(OFFSET(Tableau1[[#This Row],[Récup avance]],-6,,7))
-paramètres!$B$9
)*24)</f>
        <v>0</v>
      </c>
      <c r="V408" s="14"/>
      <c r="W408" s="14"/>
      <c r="Y408" s="14"/>
    </row>
    <row r="409" spans="2:25" x14ac:dyDescent="0.3">
      <c r="B409" s="50" t="str">
        <f>IF(WEEKDAY(Tableau1[[#This Row],[Date]],2)=4,"semaine "&amp;_xlfn.ISOWEEKNUM(Tableau1[[#This Row],[Date]]),"")</f>
        <v/>
      </c>
      <c r="C409" s="45" t="str">
        <f>UPPER(TEXT(Tableau1[[#This Row],[Date]],"jjjj"))</f>
        <v>SAMEDI</v>
      </c>
      <c r="D409" s="61">
        <f>$C$3+ROW()-ROW(Tableau1[[#Headers],[Date]])-1</f>
        <v>44233</v>
      </c>
      <c r="E409" s="25"/>
      <c r="F409" s="25"/>
      <c r="G409" s="59"/>
      <c r="H409" s="25"/>
      <c r="I409" s="25"/>
      <c r="J409" s="59"/>
      <c r="K409" s="65">
        <f>Tableau1[[#This Row],[Fin AM]]-Tableau1[[#This Row],[Début AM]]-Tableau1[[#This Row],[Pause AM]]+Tableau1[[#This Row],[Fin PM]]-Tableau1[[#This Row],[Début PM]]-Tableau1[[#This Row],[Pause PM]]</f>
        <v>0</v>
      </c>
      <c r="L409" s="46"/>
      <c r="M409" s="91"/>
      <c r="N409" s="102" t="str">
        <f ca="1">IF(COUNTIF('jours fériés'!C:C,Tableau1[[#This Row],[Date]]),"oui","")</f>
        <v/>
      </c>
      <c r="O409" s="95"/>
      <c r="P409" s="95"/>
      <c r="Q409" s="87">
        <f>IF(Tableau1[[#This Row],[ CP / ABS / ChP. AM]]="A.M.",Tableau1[[#This Row],[Temps de travail]],0)</f>
        <v>0</v>
      </c>
      <c r="R409" s="110">
        <f>IF(Tableau1[[#This Row],[ CP / ABS / ChP. AM]]="Ch.P. AM",Tableau1[[#This Row],[Fin AM]]-Tableau1[[#This Row],[Début AM]]-Tableau1[[#This Row],[Pause AM]],0)</f>
        <v>0</v>
      </c>
      <c r="S409" s="88">
        <f>IF(Tableau1[[#This Row],[Ch.P. PM]]="Ch.P. PM",Tableau1[[#This Row],[Fin PM]]-Tableau1[[#This Row],[Début PM]]-Tableau1[[#This Row],[Pause PM]],0)</f>
        <v>0</v>
      </c>
      <c r="T409" s="111">
        <f>+Tableau1[[#This Row],[Chômage Partiel AM]]+Tableau1[[#This Row],[Chômage Partiel PM]]</f>
        <v>0</v>
      </c>
      <c r="U409" s="107">
        <f ca="1">MAX(0,IF(WEEKDAY(Tableau1[[#This Row],[Date]],2)&lt;7,0,
SUM(OFFSET(Tableau1[[#This Row],[Temps de travail]],-6,,7))-
SUM(OFFSET(Tableau1[[#This Row],[Heures à récupérer]],-6,,7))+
SUM(OFFSET(Tableau1[[#This Row],[Récup avance]],-6,,7))
-paramètres!$B$9
)*24)</f>
        <v>0</v>
      </c>
      <c r="V409" s="14"/>
      <c r="W409" s="14"/>
      <c r="Y409" s="14"/>
    </row>
    <row r="410" spans="2:25" ht="15" thickBot="1" x14ac:dyDescent="0.35">
      <c r="B410" s="50" t="str">
        <f>IF(WEEKDAY(Tableau1[[#This Row],[Date]],2)=4,"semaine "&amp;_xlfn.ISOWEEKNUM(Tableau1[[#This Row],[Date]]),"")</f>
        <v/>
      </c>
      <c r="C410" s="45" t="str">
        <f>UPPER(TEXT(Tableau1[[#This Row],[Date]],"jjjj"))</f>
        <v>DIMANCHE</v>
      </c>
      <c r="D410" s="61">
        <f>$C$3+ROW()-ROW(Tableau1[[#Headers],[Date]])-1</f>
        <v>44234</v>
      </c>
      <c r="E410" s="25"/>
      <c r="F410" s="25"/>
      <c r="G410" s="59"/>
      <c r="H410" s="25"/>
      <c r="I410" s="25"/>
      <c r="J410" s="59"/>
      <c r="K410" s="65">
        <f>Tableau1[[#This Row],[Fin AM]]-Tableau1[[#This Row],[Début AM]]-Tableau1[[#This Row],[Pause AM]]+Tableau1[[#This Row],[Fin PM]]-Tableau1[[#This Row],[Début PM]]-Tableau1[[#This Row],[Pause PM]]</f>
        <v>0</v>
      </c>
      <c r="L410" s="53"/>
      <c r="M410" s="92"/>
      <c r="N410" s="97" t="str">
        <f ca="1">IF(COUNTIF('jours fériés'!C:C,Tableau1[[#This Row],[Date]]),"oui","")</f>
        <v/>
      </c>
      <c r="O410" s="96"/>
      <c r="P410" s="96"/>
      <c r="Q410" s="91">
        <f>IF(Tableau1[[#This Row],[ CP / ABS / ChP. AM]]="A.M.",Tableau1[[#This Row],[Temps de travail]],0)</f>
        <v>0</v>
      </c>
      <c r="R410" s="112">
        <f>IF(Tableau1[[#This Row],[ CP / ABS / ChP. AM]]="Ch.P. AM",Tableau1[[#This Row],[Fin AM]]-Tableau1[[#This Row],[Début AM]]-Tableau1[[#This Row],[Pause AM]],0)</f>
        <v>0</v>
      </c>
      <c r="S410" s="105">
        <f>IF(Tableau1[[#This Row],[Ch.P. PM]]="Ch.P. PM",Tableau1[[#This Row],[Fin PM]]-Tableau1[[#This Row],[Début PM]]-Tableau1[[#This Row],[Pause PM]],0)</f>
        <v>0</v>
      </c>
      <c r="T410" s="113">
        <f>+Tableau1[[#This Row],[Chômage Partiel AM]]+Tableau1[[#This Row],[Chômage Partiel PM]]</f>
        <v>0</v>
      </c>
      <c r="U410" s="108">
        <f ca="1">MAX(0,IF(WEEKDAY(Tableau1[[#This Row],[Date]],2)&lt;7,0,
SUM(OFFSET(Tableau1[[#This Row],[Temps de travail]],-6,,7))-
SUM(OFFSET(Tableau1[[#This Row],[Heures à récupérer]],-6,,7))+
SUM(OFFSET(Tableau1[[#This Row],[Récup avance]],-6,,7))
-paramètres!$B$9
)*24)</f>
        <v>0</v>
      </c>
      <c r="V410" s="14"/>
      <c r="W410" s="14"/>
      <c r="Y410" s="14"/>
    </row>
    <row r="411" spans="2:25" x14ac:dyDescent="0.3">
      <c r="B411" s="50" t="str">
        <f>IF(WEEKDAY(Tableau1[[#This Row],[Date]],2)=4,"semaine "&amp;_xlfn.ISOWEEKNUM(Tableau1[[#This Row],[Date]]),"")</f>
        <v/>
      </c>
      <c r="C411" s="45" t="str">
        <f>UPPER(TEXT(Tableau1[[#This Row],[Date]],"jjjj"))</f>
        <v>LUNDI</v>
      </c>
      <c r="D411" s="61">
        <f>$C$3+ROW()-ROW(Tableau1[[#Headers],[Date]])-1</f>
        <v>44235</v>
      </c>
      <c r="E411" s="25"/>
      <c r="F411" s="25"/>
      <c r="G411" s="59"/>
      <c r="H411" s="25"/>
      <c r="I411" s="25"/>
      <c r="J411" s="59"/>
      <c r="K411" s="65">
        <f>Tableau1[[#This Row],[Fin AM]]-Tableau1[[#This Row],[Début AM]]-Tableau1[[#This Row],[Pause AM]]+Tableau1[[#This Row],[Fin PM]]-Tableau1[[#This Row],[Début PM]]-Tableau1[[#This Row],[Pause PM]]</f>
        <v>0</v>
      </c>
      <c r="L411" s="49"/>
      <c r="M411" s="90"/>
      <c r="N411" s="102" t="str">
        <f ca="1">IF(COUNTIF('jours fériés'!C:C,Tableau1[[#This Row],[Date]]),"oui","")</f>
        <v/>
      </c>
      <c r="O411" s="95"/>
      <c r="P411" s="95"/>
      <c r="Q411" s="87">
        <f>IF(Tableau1[[#This Row],[ CP / ABS / ChP. AM]]="A.M.",Tableau1[[#This Row],[Temps de travail]],0)</f>
        <v>0</v>
      </c>
      <c r="R411" s="110">
        <f>IF(Tableau1[[#This Row],[ CP / ABS / ChP. AM]]="Ch.P. AM",Tableau1[[#This Row],[Fin AM]]-Tableau1[[#This Row],[Début AM]]-Tableau1[[#This Row],[Pause AM]],0)</f>
        <v>0</v>
      </c>
      <c r="S411" s="88">
        <f>IF(Tableau1[[#This Row],[Ch.P. PM]]="Ch.P. PM",Tableau1[[#This Row],[Fin PM]]-Tableau1[[#This Row],[Début PM]]-Tableau1[[#This Row],[Pause PM]],0)</f>
        <v>0</v>
      </c>
      <c r="T411" s="111">
        <f>+Tableau1[[#This Row],[Chômage Partiel AM]]+Tableau1[[#This Row],[Chômage Partiel PM]]</f>
        <v>0</v>
      </c>
      <c r="U411" s="107">
        <f ca="1">MAX(0,IF(WEEKDAY(Tableau1[[#This Row],[Date]],2)&lt;7,0,
SUM(OFFSET(Tableau1[[#This Row],[Temps de travail]],-6,,7))-
SUM(OFFSET(Tableau1[[#This Row],[Heures à récupérer]],-6,,7))+
SUM(OFFSET(Tableau1[[#This Row],[Récup avance]],-6,,7))
-paramètres!$B$9
)*24)</f>
        <v>0</v>
      </c>
      <c r="V411" s="14"/>
      <c r="W411" s="14"/>
      <c r="Y411" s="14"/>
    </row>
    <row r="412" spans="2:25" x14ac:dyDescent="0.3">
      <c r="B412" s="50" t="str">
        <f>IF(WEEKDAY(Tableau1[[#This Row],[Date]],2)=4,"semaine "&amp;_xlfn.ISOWEEKNUM(Tableau1[[#This Row],[Date]]),"")</f>
        <v/>
      </c>
      <c r="C412" s="45" t="str">
        <f>UPPER(TEXT(Tableau1[[#This Row],[Date]],"jjjj"))</f>
        <v>MARDI</v>
      </c>
      <c r="D412" s="61">
        <f>$C$3+ROW()-ROW(Tableau1[[#Headers],[Date]])-1</f>
        <v>44236</v>
      </c>
      <c r="E412" s="25"/>
      <c r="F412" s="25"/>
      <c r="G412" s="59"/>
      <c r="H412" s="25"/>
      <c r="I412" s="25"/>
      <c r="J412" s="59"/>
      <c r="K412" s="65">
        <f>Tableau1[[#This Row],[Fin AM]]-Tableau1[[#This Row],[Début AM]]-Tableau1[[#This Row],[Pause AM]]+Tableau1[[#This Row],[Fin PM]]-Tableau1[[#This Row],[Début PM]]-Tableau1[[#This Row],[Pause PM]]</f>
        <v>0</v>
      </c>
      <c r="L412" s="46"/>
      <c r="M412" s="91"/>
      <c r="N412" s="102" t="str">
        <f ca="1">IF(COUNTIF('jours fériés'!C:C,Tableau1[[#This Row],[Date]]),"oui","")</f>
        <v/>
      </c>
      <c r="O412" s="95"/>
      <c r="P412" s="95"/>
      <c r="Q412" s="87">
        <f>IF(Tableau1[[#This Row],[ CP / ABS / ChP. AM]]="A.M.",Tableau1[[#This Row],[Temps de travail]],0)</f>
        <v>0</v>
      </c>
      <c r="R412" s="110">
        <f>IF(Tableau1[[#This Row],[ CP / ABS / ChP. AM]]="Ch.P. AM",Tableau1[[#This Row],[Fin AM]]-Tableau1[[#This Row],[Début AM]]-Tableau1[[#This Row],[Pause AM]],0)</f>
        <v>0</v>
      </c>
      <c r="S412" s="88">
        <f>IF(Tableau1[[#This Row],[Ch.P. PM]]="Ch.P. PM",Tableau1[[#This Row],[Fin PM]]-Tableau1[[#This Row],[Début PM]]-Tableau1[[#This Row],[Pause PM]],0)</f>
        <v>0</v>
      </c>
      <c r="T412" s="111">
        <f>+Tableau1[[#This Row],[Chômage Partiel AM]]+Tableau1[[#This Row],[Chômage Partiel PM]]</f>
        <v>0</v>
      </c>
      <c r="U412" s="107">
        <f ca="1">MAX(0,IF(WEEKDAY(Tableau1[[#This Row],[Date]],2)&lt;7,0,
SUM(OFFSET(Tableau1[[#This Row],[Temps de travail]],-6,,7))-
SUM(OFFSET(Tableau1[[#This Row],[Heures à récupérer]],-6,,7))+
SUM(OFFSET(Tableau1[[#This Row],[Récup avance]],-6,,7))
-paramètres!$B$9
)*24)</f>
        <v>0</v>
      </c>
      <c r="V412" s="14"/>
      <c r="W412" s="14"/>
      <c r="Y412" s="14"/>
    </row>
    <row r="413" spans="2:25" x14ac:dyDescent="0.3">
      <c r="B413" s="50" t="str">
        <f>IF(WEEKDAY(Tableau1[[#This Row],[Date]],2)=4,"semaine "&amp;_xlfn.ISOWEEKNUM(Tableau1[[#This Row],[Date]]),"")</f>
        <v/>
      </c>
      <c r="C413" s="45" t="str">
        <f>UPPER(TEXT(Tableau1[[#This Row],[Date]],"jjjj"))</f>
        <v>MERCREDI</v>
      </c>
      <c r="D413" s="61">
        <f>$C$3+ROW()-ROW(Tableau1[[#Headers],[Date]])-1</f>
        <v>44237</v>
      </c>
      <c r="E413" s="25"/>
      <c r="F413" s="25"/>
      <c r="G413" s="59"/>
      <c r="H413" s="25"/>
      <c r="I413" s="25"/>
      <c r="J413" s="59"/>
      <c r="K413" s="65">
        <f>Tableau1[[#This Row],[Fin AM]]-Tableau1[[#This Row],[Début AM]]-Tableau1[[#This Row],[Pause AM]]+Tableau1[[#This Row],[Fin PM]]-Tableau1[[#This Row],[Début PM]]-Tableau1[[#This Row],[Pause PM]]</f>
        <v>0</v>
      </c>
      <c r="L413" s="46"/>
      <c r="M413" s="91"/>
      <c r="N413" s="102" t="str">
        <f ca="1">IF(COUNTIF('jours fériés'!C:C,Tableau1[[#This Row],[Date]]),"oui","")</f>
        <v/>
      </c>
      <c r="O413" s="95"/>
      <c r="P413" s="95"/>
      <c r="Q413" s="87">
        <f>IF(Tableau1[[#This Row],[ CP / ABS / ChP. AM]]="A.M.",Tableau1[[#This Row],[Temps de travail]],0)</f>
        <v>0</v>
      </c>
      <c r="R413" s="110">
        <f>IF(Tableau1[[#This Row],[ CP / ABS / ChP. AM]]="Ch.P. AM",Tableau1[[#This Row],[Fin AM]]-Tableau1[[#This Row],[Début AM]]-Tableau1[[#This Row],[Pause AM]],0)</f>
        <v>0</v>
      </c>
      <c r="S413" s="88">
        <f>IF(Tableau1[[#This Row],[Ch.P. PM]]="Ch.P. PM",Tableau1[[#This Row],[Fin PM]]-Tableau1[[#This Row],[Début PM]]-Tableau1[[#This Row],[Pause PM]],0)</f>
        <v>0</v>
      </c>
      <c r="T413" s="111">
        <f>+Tableau1[[#This Row],[Chômage Partiel AM]]+Tableau1[[#This Row],[Chômage Partiel PM]]</f>
        <v>0</v>
      </c>
      <c r="U413" s="107">
        <f ca="1">MAX(0,IF(WEEKDAY(Tableau1[[#This Row],[Date]],2)&lt;7,0,
SUM(OFFSET(Tableau1[[#This Row],[Temps de travail]],-6,,7))-
SUM(OFFSET(Tableau1[[#This Row],[Heures à récupérer]],-6,,7))+
SUM(OFFSET(Tableau1[[#This Row],[Récup avance]],-6,,7))
-paramètres!$B$9
)*24)</f>
        <v>0</v>
      </c>
      <c r="V413" s="14"/>
      <c r="W413" s="14"/>
      <c r="Y413" s="14"/>
    </row>
    <row r="414" spans="2:25" x14ac:dyDescent="0.3">
      <c r="B414" s="50" t="str">
        <f>IF(WEEKDAY(Tableau1[[#This Row],[Date]],2)=4,"semaine "&amp;_xlfn.ISOWEEKNUM(Tableau1[[#This Row],[Date]]),"")</f>
        <v>semaine 6</v>
      </c>
      <c r="C414" s="45" t="str">
        <f>UPPER(TEXT(Tableau1[[#This Row],[Date]],"jjjj"))</f>
        <v>JEUDI</v>
      </c>
      <c r="D414" s="61">
        <f>$C$3+ROW()-ROW(Tableau1[[#Headers],[Date]])-1</f>
        <v>44238</v>
      </c>
      <c r="E414" s="25"/>
      <c r="F414" s="25"/>
      <c r="G414" s="59"/>
      <c r="H414" s="25"/>
      <c r="I414" s="25"/>
      <c r="J414" s="59"/>
      <c r="K414" s="65">
        <f>Tableau1[[#This Row],[Fin AM]]-Tableau1[[#This Row],[Début AM]]-Tableau1[[#This Row],[Pause AM]]+Tableau1[[#This Row],[Fin PM]]-Tableau1[[#This Row],[Début PM]]-Tableau1[[#This Row],[Pause PM]]</f>
        <v>0</v>
      </c>
      <c r="L414" s="46"/>
      <c r="M414" s="91"/>
      <c r="N414" s="102" t="str">
        <f ca="1">IF(COUNTIF('jours fériés'!C:C,Tableau1[[#This Row],[Date]]),"oui","")</f>
        <v/>
      </c>
      <c r="O414" s="95"/>
      <c r="P414" s="95"/>
      <c r="Q414" s="87">
        <f>IF(Tableau1[[#This Row],[ CP / ABS / ChP. AM]]="A.M.",Tableau1[[#This Row],[Temps de travail]],0)</f>
        <v>0</v>
      </c>
      <c r="R414" s="110">
        <f>IF(Tableau1[[#This Row],[ CP / ABS / ChP. AM]]="Ch.P. AM",Tableau1[[#This Row],[Fin AM]]-Tableau1[[#This Row],[Début AM]]-Tableau1[[#This Row],[Pause AM]],0)</f>
        <v>0</v>
      </c>
      <c r="S414" s="88">
        <f>IF(Tableau1[[#This Row],[Ch.P. PM]]="Ch.P. PM",Tableau1[[#This Row],[Fin PM]]-Tableau1[[#This Row],[Début PM]]-Tableau1[[#This Row],[Pause PM]],0)</f>
        <v>0</v>
      </c>
      <c r="T414" s="111">
        <f>+Tableau1[[#This Row],[Chômage Partiel AM]]+Tableau1[[#This Row],[Chômage Partiel PM]]</f>
        <v>0</v>
      </c>
      <c r="U414" s="107">
        <f ca="1">MAX(0,IF(WEEKDAY(Tableau1[[#This Row],[Date]],2)&lt;7,0,
SUM(OFFSET(Tableau1[[#This Row],[Temps de travail]],-6,,7))-
SUM(OFFSET(Tableau1[[#This Row],[Heures à récupérer]],-6,,7))+
SUM(OFFSET(Tableau1[[#This Row],[Récup avance]],-6,,7))
-paramètres!$B$9
)*24)</f>
        <v>0</v>
      </c>
      <c r="V414" s="14"/>
      <c r="W414" s="14"/>
      <c r="Y414" s="14"/>
    </row>
    <row r="415" spans="2:25" x14ac:dyDescent="0.3">
      <c r="B415" s="50" t="str">
        <f>IF(WEEKDAY(Tableau1[[#This Row],[Date]],2)=4,"semaine "&amp;_xlfn.ISOWEEKNUM(Tableau1[[#This Row],[Date]]),"")</f>
        <v/>
      </c>
      <c r="C415" s="45" t="str">
        <f>UPPER(TEXT(Tableau1[[#This Row],[Date]],"jjjj"))</f>
        <v>VENDREDI</v>
      </c>
      <c r="D415" s="61">
        <f>$C$3+ROW()-ROW(Tableau1[[#Headers],[Date]])-1</f>
        <v>44239</v>
      </c>
      <c r="E415" s="25"/>
      <c r="F415" s="25"/>
      <c r="G415" s="59"/>
      <c r="H415" s="25"/>
      <c r="I415" s="25"/>
      <c r="J415" s="59"/>
      <c r="K415" s="65">
        <f>Tableau1[[#This Row],[Fin AM]]-Tableau1[[#This Row],[Début AM]]-Tableau1[[#This Row],[Pause AM]]+Tableau1[[#This Row],[Fin PM]]-Tableau1[[#This Row],[Début PM]]-Tableau1[[#This Row],[Pause PM]]</f>
        <v>0</v>
      </c>
      <c r="L415" s="46"/>
      <c r="M415" s="91"/>
      <c r="N415" s="102" t="str">
        <f ca="1">IF(COUNTIF('jours fériés'!C:C,Tableau1[[#This Row],[Date]]),"oui","")</f>
        <v/>
      </c>
      <c r="O415" s="95"/>
      <c r="P415" s="95"/>
      <c r="Q415" s="87">
        <f>IF(Tableau1[[#This Row],[ CP / ABS / ChP. AM]]="A.M.",Tableau1[[#This Row],[Temps de travail]],0)</f>
        <v>0</v>
      </c>
      <c r="R415" s="110">
        <f>IF(Tableau1[[#This Row],[ CP / ABS / ChP. AM]]="Ch.P. AM",Tableau1[[#This Row],[Fin AM]]-Tableau1[[#This Row],[Début AM]]-Tableau1[[#This Row],[Pause AM]],0)</f>
        <v>0</v>
      </c>
      <c r="S415" s="88">
        <f>IF(Tableau1[[#This Row],[Ch.P. PM]]="Ch.P. PM",Tableau1[[#This Row],[Fin PM]]-Tableau1[[#This Row],[Début PM]]-Tableau1[[#This Row],[Pause PM]],0)</f>
        <v>0</v>
      </c>
      <c r="T415" s="111">
        <f>+Tableau1[[#This Row],[Chômage Partiel AM]]+Tableau1[[#This Row],[Chômage Partiel PM]]</f>
        <v>0</v>
      </c>
      <c r="U415" s="107">
        <f ca="1">MAX(0,IF(WEEKDAY(Tableau1[[#This Row],[Date]],2)&lt;7,0,
SUM(OFFSET(Tableau1[[#This Row],[Temps de travail]],-6,,7))-
SUM(OFFSET(Tableau1[[#This Row],[Heures à récupérer]],-6,,7))+
SUM(OFFSET(Tableau1[[#This Row],[Récup avance]],-6,,7))
-paramètres!$B$9
)*24)</f>
        <v>0</v>
      </c>
      <c r="V415" s="14"/>
      <c r="W415" s="14"/>
      <c r="Y415" s="14"/>
    </row>
    <row r="416" spans="2:25" x14ac:dyDescent="0.3">
      <c r="B416" s="50" t="str">
        <f>IF(WEEKDAY(Tableau1[[#This Row],[Date]],2)=4,"semaine "&amp;_xlfn.ISOWEEKNUM(Tableau1[[#This Row],[Date]]),"")</f>
        <v/>
      </c>
      <c r="C416" s="45" t="str">
        <f>UPPER(TEXT(Tableau1[[#This Row],[Date]],"jjjj"))</f>
        <v>SAMEDI</v>
      </c>
      <c r="D416" s="61">
        <f>$C$3+ROW()-ROW(Tableau1[[#Headers],[Date]])-1</f>
        <v>44240</v>
      </c>
      <c r="E416" s="25"/>
      <c r="F416" s="25"/>
      <c r="G416" s="59"/>
      <c r="H416" s="25"/>
      <c r="I416" s="25"/>
      <c r="J416" s="59"/>
      <c r="K416" s="65">
        <f>Tableau1[[#This Row],[Fin AM]]-Tableau1[[#This Row],[Début AM]]-Tableau1[[#This Row],[Pause AM]]+Tableau1[[#This Row],[Fin PM]]-Tableau1[[#This Row],[Début PM]]-Tableau1[[#This Row],[Pause PM]]</f>
        <v>0</v>
      </c>
      <c r="L416" s="46"/>
      <c r="M416" s="91"/>
      <c r="N416" s="102" t="str">
        <f ca="1">IF(COUNTIF('jours fériés'!C:C,Tableau1[[#This Row],[Date]]),"oui","")</f>
        <v/>
      </c>
      <c r="O416" s="95"/>
      <c r="P416" s="95"/>
      <c r="Q416" s="87">
        <f>IF(Tableau1[[#This Row],[ CP / ABS / ChP. AM]]="A.M.",Tableau1[[#This Row],[Temps de travail]],0)</f>
        <v>0</v>
      </c>
      <c r="R416" s="110">
        <f>IF(Tableau1[[#This Row],[ CP / ABS / ChP. AM]]="Ch.P. AM",Tableau1[[#This Row],[Fin AM]]-Tableau1[[#This Row],[Début AM]]-Tableau1[[#This Row],[Pause AM]],0)</f>
        <v>0</v>
      </c>
      <c r="S416" s="88">
        <f>IF(Tableau1[[#This Row],[Ch.P. PM]]="Ch.P. PM",Tableau1[[#This Row],[Fin PM]]-Tableau1[[#This Row],[Début PM]]-Tableau1[[#This Row],[Pause PM]],0)</f>
        <v>0</v>
      </c>
      <c r="T416" s="111">
        <f>+Tableau1[[#This Row],[Chômage Partiel AM]]+Tableau1[[#This Row],[Chômage Partiel PM]]</f>
        <v>0</v>
      </c>
      <c r="U416" s="107">
        <f ca="1">MAX(0,IF(WEEKDAY(Tableau1[[#This Row],[Date]],2)&lt;7,0,
SUM(OFFSET(Tableau1[[#This Row],[Temps de travail]],-6,,7))-
SUM(OFFSET(Tableau1[[#This Row],[Heures à récupérer]],-6,,7))+
SUM(OFFSET(Tableau1[[#This Row],[Récup avance]],-6,,7))
-paramètres!$B$9
)*24)</f>
        <v>0</v>
      </c>
      <c r="V416" s="14"/>
      <c r="W416" s="14"/>
      <c r="Y416" s="14"/>
    </row>
    <row r="417" spans="2:25" ht="15" thickBot="1" x14ac:dyDescent="0.35">
      <c r="B417" s="51" t="str">
        <f>IF(WEEKDAY(Tableau1[[#This Row],[Date]],2)=4,"semaine "&amp;_xlfn.ISOWEEKNUM(Tableau1[[#This Row],[Date]]),"")</f>
        <v/>
      </c>
      <c r="C417" s="52" t="str">
        <f>UPPER(TEXT(Tableau1[[#This Row],[Date]],"jjjj"))</f>
        <v>DIMANCHE</v>
      </c>
      <c r="D417" s="62">
        <f>$C$3+ROW()-ROW(Tableau1[[#Headers],[Date]])-1</f>
        <v>44241</v>
      </c>
      <c r="E417" s="25"/>
      <c r="F417" s="25"/>
      <c r="G417" s="59"/>
      <c r="H417" s="25"/>
      <c r="I417" s="25"/>
      <c r="J417" s="59"/>
      <c r="K417" s="66">
        <f>Tableau1[[#This Row],[Fin AM]]-Tableau1[[#This Row],[Début AM]]-Tableau1[[#This Row],[Pause AM]]+Tableau1[[#This Row],[Fin PM]]-Tableau1[[#This Row],[Début PM]]-Tableau1[[#This Row],[Pause PM]]</f>
        <v>0</v>
      </c>
      <c r="L417" s="53"/>
      <c r="M417" s="92"/>
      <c r="N417" s="106" t="str">
        <f ca="1">IF(COUNTIF('jours fériés'!C:C,Tableau1[[#This Row],[Date]]),"oui","")</f>
        <v/>
      </c>
      <c r="O417" s="84"/>
      <c r="P417" s="84"/>
      <c r="Q417" s="92">
        <f>IF(Tableau1[[#This Row],[ CP / ABS / ChP. AM]]="A.M.",Tableau1[[#This Row],[Temps de travail]],0)</f>
        <v>0</v>
      </c>
      <c r="R417" s="114">
        <f>IF(Tableau1[[#This Row],[ CP / ABS / ChP. AM]]="Ch.P. AM",Tableau1[[#This Row],[Fin AM]]-Tableau1[[#This Row],[Début AM]]-Tableau1[[#This Row],[Pause AM]],0)</f>
        <v>0</v>
      </c>
      <c r="S417" s="103">
        <f>IF(Tableau1[[#This Row],[Ch.P. PM]]="Ch.P. PM",Tableau1[[#This Row],[Fin PM]]-Tableau1[[#This Row],[Début PM]]-Tableau1[[#This Row],[Pause PM]],0)</f>
        <v>0</v>
      </c>
      <c r="T417" s="115">
        <f>+Tableau1[[#This Row],[Chômage Partiel AM]]+Tableau1[[#This Row],[Chômage Partiel PM]]</f>
        <v>0</v>
      </c>
      <c r="U417" s="109">
        <f ca="1">MAX(0,IF(WEEKDAY(Tableau1[[#This Row],[Date]],2)&lt;7,0,
SUM(OFFSET(Tableau1[[#This Row],[Temps de travail]],-6,,7))-
SUM(OFFSET(Tableau1[[#This Row],[Heures à récupérer]],-6,,7))+
SUM(OFFSET(Tableau1[[#This Row],[Récup avance]],-6,,7))
-paramètres!$B$9
)*24)</f>
        <v>0</v>
      </c>
      <c r="V417" s="14"/>
      <c r="W417" s="14"/>
      <c r="Y417" s="14"/>
    </row>
  </sheetData>
  <mergeCells count="3">
    <mergeCell ref="C1:K1"/>
    <mergeCell ref="F2:K2"/>
    <mergeCell ref="C2:E2"/>
  </mergeCells>
  <phoneticPr fontId="18" type="noConversion"/>
  <conditionalFormatting sqref="B5:D10 B12:D17 B25:F25 B19:D24 B32:F32 B26:D31 B38:F39 B33:D37 B46:F46 B40:D45 B47:D417 B11:F11 B18:F18 H18:I18 H11:I11 H46:I46 H38:I39 H32:I32 H25:I25 K19:K417 Q11 Q18 K5:O18 L19:O24 L26:O31 L33:O38 L40:O45 L47:O52 L54:O59 L61:O66 L68:O73 L75:O80 L82:O87 L89:O94 L96:O101 L103:O108 L110:O115 L117:O122 L124:O129 L131:O136 L138:O143 L145:O150 L152:O157 L159:O164 L166:O171 L173:O178 L180:O185 L187:O192 L194:O199 L201:O206 L208:O213 L215:O220 L222:O227 L229:O234 L236:O241 L243:O248 L250:O255 L257:O262 L264:O269 L271:O276 L278:O283 L285:O290 L292:O297 L299:O304 L306:O311 L313:O318 L320:O325 L327:O332 L334:O339 L341:O346 L348:O353 L355:O360 L362:O367 L369:O374 L376:O381 L383:O388 L390:O395 L397:O402 L404:O409 L411:O416 O25 O32 O39 O46 O53 O60 O67 O74 O81 O88 O95 O102 O109 O116 O123 O130 O137 O144 O151 O158 O165 O172 O179 O186 O193 O200 O207 O214 O221 O228 O235 O242 O249 O256 O263 O270 O277 O284 O291 O298 O305 O312 O319 O326 O333 O340 O347 O354 O361 O368 O375 O382 O389 O396 O403 O410 O417 Q417 Q410 Q403 Q396 Q389 Q382 Q375 Q368 Q361 Q354 Q347 Q340 Q333 Q326 Q319 Q312 Q305 Q298 Q291 Q284 Q277 Q270 Q263 Q256 Q249 Q242 Q235 Q228 Q221 Q214 Q207 Q200 Q193 Q186 Q179 Q172 Q165 Q158 Q151 Q144 Q137 Q130 Q123 Q116 Q109 Q102 Q95 Q88 Q81 Q74 Q67 Q60 Q53 Q46 Q39 Q32 Q25 U5:U417 N5:N417">
    <cfRule type="expression" dxfId="36" priority="99">
      <formula>WEEKDAY($D5,2)=7</formula>
    </cfRule>
  </conditionalFormatting>
  <conditionalFormatting sqref="E5:I5 E6:F10 H6:I10">
    <cfRule type="expression" dxfId="35" priority="82">
      <formula>WEEKDAY($D5,2)=7</formula>
    </cfRule>
  </conditionalFormatting>
  <conditionalFormatting sqref="E12:F17 H12:I17">
    <cfRule type="expression" dxfId="34" priority="79">
      <formula>WEEKDAY($D12,2)=7</formula>
    </cfRule>
  </conditionalFormatting>
  <conditionalFormatting sqref="E19:F24 H19:I24">
    <cfRule type="expression" dxfId="33" priority="76">
      <formula>WEEKDAY($D19,2)=7</formula>
    </cfRule>
  </conditionalFormatting>
  <conditionalFormatting sqref="E26:F31 H26:I31">
    <cfRule type="expression" dxfId="32" priority="73">
      <formula>WEEKDAY($D26,2)=7</formula>
    </cfRule>
  </conditionalFormatting>
  <conditionalFormatting sqref="E33:F37 H33:I37">
    <cfRule type="expression" dxfId="31" priority="70">
      <formula>WEEKDAY($D33,2)=7</formula>
    </cfRule>
  </conditionalFormatting>
  <conditionalFormatting sqref="E45:F45 H45:I45">
    <cfRule type="expression" dxfId="30" priority="67">
      <formula>WEEKDAY($D45,2)=7</formula>
    </cfRule>
  </conditionalFormatting>
  <conditionalFormatting sqref="E40:F44 H40:I44">
    <cfRule type="expression" dxfId="29" priority="64">
      <formula>WEEKDAY($D40,2)=7</formula>
    </cfRule>
  </conditionalFormatting>
  <conditionalFormatting sqref="E53:F53 E60:F60 E67:F67 E74:F74 E81:F81 E88:F88 E95:F95 E102:F102 E109:F109 E116:F116 E123:F123 E130:F130 E137:F137 E144:F144 E151:F151 E158:F158 E165:F165 E172:F172 E179:F179 E186:F186 E193:F193 E200:F200 E207:F207 E214:F214 E221:F221 E228:F228 E235:F235 E242:F242 E249:F249 H102:I102 H249:I249 H242:I242 H235:I235 H228:I228 H221:I221 H214:I214 H207:I207 H200:I200 H193:I193 H186:I186 H179:I179 H172:I172 H165:I165 H158:I158 H151:I151 H144:I144 H137:I137 H130:I130 H123:I123 H116:I116 H109:I109 H95:I95 H88:I88 H81:I81 H74:I74 H67:I67 H60:I60 H53:I53">
    <cfRule type="expression" dxfId="28" priority="61">
      <formula>WEEKDAY($D53,2)=7</formula>
    </cfRule>
  </conditionalFormatting>
  <conditionalFormatting sqref="E52:F52 E59:F59 E66:F66 E73:F73 E80:F80 E87:F87 E94:F94 E101:F101 E108:F108 E115:F115 E122:F122 E129:F129 E136:F136 E143:F143 E150:F150 E157:F157 E164:F164 E171:F171 E178:F178 E185:F185 E192:F192 E199:F199 E206:F206 E213:F213 E220:F220 E227:F227 E234:F234 E241:F241 E248:F248 H101:I101 H248:I248 H241:I241 H234:I234 H227:I227 H220:I220 H213:I213 H206:I206 H199:I199 H192:I192 H185:I185 H178:I178 H171:I171 H164:I164 H157:I157 H150:I150 H143:I143 H136:I136 H129:I129 H122:I122 H115:I115 H108:I108 H94:I94 H87:I87 H80:I80 H73:I73 H66:I66 H59:I59 H52:I52">
    <cfRule type="expression" dxfId="27" priority="58">
      <formula>WEEKDAY($D52,2)=7</formula>
    </cfRule>
  </conditionalFormatting>
  <conditionalFormatting sqref="E47:F51 E54:F58 E61:F65 E68:F72 E75:F79 E82:F86 E89:F93 E96:F100 E103:F107 E110:F114 E117:F121 E124:F128 E131:F135 E138:F142 E145:F149 E152:F156 E159:F163 E166:F170 E173:F177 E180:F184 E187:F191 E194:F198 E201:F205 E208:F212 E215:F219 E222:F226 E229:F233 E236:F240 E243:F247 E250:F254 H250:I254 H243:I247 H236:I240 H229:I233 H222:I226 H215:I219 H208:I212 H201:I205 H194:I198 H187:I191 H180:I184 H173:I177 H166:I170 H159:I163 H152:I156 H145:I149 H138:I142 H131:I135 H124:I128 H117:I121 H110:I114 H103:I107 H96:I100 H89:I93 H82:I86 H75:I79 H68:I72 H61:I65 H54:I58 H47:I51">
    <cfRule type="expression" dxfId="26" priority="55">
      <formula>WEEKDAY($D47,2)=7</formula>
    </cfRule>
  </conditionalFormatting>
  <conditionalFormatting sqref="E261:F261 E268:F268 E275:F275 E282:F282 E289:F289 E296:F296 E303:F303 E310:F310 E317:F317 E324:F324 E331:F331 E338:F338 E345:F345 E352:F352 E359:F359 E366:F366 E373:F373 E380:F380 E387:F387 E394:F394 E401:F401 E408:F408 E415:F415 H415:I415 H408:I408 H401:I401 H394:I394 H387:I387 H380:I380 H373:I373 H366:I366 H359:I359 H352:I352 H345:I345 H338:I338 H331:I331 H324:I324 H317:I317 H310:I310 H303:I303 H296:I296 H289:I289 H282:I282 H275:I275 H268:I268 H261:I261">
    <cfRule type="expression" dxfId="25" priority="52">
      <formula>WEEKDAY($D261,2)=7</formula>
    </cfRule>
  </conditionalFormatting>
  <conditionalFormatting sqref="E260:F260 E267:F267 E274:F274 E281:F281 E288:F288 E295:F295 E302:F302 E309:F309 E316:F316 E323:F323 E330:F330 E337:F337 E344:F344 E351:F351 E358:F358 E365:F365 E372:F372 E379:F379 E386:F386 E393:F393 E400:F400 E407:F407 E414:F414 H414:I414 H407:I407 H400:I400 H393:I393 H386:I386 H379:I379 H372:I372 H365:I365 H358:I358 H351:I351 H344:I344 H337:I337 H330:I330 H323:I323 H316:I316 H309:I309 H302:I302 H295:I295 H288:I288 H281:I281 H274:I274 H267:I267 H260:I260">
    <cfRule type="expression" dxfId="24" priority="49">
      <formula>WEEKDAY($D260,2)=7</formula>
    </cfRule>
  </conditionalFormatting>
  <conditionalFormatting sqref="E255:F259 E262:F266 E269:F273 E276:F280 E283:F287 E290:F294 E297:F301 E304:F308 E311:F315 E318:F322 E325:F329 E332:F336 E339:F343 E346:F350 E353:F357 E360:F364 E367:F371 E374:F378 E381:F385 E388:F392 E395:F399 E402:F406 E409:F413 E416:F417 H416:I417 H409:I413 H402:I406 H395:I399 H388:I392 H381:I385 H374:I378 H367:I371 H360:I364 H353:I357 H346:I350 H339:I343 H332:I336 H325:I329 H318:I322 H311:I315 H304:I308 H297:I301 H290:I294 H283:I287 H276:I280 H269:I273 H262:I266 H255:I259">
    <cfRule type="expression" dxfId="23" priority="46">
      <formula>WEEKDAY($D255,2)=7</formula>
    </cfRule>
  </conditionalFormatting>
  <conditionalFormatting sqref="L25:N25 L32:N32 L39:N39 L46:N46 L53:N53 L60:N60 L67:N67 L74:N74 L81:N81 L88:N88 L95:N95 L102:N102 L109:N109 L116:N116 L123:N123 L130:N130 L137:N137 L144:N144 L151:N151 L158:N158 L165:N165 L172:N172 L179:N179 L186:N186 L193:N193 L200:N200 L207:N207 L214:N214 L221:N221 L228:N228 L235:N235 L242:N242 L249:N249 L256:N256 L263:N263 L270:N270 L277:N277 L284:N284 L291:N291 L298:N298 L305:N305 L312:N312 L319:N319 L326:N326 L333:N333 L340:N340 L347:N347 L354:N354 L361:N361 L368:N368 L375:N375 L382:N382 L389:N389 L396:N396 L403:N403 L410:N410 L417:N417">
    <cfRule type="expression" dxfId="22" priority="33">
      <formula>WEEKDAY($D25,2)=7</formula>
    </cfRule>
  </conditionalFormatting>
  <conditionalFormatting sqref="G6:G417">
    <cfRule type="expression" dxfId="21" priority="21">
      <formula>WEEKDAY($D6,2)=7</formula>
    </cfRule>
  </conditionalFormatting>
  <conditionalFormatting sqref="J5:J417">
    <cfRule type="expression" dxfId="20" priority="18">
      <formula>WEEKDAY($D5,2)=7</formula>
    </cfRule>
  </conditionalFormatting>
  <conditionalFormatting sqref="P5:P417">
    <cfRule type="expression" dxfId="19" priority="10">
      <formula>WEEKDAY($D5,2)=7</formula>
    </cfRule>
  </conditionalFormatting>
  <conditionalFormatting sqref="R11:T11">
    <cfRule type="expression" dxfId="18" priority="7">
      <formula>WEEKDAY($D11,2)=7</formula>
    </cfRule>
  </conditionalFormatting>
  <conditionalFormatting sqref="R18:T18">
    <cfRule type="expression" dxfId="17" priority="4">
      <formula>WEEKDAY($D18,2)=7</formula>
    </cfRule>
  </conditionalFormatting>
  <conditionalFormatting sqref="R25:T25 R32:T32 R39:T39 R46:T46 R53:T53 R60:T60 R67:T67 R74:T74 R81:T81 R88:T88 R95:T95 R102:T102 R109:T109 R116:T116 R123:T123 R130:T130 R137:T137 R144:T144 R151:T151 R158:T158 R165:T165 R172:T172 R179:T179 R186:T186 R193:T193 R200:T200 R207:T207 R214:T214 R221:T221 R228:T228 R235:T235 R242:T242 R249:T249 R256:T256 R263:T263 R270:T270 R277:T277 R284:T284 R291:T291 R298:T298 R305:T305 R312:T312 R319:T319 R326:T326 R333:T333 R340:T340 R347:T347 R354:T354 R361:T361 R368:T368 R375:T375 R382:T382 R389:T389 R396:T396 R403:T403 R410:T410 R417:T417">
    <cfRule type="expression" dxfId="16" priority="1">
      <formula>WEEKDAY($D25,2)=7</formula>
    </cfRule>
  </conditionalFormatting>
  <conditionalFormatting sqref="C5:D10 E6:F10 E5:I5 C19:F417 C12:F17 B11:F11 B18:F18 J5:M417 G6:I417 N39:U39 N46:U46 N53:U53 N60:U60 N67:U67 N74:U74 N81:U81 N88:U88 N95:U95 N102:U102 N109:U109 N116:U116 N123:U123 N130:U130 N137:U137 N144:U144 N151:U151 N158:U158 N165:U165 N172:U172 N179:U179 N186:U186 N193:U193 N200:U200 N207:U207 N214:U214 N221:U221 N228:U228 N235:U235 N242:U242 N249:U249 N256:U256 N263:U263 N270:U270 N277:U277 N284:U284 N291:U291 N298:U298 N305:U305 N312:U312 N319:U319 N326:U326 N333:U333 N340:U340 N347:U347 N354:U354 N361:U361 N368:U368 N375:U375 N382:U382 N389:U389 N396:U396 N403:U403 N410:U410 N417:U417 N32:U32 N11:U11 N18:U18 N25:U25">
    <cfRule type="expression" dxfId="15" priority="399">
      <formula>$N5="oui"</formula>
    </cfRule>
    <cfRule type="expression" dxfId="14" priority="400">
      <formula>WEEKDAY($D5,2)=7</formula>
    </cfRule>
  </conditionalFormatting>
  <pageMargins left="0" right="0" top="0" bottom="0" header="0" footer="0"/>
  <pageSetup paperSize="9" orientation="portrait" r:id="rId1"/>
  <ignoredErrors>
    <ignoredError sqref="K5" calculatedColumn="1"/>
  </ignoredErrors>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paramètres!$A$2:$A$6</xm:f>
          </x14:formula1>
          <xm:sqref>O5:O417</xm:sqref>
        </x14:dataValidation>
        <x14:dataValidation type="list" allowBlank="1" showInputMessage="1" showErrorMessage="1" xr:uid="{A34B2807-D337-464E-AA10-4FF987BEE057}">
          <x14:formula1>
            <xm:f>paramètres!$A$5</xm:f>
          </x14:formula1>
          <xm:sqref>P5:P417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B1:W44"/>
  <sheetViews>
    <sheetView showZeros="0" tabSelected="1" topLeftCell="A3" workbookViewId="0">
      <selection activeCell="S10" activeCellId="1" sqref="R10 S10"/>
    </sheetView>
  </sheetViews>
  <sheetFormatPr baseColWidth="10" defaultRowHeight="14.4" x14ac:dyDescent="0.3"/>
  <cols>
    <col min="1" max="1" width="4.33203125" customWidth="1"/>
    <col min="3" max="3" width="14.77734375" bestFit="1" customWidth="1"/>
    <col min="5" max="5" width="5.88671875" customWidth="1"/>
    <col min="6" max="6" width="5.44140625" customWidth="1"/>
    <col min="7" max="7" width="5.77734375" customWidth="1"/>
    <col min="8" max="8" width="6" customWidth="1"/>
    <col min="9" max="9" width="5.33203125" customWidth="1"/>
    <col min="10" max="10" width="5.77734375" customWidth="1"/>
    <col min="11" max="11" width="6.77734375" customWidth="1"/>
    <col min="12" max="13" width="13.21875" hidden="1" customWidth="1"/>
    <col min="14" max="14" width="4.109375" customWidth="1"/>
    <col min="15" max="15" width="7.33203125" customWidth="1"/>
    <col min="16" max="16" width="6.77734375" customWidth="1"/>
    <col min="17" max="17" width="6.33203125" customWidth="1"/>
    <col min="18" max="21" width="7.77734375" customWidth="1"/>
    <col min="22" max="23" width="7.77734375" bestFit="1" customWidth="1"/>
  </cols>
  <sheetData>
    <row r="1" spans="2:23" x14ac:dyDescent="0.3">
      <c r="V1" s="5" t="s">
        <v>9</v>
      </c>
      <c r="W1" s="5" t="s">
        <v>9</v>
      </c>
    </row>
    <row r="2" spans="2:23" ht="21" x14ac:dyDescent="0.4">
      <c r="B2" s="7" t="s">
        <v>13</v>
      </c>
      <c r="C2" s="10">
        <v>43831</v>
      </c>
      <c r="D2" s="7"/>
      <c r="E2" s="7" t="str">
        <f>PRENOM</f>
        <v>Alexandre</v>
      </c>
      <c r="F2" s="7"/>
      <c r="G2" s="7">
        <f>NOM</f>
        <v>0</v>
      </c>
      <c r="H2" s="7"/>
      <c r="I2" s="7"/>
      <c r="J2" s="7"/>
      <c r="V2" s="6" t="str">
        <f>"&gt;="&amp;EOMONTH($C$2,-1)+1</f>
        <v>&gt;=43831</v>
      </c>
      <c r="W2" s="6" t="str">
        <f>"&lt;="&amp;EOMONTH($C$2,0)</f>
        <v>&lt;=43861</v>
      </c>
    </row>
    <row r="4" spans="2:23" s="38" customFormat="1" ht="15.6" x14ac:dyDescent="0.3">
      <c r="D4" s="39" t="s">
        <v>56</v>
      </c>
      <c r="E4" s="78">
        <f ca="1">SUM(OFFSET(K9,2,,31))*24</f>
        <v>151.99999999999997</v>
      </c>
      <c r="F4" s="78"/>
    </row>
    <row r="5" spans="2:23" s="35" customFormat="1" ht="15.6" x14ac:dyDescent="0.3">
      <c r="D5" s="133" t="s">
        <v>57</v>
      </c>
      <c r="E5" s="78">
        <f ca="1">SUM(OFFSET(U9,2,,31))</f>
        <v>0</v>
      </c>
      <c r="F5" s="78"/>
      <c r="K5" s="36"/>
      <c r="L5" s="36"/>
      <c r="M5" s="36"/>
      <c r="N5" s="36"/>
      <c r="O5" s="37"/>
      <c r="P5" s="68"/>
      <c r="Q5" s="37"/>
      <c r="R5" s="37"/>
      <c r="S5" s="37"/>
      <c r="T5" s="68"/>
      <c r="U5" s="36"/>
    </row>
    <row r="6" spans="2:23" s="35" customFormat="1" ht="15.6" x14ac:dyDescent="0.3">
      <c r="D6" s="39" t="s">
        <v>54</v>
      </c>
      <c r="E6" s="78">
        <f ca="1">SUM(OFFSET(L9,2,,31))*24</f>
        <v>0</v>
      </c>
      <c r="F6" s="78"/>
      <c r="N6" s="36"/>
      <c r="Q6" s="38"/>
      <c r="R6" s="38"/>
      <c r="S6" s="38"/>
      <c r="T6" s="38"/>
    </row>
    <row r="7" spans="2:23" s="35" customFormat="1" ht="15.6" x14ac:dyDescent="0.3">
      <c r="D7" s="39" t="s">
        <v>55</v>
      </c>
      <c r="E7" s="78">
        <f ca="1">SUM(OFFSET(M9,2,,31))*24</f>
        <v>0</v>
      </c>
      <c r="F7" s="78"/>
      <c r="K7" s="36"/>
      <c r="L7" s="36"/>
      <c r="M7" s="36"/>
      <c r="N7" s="36"/>
      <c r="O7" s="37"/>
      <c r="P7" s="68"/>
      <c r="Q7" s="37"/>
      <c r="R7" s="37"/>
      <c r="S7" s="37"/>
      <c r="T7" s="68"/>
      <c r="U7" s="36"/>
    </row>
    <row r="8" spans="2:23" s="35" customFormat="1" ht="15.6" x14ac:dyDescent="0.3">
      <c r="D8" s="39" t="s">
        <v>58</v>
      </c>
      <c r="E8" s="79">
        <f ca="1">COUNTA(OFFSET(O9,2,,31))</f>
        <v>2</v>
      </c>
      <c r="F8" s="79"/>
      <c r="K8" s="36"/>
      <c r="L8" s="36"/>
      <c r="M8" s="36"/>
      <c r="N8" s="36"/>
      <c r="O8" s="37"/>
      <c r="P8" s="68"/>
      <c r="Q8" s="37"/>
      <c r="R8" s="37"/>
      <c r="S8" s="37"/>
      <c r="T8" s="68"/>
      <c r="U8" s="36"/>
    </row>
    <row r="9" spans="2:23" ht="15" thickBot="1" x14ac:dyDescent="0.35"/>
    <row r="10" spans="2:23" ht="88.2" thickBot="1" x14ac:dyDescent="0.35">
      <c r="B10" s="69" t="s">
        <v>12</v>
      </c>
      <c r="C10" s="69" t="s">
        <v>11</v>
      </c>
      <c r="D10" s="69" t="s">
        <v>9</v>
      </c>
      <c r="E10" s="70" t="s">
        <v>59</v>
      </c>
      <c r="F10" s="42" t="s">
        <v>60</v>
      </c>
      <c r="G10" s="42" t="s">
        <v>61</v>
      </c>
      <c r="H10" s="73" t="s">
        <v>62</v>
      </c>
      <c r="I10" s="73" t="s">
        <v>63</v>
      </c>
      <c r="J10" s="42" t="s">
        <v>64</v>
      </c>
      <c r="K10" s="71" t="s">
        <v>0</v>
      </c>
      <c r="L10" s="72" t="s">
        <v>32</v>
      </c>
      <c r="M10" s="74" t="s">
        <v>33</v>
      </c>
      <c r="N10" s="93" t="s">
        <v>28</v>
      </c>
      <c r="O10" s="94" t="s">
        <v>77</v>
      </c>
      <c r="P10" s="94" t="s">
        <v>75</v>
      </c>
      <c r="Q10" s="94" t="s">
        <v>65</v>
      </c>
      <c r="R10" s="134" t="s">
        <v>76</v>
      </c>
      <c r="S10" s="135" t="s">
        <v>73</v>
      </c>
      <c r="T10" s="93" t="s">
        <v>79</v>
      </c>
      <c r="U10" s="93" t="s">
        <v>10</v>
      </c>
    </row>
    <row r="11" spans="2:23" x14ac:dyDescent="0.3">
      <c r="B11" s="50" t="s">
        <v>14</v>
      </c>
      <c r="C11" s="45" t="s">
        <v>3</v>
      </c>
      <c r="D11" s="61">
        <v>43831</v>
      </c>
      <c r="E11" s="25"/>
      <c r="F11" s="25"/>
      <c r="G11" s="59"/>
      <c r="H11" s="25"/>
      <c r="I11" s="25"/>
      <c r="J11" s="59"/>
      <c r="K11" s="65">
        <v>0</v>
      </c>
      <c r="L11" s="46"/>
      <c r="M11" s="91"/>
      <c r="N11" s="102" t="s">
        <v>34</v>
      </c>
      <c r="O11" s="95"/>
      <c r="P11" s="95"/>
      <c r="Q11" s="87">
        <v>0</v>
      </c>
      <c r="R11" s="110">
        <v>0</v>
      </c>
      <c r="S11" s="128">
        <v>0</v>
      </c>
      <c r="T11" s="130">
        <f>R11+S11</f>
        <v>0</v>
      </c>
      <c r="U11" s="98">
        <f>IF(Q11="Ch.P.",L11,0)</f>
        <v>0</v>
      </c>
    </row>
    <row r="12" spans="2:23" x14ac:dyDescent="0.3">
      <c r="B12" s="50" t="s">
        <v>68</v>
      </c>
      <c r="C12" s="45" t="s">
        <v>4</v>
      </c>
      <c r="D12" s="61">
        <v>43832</v>
      </c>
      <c r="E12" s="25">
        <v>0.35416666666666669</v>
      </c>
      <c r="F12" s="25">
        <v>0.52083333333333337</v>
      </c>
      <c r="G12" s="59">
        <v>6.9444444444444441E-3</v>
      </c>
      <c r="H12" s="25">
        <v>0.5625</v>
      </c>
      <c r="I12" s="25">
        <v>0.70833333333333337</v>
      </c>
      <c r="J12" s="59">
        <v>6.9444444444444441E-3</v>
      </c>
      <c r="K12" s="65">
        <v>0.29861111111111116</v>
      </c>
      <c r="L12" s="46"/>
      <c r="M12" s="91"/>
      <c r="N12" s="102" t="s">
        <v>14</v>
      </c>
      <c r="O12" s="95"/>
      <c r="P12" s="95"/>
      <c r="Q12" s="87">
        <v>0</v>
      </c>
      <c r="R12" s="110">
        <v>0</v>
      </c>
      <c r="S12" s="128">
        <v>0</v>
      </c>
      <c r="T12" s="131">
        <f t="shared" ref="T12:T41" si="0">R12+S12</f>
        <v>0</v>
      </c>
      <c r="U12" s="99">
        <f t="shared" ref="U12:U41" si="1">IF(Q12="Ch.P.",L12,0)</f>
        <v>0</v>
      </c>
    </row>
    <row r="13" spans="2:23" x14ac:dyDescent="0.3">
      <c r="B13" s="50" t="s">
        <v>14</v>
      </c>
      <c r="C13" s="45" t="s">
        <v>5</v>
      </c>
      <c r="D13" s="61">
        <v>43833</v>
      </c>
      <c r="E13" s="25">
        <v>0.35416666666666669</v>
      </c>
      <c r="F13" s="25">
        <v>0.5</v>
      </c>
      <c r="G13" s="59">
        <v>6.9444444444444441E-3</v>
      </c>
      <c r="H13" s="25">
        <v>0.54166666666666663</v>
      </c>
      <c r="I13" s="25">
        <v>0.6875</v>
      </c>
      <c r="J13" s="59"/>
      <c r="K13" s="65">
        <v>0.28472222222222221</v>
      </c>
      <c r="L13" s="46"/>
      <c r="M13" s="91"/>
      <c r="N13" s="102" t="s">
        <v>14</v>
      </c>
      <c r="O13" s="95" t="s">
        <v>74</v>
      </c>
      <c r="P13" s="95" t="s">
        <v>75</v>
      </c>
      <c r="Q13" s="87">
        <v>0</v>
      </c>
      <c r="R13" s="110">
        <v>0.13888888888888887</v>
      </c>
      <c r="S13" s="128">
        <v>0.14583333333333337</v>
      </c>
      <c r="T13" s="131">
        <f t="shared" si="0"/>
        <v>0.28472222222222221</v>
      </c>
      <c r="U13" s="99">
        <f t="shared" si="1"/>
        <v>0</v>
      </c>
    </row>
    <row r="14" spans="2:23" x14ac:dyDescent="0.3">
      <c r="B14" s="50" t="s">
        <v>14</v>
      </c>
      <c r="C14" s="45" t="s">
        <v>6</v>
      </c>
      <c r="D14" s="61">
        <v>43834</v>
      </c>
      <c r="E14" s="25"/>
      <c r="F14" s="25"/>
      <c r="G14" s="59"/>
      <c r="H14" s="25"/>
      <c r="I14" s="25"/>
      <c r="J14" s="59"/>
      <c r="K14" s="65">
        <v>0</v>
      </c>
      <c r="L14" s="46"/>
      <c r="M14" s="91"/>
      <c r="N14" s="102" t="s">
        <v>14</v>
      </c>
      <c r="O14" s="95"/>
      <c r="P14" s="95"/>
      <c r="Q14" s="87">
        <v>0</v>
      </c>
      <c r="R14" s="110">
        <v>0</v>
      </c>
      <c r="S14" s="128">
        <v>0</v>
      </c>
      <c r="T14" s="131">
        <f t="shared" si="0"/>
        <v>0</v>
      </c>
      <c r="U14" s="99">
        <f t="shared" si="1"/>
        <v>0</v>
      </c>
    </row>
    <row r="15" spans="2:23" ht="15" thickBot="1" x14ac:dyDescent="0.35">
      <c r="B15" s="53" t="s">
        <v>14</v>
      </c>
      <c r="C15" s="52" t="s">
        <v>15</v>
      </c>
      <c r="D15" s="62">
        <v>43835</v>
      </c>
      <c r="E15" s="25"/>
      <c r="F15" s="25"/>
      <c r="G15" s="59"/>
      <c r="H15" s="25"/>
      <c r="I15" s="25"/>
      <c r="J15" s="59"/>
      <c r="K15" s="66">
        <v>0</v>
      </c>
      <c r="L15" s="53"/>
      <c r="M15" s="92"/>
      <c r="N15" s="97" t="s">
        <v>14</v>
      </c>
      <c r="O15" s="96"/>
      <c r="P15" s="96"/>
      <c r="Q15" s="91">
        <v>0</v>
      </c>
      <c r="R15" s="112">
        <v>0</v>
      </c>
      <c r="S15" s="129">
        <v>0</v>
      </c>
      <c r="T15" s="131">
        <f t="shared" si="0"/>
        <v>0</v>
      </c>
      <c r="U15" s="99">
        <f t="shared" si="1"/>
        <v>0</v>
      </c>
    </row>
    <row r="16" spans="2:23" x14ac:dyDescent="0.3">
      <c r="B16" s="47" t="s">
        <v>14</v>
      </c>
      <c r="C16" s="48" t="s">
        <v>1</v>
      </c>
      <c r="D16" s="60">
        <v>43836</v>
      </c>
      <c r="E16" s="25">
        <v>0.35416666666666669</v>
      </c>
      <c r="F16" s="25">
        <v>0.52083333333333337</v>
      </c>
      <c r="G16" s="59">
        <v>6.9444444444444441E-3</v>
      </c>
      <c r="H16" s="25">
        <v>0.5625</v>
      </c>
      <c r="I16" s="25">
        <v>0.70833333333333337</v>
      </c>
      <c r="J16" s="59">
        <v>6.9444444444444441E-3</v>
      </c>
      <c r="K16" s="64">
        <v>0.29861111111111116</v>
      </c>
      <c r="L16" s="49"/>
      <c r="M16" s="90"/>
      <c r="N16" s="102" t="s">
        <v>14</v>
      </c>
      <c r="O16" s="95" t="s">
        <v>74</v>
      </c>
      <c r="P16" s="95" t="s">
        <v>75</v>
      </c>
      <c r="Q16" s="87">
        <v>0</v>
      </c>
      <c r="R16" s="110">
        <v>0.15972222222222224</v>
      </c>
      <c r="S16" s="128">
        <v>0.13888888888888892</v>
      </c>
      <c r="T16" s="131">
        <f t="shared" si="0"/>
        <v>0.29861111111111116</v>
      </c>
      <c r="U16" s="99">
        <f t="shared" si="1"/>
        <v>0</v>
      </c>
    </row>
    <row r="17" spans="2:21" x14ac:dyDescent="0.3">
      <c r="B17" s="50" t="s">
        <v>14</v>
      </c>
      <c r="C17" s="45" t="s">
        <v>2</v>
      </c>
      <c r="D17" s="61">
        <v>43837</v>
      </c>
      <c r="E17" s="25">
        <v>0.35416666666666669</v>
      </c>
      <c r="F17" s="25">
        <v>0.52083333333333337</v>
      </c>
      <c r="G17" s="59">
        <v>6.9444444444444441E-3</v>
      </c>
      <c r="H17" s="25">
        <v>0.5625</v>
      </c>
      <c r="I17" s="25">
        <v>0.70833333333333337</v>
      </c>
      <c r="J17" s="59">
        <v>6.9444444444444441E-3</v>
      </c>
      <c r="K17" s="65">
        <v>0.29861111111111116</v>
      </c>
      <c r="L17" s="46"/>
      <c r="M17" s="91"/>
      <c r="N17" s="102" t="s">
        <v>14</v>
      </c>
      <c r="O17" s="95"/>
      <c r="P17" s="95" t="s">
        <v>75</v>
      </c>
      <c r="Q17" s="87">
        <v>0</v>
      </c>
      <c r="R17" s="110">
        <v>0</v>
      </c>
      <c r="S17" s="128">
        <v>0.13888888888888892</v>
      </c>
      <c r="T17" s="131">
        <f t="shared" si="0"/>
        <v>0.13888888888888892</v>
      </c>
      <c r="U17" s="99">
        <f t="shared" si="1"/>
        <v>0</v>
      </c>
    </row>
    <row r="18" spans="2:21" x14ac:dyDescent="0.3">
      <c r="B18" s="50" t="s">
        <v>14</v>
      </c>
      <c r="C18" s="45" t="s">
        <v>3</v>
      </c>
      <c r="D18" s="61">
        <v>43838</v>
      </c>
      <c r="E18" s="25">
        <v>0.35416666666666669</v>
      </c>
      <c r="F18" s="25">
        <v>0.52083333333333337</v>
      </c>
      <c r="G18" s="59">
        <v>6.9444444444444441E-3</v>
      </c>
      <c r="H18" s="25">
        <v>0.5625</v>
      </c>
      <c r="I18" s="25">
        <v>0.70833333333333337</v>
      </c>
      <c r="J18" s="59">
        <v>6.9444444444444441E-3</v>
      </c>
      <c r="K18" s="65">
        <v>0.29861111111111116</v>
      </c>
      <c r="L18" s="46"/>
      <c r="M18" s="91"/>
      <c r="N18" s="102" t="s">
        <v>14</v>
      </c>
      <c r="O18" s="95"/>
      <c r="P18" s="95"/>
      <c r="Q18" s="87">
        <v>0</v>
      </c>
      <c r="R18" s="110">
        <v>0</v>
      </c>
      <c r="S18" s="128">
        <v>0</v>
      </c>
      <c r="T18" s="131">
        <f t="shared" si="0"/>
        <v>0</v>
      </c>
      <c r="U18" s="99">
        <f t="shared" si="1"/>
        <v>0</v>
      </c>
    </row>
    <row r="19" spans="2:21" x14ac:dyDescent="0.3">
      <c r="B19" s="50" t="s">
        <v>69</v>
      </c>
      <c r="C19" s="45" t="s">
        <v>4</v>
      </c>
      <c r="D19" s="61">
        <v>43839</v>
      </c>
      <c r="E19" s="25">
        <v>0.35416666666666669</v>
      </c>
      <c r="F19" s="25">
        <v>0.52083333333333337</v>
      </c>
      <c r="G19" s="59">
        <v>6.9444444444444441E-3</v>
      </c>
      <c r="H19" s="25">
        <v>0.5625</v>
      </c>
      <c r="I19" s="25">
        <v>0.70833333333333337</v>
      </c>
      <c r="J19" s="59">
        <v>6.9444444444444441E-3</v>
      </c>
      <c r="K19" s="65">
        <v>0.29861111111111116</v>
      </c>
      <c r="L19" s="46"/>
      <c r="M19" s="91"/>
      <c r="N19" s="102" t="s">
        <v>14</v>
      </c>
      <c r="O19" s="95"/>
      <c r="P19" s="95"/>
      <c r="Q19" s="87">
        <v>0</v>
      </c>
      <c r="R19" s="110">
        <v>0</v>
      </c>
      <c r="S19" s="128">
        <v>0</v>
      </c>
      <c r="T19" s="131">
        <f t="shared" si="0"/>
        <v>0</v>
      </c>
      <c r="U19" s="99">
        <f t="shared" si="1"/>
        <v>0</v>
      </c>
    </row>
    <row r="20" spans="2:21" x14ac:dyDescent="0.3">
      <c r="B20" s="50" t="s">
        <v>14</v>
      </c>
      <c r="C20" s="45" t="s">
        <v>5</v>
      </c>
      <c r="D20" s="61">
        <v>43840</v>
      </c>
      <c r="E20" s="25">
        <v>0.35416666666666669</v>
      </c>
      <c r="F20" s="25">
        <v>0.5</v>
      </c>
      <c r="G20" s="59">
        <v>6.9444444444444441E-3</v>
      </c>
      <c r="H20" s="25">
        <v>0.54166666666666663</v>
      </c>
      <c r="I20" s="25">
        <v>0.64583333333333337</v>
      </c>
      <c r="J20" s="59"/>
      <c r="K20" s="65">
        <v>0.24305555555555558</v>
      </c>
      <c r="L20" s="46"/>
      <c r="M20" s="91"/>
      <c r="N20" s="102" t="s">
        <v>14</v>
      </c>
      <c r="O20" s="95"/>
      <c r="P20" s="95"/>
      <c r="Q20" s="87">
        <v>0</v>
      </c>
      <c r="R20" s="110">
        <v>0</v>
      </c>
      <c r="S20" s="128">
        <v>0</v>
      </c>
      <c r="T20" s="131">
        <f t="shared" si="0"/>
        <v>0</v>
      </c>
      <c r="U20" s="99">
        <f t="shared" si="1"/>
        <v>0</v>
      </c>
    </row>
    <row r="21" spans="2:21" x14ac:dyDescent="0.3">
      <c r="B21" s="50" t="s">
        <v>14</v>
      </c>
      <c r="C21" s="45" t="s">
        <v>6</v>
      </c>
      <c r="D21" s="61">
        <v>43841</v>
      </c>
      <c r="E21" s="25"/>
      <c r="F21" s="25"/>
      <c r="G21" s="59"/>
      <c r="H21" s="25"/>
      <c r="I21" s="25"/>
      <c r="J21" s="59"/>
      <c r="K21" s="65">
        <v>0</v>
      </c>
      <c r="L21" s="46"/>
      <c r="M21" s="91"/>
      <c r="N21" s="102" t="s">
        <v>14</v>
      </c>
      <c r="O21" s="95"/>
      <c r="P21" s="95"/>
      <c r="Q21" s="87">
        <v>0</v>
      </c>
      <c r="R21" s="110">
        <v>0</v>
      </c>
      <c r="S21" s="128">
        <v>0</v>
      </c>
      <c r="T21" s="131">
        <f t="shared" si="0"/>
        <v>0</v>
      </c>
      <c r="U21" s="99">
        <f t="shared" si="1"/>
        <v>0</v>
      </c>
    </row>
    <row r="22" spans="2:21" ht="15" thickBot="1" x14ac:dyDescent="0.35">
      <c r="B22" s="53" t="s">
        <v>14</v>
      </c>
      <c r="C22" s="52" t="s">
        <v>15</v>
      </c>
      <c r="D22" s="62">
        <v>43842</v>
      </c>
      <c r="E22" s="25"/>
      <c r="F22" s="25"/>
      <c r="G22" s="59"/>
      <c r="H22" s="25"/>
      <c r="I22" s="25"/>
      <c r="J22" s="59"/>
      <c r="K22" s="66">
        <v>0</v>
      </c>
      <c r="L22" s="53"/>
      <c r="M22" s="92"/>
      <c r="N22" s="97" t="s">
        <v>14</v>
      </c>
      <c r="O22" s="96"/>
      <c r="P22" s="96"/>
      <c r="Q22" s="91">
        <v>0</v>
      </c>
      <c r="R22" s="112">
        <v>0</v>
      </c>
      <c r="S22" s="129">
        <v>0</v>
      </c>
      <c r="T22" s="131">
        <f t="shared" si="0"/>
        <v>0</v>
      </c>
      <c r="U22" s="100">
        <f t="shared" si="1"/>
        <v>0</v>
      </c>
    </row>
    <row r="23" spans="2:21" x14ac:dyDescent="0.3">
      <c r="B23" s="47" t="s">
        <v>14</v>
      </c>
      <c r="C23" s="48" t="s">
        <v>1</v>
      </c>
      <c r="D23" s="60">
        <v>43843</v>
      </c>
      <c r="E23" s="25">
        <v>0.35416666666666669</v>
      </c>
      <c r="F23" s="25">
        <v>0.52083333333333337</v>
      </c>
      <c r="G23" s="59">
        <v>6.9444444444444441E-3</v>
      </c>
      <c r="H23" s="25">
        <v>0.5625</v>
      </c>
      <c r="I23" s="25">
        <v>0.70833333333333337</v>
      </c>
      <c r="J23" s="59">
        <v>6.9444444444444441E-3</v>
      </c>
      <c r="K23" s="64">
        <v>0.29861111111111116</v>
      </c>
      <c r="L23" s="49"/>
      <c r="M23" s="90"/>
      <c r="N23" s="102" t="s">
        <v>14</v>
      </c>
      <c r="O23" s="95"/>
      <c r="P23" s="95"/>
      <c r="Q23" s="87">
        <v>0</v>
      </c>
      <c r="R23" s="110">
        <v>0</v>
      </c>
      <c r="S23" s="128">
        <v>0</v>
      </c>
      <c r="T23" s="131">
        <f t="shared" si="0"/>
        <v>0</v>
      </c>
      <c r="U23" s="99">
        <f t="shared" si="1"/>
        <v>0</v>
      </c>
    </row>
    <row r="24" spans="2:21" x14ac:dyDescent="0.3">
      <c r="B24" s="50" t="s">
        <v>14</v>
      </c>
      <c r="C24" s="45" t="s">
        <v>2</v>
      </c>
      <c r="D24" s="61">
        <v>43844</v>
      </c>
      <c r="E24" s="25">
        <v>0.35416666666666669</v>
      </c>
      <c r="F24" s="25">
        <v>0.52083333333333337</v>
      </c>
      <c r="G24" s="59">
        <v>6.9444444444444441E-3</v>
      </c>
      <c r="H24" s="25">
        <v>0.5625</v>
      </c>
      <c r="I24" s="25">
        <v>0.70833333333333337</v>
      </c>
      <c r="J24" s="59">
        <v>6.9444444444444441E-3</v>
      </c>
      <c r="K24" s="65">
        <v>0.29861111111111116</v>
      </c>
      <c r="L24" s="46"/>
      <c r="M24" s="91"/>
      <c r="N24" s="102" t="s">
        <v>14</v>
      </c>
      <c r="O24" s="95"/>
      <c r="P24" s="95"/>
      <c r="Q24" s="87">
        <v>0</v>
      </c>
      <c r="R24" s="110">
        <v>0</v>
      </c>
      <c r="S24" s="128">
        <v>0</v>
      </c>
      <c r="T24" s="131">
        <f t="shared" si="0"/>
        <v>0</v>
      </c>
      <c r="U24" s="99">
        <f t="shared" si="1"/>
        <v>0</v>
      </c>
    </row>
    <row r="25" spans="2:21" x14ac:dyDescent="0.3">
      <c r="B25" s="50" t="s">
        <v>14</v>
      </c>
      <c r="C25" s="45" t="s">
        <v>3</v>
      </c>
      <c r="D25" s="61">
        <v>43845</v>
      </c>
      <c r="E25" s="25">
        <v>0.35416666666666669</v>
      </c>
      <c r="F25" s="25">
        <v>0.52083333333333337</v>
      </c>
      <c r="G25" s="59">
        <v>6.9444444444444441E-3</v>
      </c>
      <c r="H25" s="25">
        <v>0.5625</v>
      </c>
      <c r="I25" s="25">
        <v>0.70833333333333337</v>
      </c>
      <c r="J25" s="59">
        <v>6.9444444444444441E-3</v>
      </c>
      <c r="K25" s="65">
        <v>0.29861111111111116</v>
      </c>
      <c r="L25" s="46"/>
      <c r="M25" s="91"/>
      <c r="N25" s="102" t="s">
        <v>14</v>
      </c>
      <c r="O25" s="95"/>
      <c r="P25" s="95"/>
      <c r="Q25" s="87">
        <v>0</v>
      </c>
      <c r="R25" s="110">
        <v>0</v>
      </c>
      <c r="S25" s="128">
        <v>0</v>
      </c>
      <c r="T25" s="131">
        <f t="shared" si="0"/>
        <v>0</v>
      </c>
      <c r="U25" s="99">
        <f t="shared" si="1"/>
        <v>0</v>
      </c>
    </row>
    <row r="26" spans="2:21" x14ac:dyDescent="0.3">
      <c r="B26" s="50" t="s">
        <v>70</v>
      </c>
      <c r="C26" s="45" t="s">
        <v>4</v>
      </c>
      <c r="D26" s="61">
        <v>43846</v>
      </c>
      <c r="E26" s="25">
        <v>0.35416666666666669</v>
      </c>
      <c r="F26" s="25">
        <v>0.52083333333333337</v>
      </c>
      <c r="G26" s="59">
        <v>6.9444444444444441E-3</v>
      </c>
      <c r="H26" s="25">
        <v>0.5625</v>
      </c>
      <c r="I26" s="25">
        <v>0.70833333333333337</v>
      </c>
      <c r="J26" s="59">
        <v>6.9444444444444441E-3</v>
      </c>
      <c r="K26" s="65">
        <v>0.29861111111111116</v>
      </c>
      <c r="L26" s="46"/>
      <c r="M26" s="91"/>
      <c r="N26" s="102" t="s">
        <v>14</v>
      </c>
      <c r="O26" s="95"/>
      <c r="P26" s="95"/>
      <c r="Q26" s="87">
        <v>0</v>
      </c>
      <c r="R26" s="110">
        <v>0</v>
      </c>
      <c r="S26" s="128">
        <v>0</v>
      </c>
      <c r="T26" s="131">
        <f t="shared" si="0"/>
        <v>0</v>
      </c>
      <c r="U26" s="99">
        <f t="shared" si="1"/>
        <v>0</v>
      </c>
    </row>
    <row r="27" spans="2:21" x14ac:dyDescent="0.3">
      <c r="B27" s="50" t="s">
        <v>14</v>
      </c>
      <c r="C27" s="45" t="s">
        <v>5</v>
      </c>
      <c r="D27" s="61">
        <v>43847</v>
      </c>
      <c r="E27" s="25">
        <v>0.35416666666666669</v>
      </c>
      <c r="F27" s="25">
        <v>0.5</v>
      </c>
      <c r="G27" s="59">
        <v>6.9444444444444441E-3</v>
      </c>
      <c r="H27" s="25">
        <v>0.54166666666666663</v>
      </c>
      <c r="I27" s="25">
        <v>0.64583333333333337</v>
      </c>
      <c r="J27" s="59"/>
      <c r="K27" s="65">
        <v>0.24305555555555558</v>
      </c>
      <c r="L27" s="46"/>
      <c r="M27" s="91"/>
      <c r="N27" s="102" t="s">
        <v>14</v>
      </c>
      <c r="O27" s="95"/>
      <c r="P27" s="95"/>
      <c r="Q27" s="87">
        <v>0</v>
      </c>
      <c r="R27" s="110">
        <v>0</v>
      </c>
      <c r="S27" s="128">
        <v>0</v>
      </c>
      <c r="T27" s="131">
        <f t="shared" si="0"/>
        <v>0</v>
      </c>
      <c r="U27" s="99">
        <f t="shared" si="1"/>
        <v>0</v>
      </c>
    </row>
    <row r="28" spans="2:21" x14ac:dyDescent="0.3">
      <c r="B28" s="50" t="s">
        <v>14</v>
      </c>
      <c r="C28" s="45" t="s">
        <v>6</v>
      </c>
      <c r="D28" s="61">
        <v>43848</v>
      </c>
      <c r="E28" s="25"/>
      <c r="F28" s="25"/>
      <c r="G28" s="59"/>
      <c r="H28" s="25"/>
      <c r="I28" s="25"/>
      <c r="J28" s="59"/>
      <c r="K28" s="65">
        <v>0</v>
      </c>
      <c r="L28" s="46"/>
      <c r="M28" s="91"/>
      <c r="N28" s="102" t="s">
        <v>14</v>
      </c>
      <c r="O28" s="95"/>
      <c r="P28" s="95"/>
      <c r="Q28" s="87">
        <v>0</v>
      </c>
      <c r="R28" s="110">
        <v>0</v>
      </c>
      <c r="S28" s="128">
        <v>0</v>
      </c>
      <c r="T28" s="131">
        <f t="shared" si="0"/>
        <v>0</v>
      </c>
      <c r="U28" s="99">
        <f t="shared" si="1"/>
        <v>0</v>
      </c>
    </row>
    <row r="29" spans="2:21" ht="15" thickBot="1" x14ac:dyDescent="0.35">
      <c r="B29" s="51" t="s">
        <v>14</v>
      </c>
      <c r="C29" s="52" t="s">
        <v>15</v>
      </c>
      <c r="D29" s="62">
        <v>43849</v>
      </c>
      <c r="E29" s="25"/>
      <c r="F29" s="25"/>
      <c r="G29" s="59"/>
      <c r="H29" s="25"/>
      <c r="I29" s="25"/>
      <c r="J29" s="59"/>
      <c r="K29" s="66">
        <v>0</v>
      </c>
      <c r="L29" s="53"/>
      <c r="M29" s="92"/>
      <c r="N29" s="97" t="s">
        <v>14</v>
      </c>
      <c r="O29" s="96"/>
      <c r="P29" s="96"/>
      <c r="Q29" s="91">
        <v>0</v>
      </c>
      <c r="R29" s="112">
        <v>0</v>
      </c>
      <c r="S29" s="129">
        <v>0</v>
      </c>
      <c r="T29" s="131">
        <f t="shared" si="0"/>
        <v>0</v>
      </c>
      <c r="U29" s="99">
        <f t="shared" si="1"/>
        <v>0</v>
      </c>
    </row>
    <row r="30" spans="2:21" x14ac:dyDescent="0.3">
      <c r="B30" s="47" t="s">
        <v>14</v>
      </c>
      <c r="C30" s="48" t="s">
        <v>1</v>
      </c>
      <c r="D30" s="60">
        <v>43850</v>
      </c>
      <c r="E30" s="25">
        <v>0.35416666666666669</v>
      </c>
      <c r="F30" s="25">
        <v>0.52083333333333337</v>
      </c>
      <c r="G30" s="59">
        <v>6.9444444444444441E-3</v>
      </c>
      <c r="H30" s="25">
        <v>0.5625</v>
      </c>
      <c r="I30" s="25">
        <v>0.70833333333333337</v>
      </c>
      <c r="J30" s="59">
        <v>6.9444444444444441E-3</v>
      </c>
      <c r="K30" s="64">
        <v>0.29861111111111116</v>
      </c>
      <c r="L30" s="49"/>
      <c r="M30" s="90"/>
      <c r="N30" s="102" t="s">
        <v>14</v>
      </c>
      <c r="O30" s="95"/>
      <c r="P30" s="95"/>
      <c r="Q30" s="87">
        <v>0</v>
      </c>
      <c r="R30" s="110">
        <v>0</v>
      </c>
      <c r="S30" s="128">
        <v>0</v>
      </c>
      <c r="T30" s="131">
        <f t="shared" si="0"/>
        <v>0</v>
      </c>
      <c r="U30" s="99">
        <f t="shared" si="1"/>
        <v>0</v>
      </c>
    </row>
    <row r="31" spans="2:21" x14ac:dyDescent="0.3">
      <c r="B31" s="50" t="s">
        <v>14</v>
      </c>
      <c r="C31" s="45" t="s">
        <v>2</v>
      </c>
      <c r="D31" s="61">
        <v>43851</v>
      </c>
      <c r="E31" s="25">
        <v>0.35416666666666669</v>
      </c>
      <c r="F31" s="25">
        <v>0.52083333333333337</v>
      </c>
      <c r="G31" s="59">
        <v>6.9444444444444441E-3</v>
      </c>
      <c r="H31" s="25">
        <v>0.5625</v>
      </c>
      <c r="I31" s="25">
        <v>0.70833333333333337</v>
      </c>
      <c r="J31" s="59">
        <v>6.9444444444444441E-3</v>
      </c>
      <c r="K31" s="65">
        <v>0.29861111111111116</v>
      </c>
      <c r="L31" s="46"/>
      <c r="M31" s="91"/>
      <c r="N31" s="102" t="s">
        <v>14</v>
      </c>
      <c r="O31" s="95"/>
      <c r="P31" s="95"/>
      <c r="Q31" s="87">
        <v>0</v>
      </c>
      <c r="R31" s="110">
        <v>0</v>
      </c>
      <c r="S31" s="128">
        <v>0</v>
      </c>
      <c r="T31" s="131">
        <f t="shared" si="0"/>
        <v>0</v>
      </c>
      <c r="U31" s="99">
        <f t="shared" si="1"/>
        <v>0</v>
      </c>
    </row>
    <row r="32" spans="2:21" x14ac:dyDescent="0.3">
      <c r="B32" s="50" t="s">
        <v>14</v>
      </c>
      <c r="C32" s="45" t="s">
        <v>3</v>
      </c>
      <c r="D32" s="61">
        <v>43852</v>
      </c>
      <c r="E32" s="25">
        <v>0.35416666666666669</v>
      </c>
      <c r="F32" s="25">
        <v>0.52083333333333337</v>
      </c>
      <c r="G32" s="59">
        <v>6.9444444444444441E-3</v>
      </c>
      <c r="H32" s="25">
        <v>0.5625</v>
      </c>
      <c r="I32" s="25">
        <v>0.70833333333333337</v>
      </c>
      <c r="J32" s="59">
        <v>6.9444444444444441E-3</v>
      </c>
      <c r="K32" s="65">
        <v>0.29861111111111116</v>
      </c>
      <c r="L32" s="46"/>
      <c r="M32" s="91"/>
      <c r="N32" s="102" t="s">
        <v>14</v>
      </c>
      <c r="O32" s="95"/>
      <c r="P32" s="95"/>
      <c r="Q32" s="87">
        <v>0</v>
      </c>
      <c r="R32" s="110">
        <v>0</v>
      </c>
      <c r="S32" s="128">
        <v>0</v>
      </c>
      <c r="T32" s="131">
        <f t="shared" si="0"/>
        <v>0</v>
      </c>
      <c r="U32" s="99">
        <f t="shared" si="1"/>
        <v>0</v>
      </c>
    </row>
    <row r="33" spans="2:21" x14ac:dyDescent="0.3">
      <c r="B33" s="50" t="s">
        <v>71</v>
      </c>
      <c r="C33" s="45" t="s">
        <v>4</v>
      </c>
      <c r="D33" s="61">
        <v>43853</v>
      </c>
      <c r="E33" s="25">
        <v>0.35416666666666669</v>
      </c>
      <c r="F33" s="25">
        <v>0.52083333333333337</v>
      </c>
      <c r="G33" s="59">
        <v>6.9444444444444441E-3</v>
      </c>
      <c r="H33" s="25">
        <v>0.5625</v>
      </c>
      <c r="I33" s="25">
        <v>0.70833333333333337</v>
      </c>
      <c r="J33" s="59">
        <v>6.9444444444444441E-3</v>
      </c>
      <c r="K33" s="65">
        <v>0.29861111111111116</v>
      </c>
      <c r="L33" s="46"/>
      <c r="M33" s="91"/>
      <c r="N33" s="102" t="s">
        <v>14</v>
      </c>
      <c r="O33" s="95"/>
      <c r="P33" s="95"/>
      <c r="Q33" s="87">
        <v>0</v>
      </c>
      <c r="R33" s="110">
        <v>0</v>
      </c>
      <c r="S33" s="128">
        <v>0</v>
      </c>
      <c r="T33" s="131">
        <f t="shared" si="0"/>
        <v>0</v>
      </c>
      <c r="U33" s="99">
        <f t="shared" si="1"/>
        <v>0</v>
      </c>
    </row>
    <row r="34" spans="2:21" x14ac:dyDescent="0.3">
      <c r="B34" s="50" t="s">
        <v>14</v>
      </c>
      <c r="C34" s="45" t="s">
        <v>5</v>
      </c>
      <c r="D34" s="61">
        <v>43854</v>
      </c>
      <c r="E34" s="25">
        <v>0.35416666666666669</v>
      </c>
      <c r="F34" s="25">
        <v>0.5</v>
      </c>
      <c r="G34" s="59">
        <v>6.9444444444444441E-3</v>
      </c>
      <c r="H34" s="25">
        <v>0.54166666666666663</v>
      </c>
      <c r="I34" s="25">
        <v>0.64583333333333337</v>
      </c>
      <c r="J34" s="59"/>
      <c r="K34" s="65">
        <v>0.24305555555555558</v>
      </c>
      <c r="L34" s="46"/>
      <c r="M34" s="91"/>
      <c r="N34" s="102" t="s">
        <v>14</v>
      </c>
      <c r="O34" s="95"/>
      <c r="P34" s="95"/>
      <c r="Q34" s="87">
        <v>0</v>
      </c>
      <c r="R34" s="110">
        <v>0</v>
      </c>
      <c r="S34" s="128">
        <v>0</v>
      </c>
      <c r="T34" s="131">
        <f t="shared" si="0"/>
        <v>0</v>
      </c>
      <c r="U34" s="99">
        <f t="shared" si="1"/>
        <v>0</v>
      </c>
    </row>
    <row r="35" spans="2:21" x14ac:dyDescent="0.3">
      <c r="B35" s="50" t="s">
        <v>14</v>
      </c>
      <c r="C35" s="45" t="s">
        <v>6</v>
      </c>
      <c r="D35" s="61">
        <v>43855</v>
      </c>
      <c r="E35" s="25"/>
      <c r="F35" s="25"/>
      <c r="G35" s="59"/>
      <c r="H35" s="25"/>
      <c r="I35" s="25"/>
      <c r="J35" s="59"/>
      <c r="K35" s="65">
        <v>0</v>
      </c>
      <c r="L35" s="46"/>
      <c r="M35" s="91"/>
      <c r="N35" s="102" t="s">
        <v>14</v>
      </c>
      <c r="O35" s="95"/>
      <c r="P35" s="95"/>
      <c r="Q35" s="87">
        <v>0</v>
      </c>
      <c r="R35" s="110">
        <v>0</v>
      </c>
      <c r="S35" s="128">
        <v>0</v>
      </c>
      <c r="T35" s="131">
        <f t="shared" si="0"/>
        <v>0</v>
      </c>
      <c r="U35" s="99">
        <f t="shared" si="1"/>
        <v>0</v>
      </c>
    </row>
    <row r="36" spans="2:21" ht="15" thickBot="1" x14ac:dyDescent="0.35">
      <c r="B36" s="51" t="s">
        <v>14</v>
      </c>
      <c r="C36" s="52" t="s">
        <v>15</v>
      </c>
      <c r="D36" s="62">
        <v>43856</v>
      </c>
      <c r="E36" s="25"/>
      <c r="F36" s="25"/>
      <c r="G36" s="59"/>
      <c r="H36" s="25"/>
      <c r="I36" s="25"/>
      <c r="J36" s="59"/>
      <c r="K36" s="66">
        <v>0</v>
      </c>
      <c r="L36" s="53"/>
      <c r="M36" s="92"/>
      <c r="N36" s="97" t="s">
        <v>14</v>
      </c>
      <c r="O36" s="96"/>
      <c r="P36" s="96"/>
      <c r="Q36" s="91">
        <v>0</v>
      </c>
      <c r="R36" s="112">
        <v>0</v>
      </c>
      <c r="S36" s="129">
        <v>0</v>
      </c>
      <c r="T36" s="131">
        <f t="shared" si="0"/>
        <v>0</v>
      </c>
      <c r="U36" s="99">
        <f t="shared" si="1"/>
        <v>0</v>
      </c>
    </row>
    <row r="37" spans="2:21" x14ac:dyDescent="0.3">
      <c r="B37" s="57" t="s">
        <v>14</v>
      </c>
      <c r="C37" s="58" t="s">
        <v>1</v>
      </c>
      <c r="D37" s="63">
        <v>43857</v>
      </c>
      <c r="E37" s="25">
        <v>0.35416666666666669</v>
      </c>
      <c r="F37" s="25">
        <v>0.52083333333333337</v>
      </c>
      <c r="G37" s="59">
        <v>6.9444444444444441E-3</v>
      </c>
      <c r="H37" s="25">
        <v>0.5625</v>
      </c>
      <c r="I37" s="25">
        <v>0.70833333333333337</v>
      </c>
      <c r="J37" s="59">
        <v>6.9444444444444441E-3</v>
      </c>
      <c r="K37" s="67">
        <v>0.29861111111111116</v>
      </c>
      <c r="L37" s="49"/>
      <c r="M37" s="90"/>
      <c r="N37" s="102" t="s">
        <v>14</v>
      </c>
      <c r="O37" s="95"/>
      <c r="P37" s="95"/>
      <c r="Q37" s="87">
        <v>0</v>
      </c>
      <c r="R37" s="110">
        <v>0</v>
      </c>
      <c r="S37" s="128">
        <v>0</v>
      </c>
      <c r="T37" s="131">
        <f t="shared" si="0"/>
        <v>0</v>
      </c>
      <c r="U37" s="99">
        <f t="shared" si="1"/>
        <v>0</v>
      </c>
    </row>
    <row r="38" spans="2:21" x14ac:dyDescent="0.3">
      <c r="B38" s="50" t="s">
        <v>14</v>
      </c>
      <c r="C38" s="45" t="s">
        <v>2</v>
      </c>
      <c r="D38" s="61">
        <v>43858</v>
      </c>
      <c r="E38" s="25">
        <v>0.35416666666666669</v>
      </c>
      <c r="F38" s="25">
        <v>0.52083333333333337</v>
      </c>
      <c r="G38" s="59">
        <v>6.9444444444444441E-3</v>
      </c>
      <c r="H38" s="25">
        <v>0.5625</v>
      </c>
      <c r="I38" s="25">
        <v>0.70833333333333337</v>
      </c>
      <c r="J38" s="59">
        <v>6.9444444444444441E-3</v>
      </c>
      <c r="K38" s="65">
        <v>0.29861111111111116</v>
      </c>
      <c r="L38" s="46"/>
      <c r="M38" s="91"/>
      <c r="N38" s="102" t="s">
        <v>14</v>
      </c>
      <c r="O38" s="95"/>
      <c r="P38" s="95"/>
      <c r="Q38" s="87">
        <v>0</v>
      </c>
      <c r="R38" s="110">
        <v>0</v>
      </c>
      <c r="S38" s="128">
        <v>0</v>
      </c>
      <c r="T38" s="131">
        <f t="shared" si="0"/>
        <v>0</v>
      </c>
      <c r="U38" s="99">
        <f t="shared" si="1"/>
        <v>0</v>
      </c>
    </row>
    <row r="39" spans="2:21" x14ac:dyDescent="0.3">
      <c r="B39" s="50" t="s">
        <v>14</v>
      </c>
      <c r="C39" s="45" t="s">
        <v>3</v>
      </c>
      <c r="D39" s="61">
        <v>43859</v>
      </c>
      <c r="E39" s="25">
        <v>0.35416666666666669</v>
      </c>
      <c r="F39" s="25">
        <v>0.52083333333333337</v>
      </c>
      <c r="G39" s="59">
        <v>6.9444444444444441E-3</v>
      </c>
      <c r="H39" s="25">
        <v>0.5625</v>
      </c>
      <c r="I39" s="25">
        <v>0.70833333333333337</v>
      </c>
      <c r="J39" s="59">
        <v>6.9444444444444441E-3</v>
      </c>
      <c r="K39" s="65">
        <v>0.29861111111111116</v>
      </c>
      <c r="L39" s="46"/>
      <c r="M39" s="91"/>
      <c r="N39" s="102" t="s">
        <v>14</v>
      </c>
      <c r="O39" s="95"/>
      <c r="P39" s="95"/>
      <c r="Q39" s="87">
        <v>0</v>
      </c>
      <c r="R39" s="110">
        <v>0</v>
      </c>
      <c r="S39" s="128">
        <v>0</v>
      </c>
      <c r="T39" s="131">
        <f t="shared" si="0"/>
        <v>0</v>
      </c>
      <c r="U39" s="99">
        <f t="shared" si="1"/>
        <v>0</v>
      </c>
    </row>
    <row r="40" spans="2:21" x14ac:dyDescent="0.3">
      <c r="B40" s="50" t="s">
        <v>72</v>
      </c>
      <c r="C40" s="45" t="s">
        <v>4</v>
      </c>
      <c r="D40" s="61">
        <v>43860</v>
      </c>
      <c r="E40" s="25">
        <v>0.35416666666666669</v>
      </c>
      <c r="F40" s="25">
        <v>0.52083333333333337</v>
      </c>
      <c r="G40" s="59">
        <v>6.9444444444444441E-3</v>
      </c>
      <c r="H40" s="25">
        <v>0.5625</v>
      </c>
      <c r="I40" s="25">
        <v>0.70833333333333337</v>
      </c>
      <c r="J40" s="59">
        <v>6.9444444444444441E-3</v>
      </c>
      <c r="K40" s="65">
        <v>0.29861111111111116</v>
      </c>
      <c r="L40" s="46"/>
      <c r="M40" s="91"/>
      <c r="N40" s="102" t="s">
        <v>14</v>
      </c>
      <c r="O40" s="95"/>
      <c r="P40" s="95"/>
      <c r="Q40" s="87">
        <v>0</v>
      </c>
      <c r="R40" s="110">
        <v>0</v>
      </c>
      <c r="S40" s="128">
        <v>0</v>
      </c>
      <c r="T40" s="131">
        <f t="shared" si="0"/>
        <v>0</v>
      </c>
      <c r="U40" s="99">
        <f t="shared" si="1"/>
        <v>0</v>
      </c>
    </row>
    <row r="41" spans="2:21" ht="15" thickBot="1" x14ac:dyDescent="0.35">
      <c r="B41" s="50" t="s">
        <v>14</v>
      </c>
      <c r="C41" s="45" t="s">
        <v>5</v>
      </c>
      <c r="D41" s="61">
        <v>43861</v>
      </c>
      <c r="E41" s="25">
        <v>0.35416666666666669</v>
      </c>
      <c r="F41" s="25">
        <v>0.5</v>
      </c>
      <c r="G41" s="59">
        <v>6.9444444444444441E-3</v>
      </c>
      <c r="H41" s="25">
        <v>0.54166666666666663</v>
      </c>
      <c r="I41" s="25">
        <v>0.64583333333333337</v>
      </c>
      <c r="J41" s="59"/>
      <c r="K41" s="65">
        <v>0.24305555555555558</v>
      </c>
      <c r="L41" s="46"/>
      <c r="M41" s="91"/>
      <c r="N41" s="102" t="s">
        <v>14</v>
      </c>
      <c r="O41" s="95"/>
      <c r="P41" s="95"/>
      <c r="Q41" s="87">
        <v>0</v>
      </c>
      <c r="R41" s="110">
        <v>0</v>
      </c>
      <c r="S41" s="128">
        <v>0</v>
      </c>
      <c r="T41" s="132">
        <f t="shared" si="0"/>
        <v>0</v>
      </c>
      <c r="U41" s="101">
        <f t="shared" si="1"/>
        <v>0</v>
      </c>
    </row>
    <row r="42" spans="2:21" x14ac:dyDescent="0.3">
      <c r="B42" s="17"/>
      <c r="C42" s="3"/>
      <c r="D42" s="4"/>
      <c r="E42" s="25"/>
      <c r="F42" s="25"/>
      <c r="G42" s="25"/>
      <c r="H42" s="25"/>
      <c r="I42" s="25"/>
      <c r="J42" s="25"/>
      <c r="K42" s="2"/>
      <c r="L42" s="2"/>
      <c r="M42" s="2"/>
      <c r="O42" s="27"/>
      <c r="P42" s="27"/>
      <c r="Q42" s="23"/>
      <c r="R42" s="23"/>
      <c r="S42" s="23"/>
      <c r="T42" s="23"/>
      <c r="U42" s="18"/>
    </row>
    <row r="43" spans="2:21" ht="15" thickBot="1" x14ac:dyDescent="0.35">
      <c r="B43" s="104"/>
      <c r="C43" s="3"/>
      <c r="D43" s="4"/>
      <c r="E43" s="25"/>
      <c r="F43" s="25"/>
      <c r="G43" s="25"/>
      <c r="H43" s="25"/>
      <c r="I43" s="25"/>
      <c r="J43" s="25"/>
      <c r="K43" s="2"/>
      <c r="L43" s="2"/>
      <c r="M43" s="2"/>
      <c r="O43" s="27"/>
      <c r="P43" s="27"/>
      <c r="Q43" s="23"/>
      <c r="R43" s="23"/>
      <c r="S43" s="23"/>
      <c r="T43" s="23"/>
      <c r="U43" s="18"/>
    </row>
    <row r="44" spans="2:21" ht="15.6" x14ac:dyDescent="0.3">
      <c r="L44" s="8"/>
      <c r="M44" s="8"/>
      <c r="O44" s="8"/>
      <c r="P44" s="8"/>
      <c r="Q44" s="9"/>
      <c r="R44" s="9"/>
      <c r="S44" s="9"/>
      <c r="T44" s="9"/>
      <c r="U44" s="8"/>
    </row>
  </sheetData>
  <mergeCells count="5">
    <mergeCell ref="E4:F4"/>
    <mergeCell ref="E5:F5"/>
    <mergeCell ref="E6:F6"/>
    <mergeCell ref="E7:F7"/>
    <mergeCell ref="E8:F8"/>
  </mergeCells>
  <conditionalFormatting sqref="B1:U1 B9:U9 B2:J2 B11:U11 B42:U1048576 U23:U41 U12:U21 B12:T41">
    <cfRule type="expression" dxfId="13" priority="1">
      <formula>WEEKDAY($D1,2)=7</formula>
    </cfRule>
  </conditionalFormatting>
  <conditionalFormatting sqref="Q3:U3">
    <cfRule type="expression" dxfId="12" priority="8">
      <formula>WEEKDAY(#REF!,2)=7</formula>
    </cfRule>
  </conditionalFormatting>
  <conditionalFormatting sqref="L2:U2 E4 N6 B5:B8 G6:J6 D5:E8 G5:U5 G7:U8">
    <cfRule type="expression" dxfId="11" priority="11">
      <formula>WEEKDAY(#REF!,2)=7</formula>
    </cfRule>
  </conditionalFormatting>
  <conditionalFormatting sqref="Q4:U4">
    <cfRule type="expression" dxfId="10" priority="12">
      <formula>WEEKDAY($D2,2)=7</formula>
    </cfRule>
  </conditionalFormatting>
  <conditionalFormatting sqref="Q6:T6">
    <cfRule type="expression" dxfId="9" priority="14">
      <formula>WEEKDAY($D3,2)=7</formula>
    </cfRule>
  </conditionalFormatting>
  <pageMargins left="0.7" right="0.7" top="0.75" bottom="0.75" header="0.3" footer="0.3"/>
  <pageSetup paperSize="9" scale="6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dimension ref="A1:D17"/>
  <sheetViews>
    <sheetView workbookViewId="0">
      <selection activeCell="C27" sqref="C27"/>
    </sheetView>
  </sheetViews>
  <sheetFormatPr baseColWidth="10" defaultRowHeight="14.4" x14ac:dyDescent="0.3"/>
  <cols>
    <col min="1" max="1" width="19.5546875" bestFit="1" customWidth="1"/>
    <col min="2" max="2" width="7.109375" customWidth="1"/>
    <col min="3" max="3" width="24.44140625" bestFit="1" customWidth="1"/>
    <col min="4" max="4" width="19.77734375" bestFit="1" customWidth="1"/>
    <col min="5" max="5" width="18.77734375" bestFit="1" customWidth="1"/>
  </cols>
  <sheetData>
    <row r="1" spans="1:4" ht="21" x14ac:dyDescent="0.4">
      <c r="C1" s="7" t="str">
        <f>PRENOM</f>
        <v>Alexandre</v>
      </c>
      <c r="D1" s="7">
        <f>NOM</f>
        <v>0</v>
      </c>
    </row>
    <row r="3" spans="1:4" x14ac:dyDescent="0.3">
      <c r="C3" s="19" t="s">
        <v>50</v>
      </c>
    </row>
    <row r="4" spans="1:4" x14ac:dyDescent="0.3">
      <c r="A4" s="19" t="s">
        <v>51</v>
      </c>
      <c r="B4" s="19" t="s">
        <v>9</v>
      </c>
      <c r="C4" t="s">
        <v>49</v>
      </c>
      <c r="D4" t="s">
        <v>35</v>
      </c>
    </row>
    <row r="5" spans="1:4" x14ac:dyDescent="0.3">
      <c r="A5" t="s">
        <v>37</v>
      </c>
      <c r="B5" s="22" t="s">
        <v>38</v>
      </c>
      <c r="C5" s="21">
        <v>6.3333333333333304</v>
      </c>
      <c r="D5" s="20">
        <v>0</v>
      </c>
    </row>
    <row r="6" spans="1:4" x14ac:dyDescent="0.3">
      <c r="B6" s="22" t="s">
        <v>39</v>
      </c>
      <c r="C6" s="21">
        <v>5.7499999999999982</v>
      </c>
      <c r="D6" s="20">
        <v>0</v>
      </c>
    </row>
    <row r="7" spans="1:4" x14ac:dyDescent="0.3">
      <c r="B7" s="22" t="s">
        <v>40</v>
      </c>
      <c r="C7" s="21">
        <v>6.3472222222222197</v>
      </c>
      <c r="D7" s="20">
        <v>0</v>
      </c>
    </row>
    <row r="8" spans="1:4" x14ac:dyDescent="0.3">
      <c r="B8" s="22" t="s">
        <v>41</v>
      </c>
      <c r="C8" s="21">
        <v>6.0486111111111081</v>
      </c>
      <c r="D8" s="20">
        <v>0</v>
      </c>
    </row>
    <row r="9" spans="1:4" x14ac:dyDescent="0.3">
      <c r="B9" s="22" t="s">
        <v>42</v>
      </c>
      <c r="C9" s="21">
        <v>5.2083333333333313</v>
      </c>
      <c r="D9" s="20">
        <v>0</v>
      </c>
    </row>
    <row r="10" spans="1:4" x14ac:dyDescent="0.3">
      <c r="B10" s="22" t="s">
        <v>43</v>
      </c>
      <c r="C10" s="21">
        <v>6.3472222222222197</v>
      </c>
      <c r="D10" s="20">
        <v>0</v>
      </c>
    </row>
    <row r="11" spans="1:4" x14ac:dyDescent="0.3">
      <c r="B11" s="22" t="s">
        <v>44</v>
      </c>
      <c r="C11" s="21">
        <v>6.3749999999999973</v>
      </c>
      <c r="D11" s="20">
        <v>0</v>
      </c>
    </row>
    <row r="12" spans="1:4" x14ac:dyDescent="0.3">
      <c r="B12" s="22" t="s">
        <v>45</v>
      </c>
      <c r="C12" s="21">
        <v>6.0486111111111089</v>
      </c>
      <c r="D12" s="20">
        <v>0</v>
      </c>
    </row>
    <row r="13" spans="1:4" x14ac:dyDescent="0.3">
      <c r="B13" s="22" t="s">
        <v>46</v>
      </c>
      <c r="C13" s="21">
        <v>1.1388888888888888</v>
      </c>
      <c r="D13" s="20">
        <v>0</v>
      </c>
    </row>
    <row r="14" spans="1:4" x14ac:dyDescent="0.3">
      <c r="B14" s="22" t="s">
        <v>47</v>
      </c>
      <c r="C14" s="21">
        <v>0</v>
      </c>
      <c r="D14" s="20">
        <v>0</v>
      </c>
    </row>
    <row r="15" spans="1:4" x14ac:dyDescent="0.3">
      <c r="B15" s="22" t="s">
        <v>48</v>
      </c>
      <c r="C15" s="21">
        <v>0</v>
      </c>
      <c r="D15" s="20">
        <v>0</v>
      </c>
    </row>
    <row r="16" spans="1:4" x14ac:dyDescent="0.3">
      <c r="B16" s="22" t="s">
        <v>36</v>
      </c>
      <c r="C16" s="21">
        <v>0</v>
      </c>
      <c r="D16" s="20">
        <v>0</v>
      </c>
    </row>
    <row r="17" spans="1:4" x14ac:dyDescent="0.3">
      <c r="A17" t="s">
        <v>52</v>
      </c>
      <c r="C17" s="21">
        <v>49.5972222222222</v>
      </c>
      <c r="D17" s="20">
        <v>0</v>
      </c>
    </row>
  </sheetData>
  <conditionalFormatting sqref="C1:D1">
    <cfRule type="expression" dxfId="8" priority="1">
      <formula>WEEKDAY(#REF!,2)=7</formula>
    </cfRule>
  </conditionalFormatting>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B9"/>
  <sheetViews>
    <sheetView workbookViewId="0">
      <selection activeCell="A6" sqref="A6"/>
    </sheetView>
  </sheetViews>
  <sheetFormatPr baseColWidth="10" defaultRowHeight="14.4" x14ac:dyDescent="0.3"/>
  <cols>
    <col min="1" max="1" width="13.109375" bestFit="1" customWidth="1"/>
  </cols>
  <sheetData>
    <row r="1" spans="1:2" x14ac:dyDescent="0.3">
      <c r="A1" t="s">
        <v>29</v>
      </c>
    </row>
    <row r="2" spans="1:2" x14ac:dyDescent="0.3">
      <c r="A2" s="1" t="s">
        <v>7</v>
      </c>
    </row>
    <row r="3" spans="1:2" x14ac:dyDescent="0.3">
      <c r="A3" s="1" t="s">
        <v>65</v>
      </c>
    </row>
    <row r="4" spans="1:2" x14ac:dyDescent="0.3">
      <c r="A4" s="1" t="s">
        <v>74</v>
      </c>
    </row>
    <row r="5" spans="1:2" x14ac:dyDescent="0.3">
      <c r="A5" s="1" t="s">
        <v>75</v>
      </c>
    </row>
    <row r="6" spans="1:2" x14ac:dyDescent="0.3">
      <c r="A6" s="1" t="s">
        <v>8</v>
      </c>
    </row>
    <row r="8" spans="1:2" ht="28.8" x14ac:dyDescent="0.3">
      <c r="A8" s="30" t="s">
        <v>31</v>
      </c>
      <c r="B8" s="33">
        <v>0.28472222222222221</v>
      </c>
    </row>
    <row r="9" spans="1:2" ht="28.8" x14ac:dyDescent="0.3">
      <c r="A9" s="30" t="s">
        <v>30</v>
      </c>
      <c r="B9" s="33">
        <v>1.4375</v>
      </c>
    </row>
  </sheetData>
  <conditionalFormatting sqref="B9">
    <cfRule type="colorScale" priority="2">
      <colorScale>
        <cfvo type="num" val="&quot;H2 &lt; I2&quot;"/>
        <cfvo type="num" val="0"/>
        <cfvo type="num" val="&quot;I2 &gt; H2&quot;"/>
        <color rgb="FFF8696B"/>
        <color rgb="FFFFEB84"/>
        <color rgb="FF63BE7B"/>
      </colorScale>
    </cfRule>
  </conditionalFormatting>
  <conditionalFormatting sqref="B8">
    <cfRule type="colorScale" priority="1">
      <colorScale>
        <cfvo type="num" val="&quot;H2 &lt; I2&quot;"/>
        <cfvo type="num" val="0"/>
        <cfvo type="num" val="&quot;I2 &gt; H2&quot;"/>
        <color rgb="FFF8696B"/>
        <color rgb="FFFFEB84"/>
        <color rgb="FF63BE7B"/>
      </colorScale>
    </cfRule>
  </conditionalFormatting>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C60"/>
  <sheetViews>
    <sheetView workbookViewId="0">
      <selection activeCell="D9" sqref="D9"/>
    </sheetView>
  </sheetViews>
  <sheetFormatPr baseColWidth="10" defaultRowHeight="14.4" x14ac:dyDescent="0.3"/>
  <cols>
    <col min="2" max="2" width="13.21875" bestFit="1" customWidth="1"/>
    <col min="3" max="3" width="13.109375" bestFit="1" customWidth="1"/>
  </cols>
  <sheetData>
    <row r="1" spans="1:3" x14ac:dyDescent="0.3">
      <c r="A1" s="11">
        <f ca="1">YEAR(TODAY())</f>
        <v>2020</v>
      </c>
      <c r="B1" s="12" t="s">
        <v>16</v>
      </c>
      <c r="C1" s="13">
        <f ca="1">DATE(A1,1,1)</f>
        <v>43831</v>
      </c>
    </row>
    <row r="2" spans="1:3" x14ac:dyDescent="0.3">
      <c r="A2" s="12"/>
      <c r="B2" s="12" t="s">
        <v>17</v>
      </c>
      <c r="C2" s="13">
        <f ca="1">ROUND(DATE(A1,4,MOD(234-11*MOD(A1,19),30))/7,0)*7-6</f>
        <v>43933</v>
      </c>
    </row>
    <row r="3" spans="1:3" x14ac:dyDescent="0.3">
      <c r="A3" s="12"/>
      <c r="B3" s="12" t="s">
        <v>18</v>
      </c>
      <c r="C3" s="13">
        <f ca="1">C2+1</f>
        <v>43934</v>
      </c>
    </row>
    <row r="4" spans="1:3" x14ac:dyDescent="0.3">
      <c r="A4" s="12"/>
      <c r="B4" s="12" t="s">
        <v>19</v>
      </c>
      <c r="C4" s="13">
        <f ca="1">DATE(A1,5,1)</f>
        <v>43952</v>
      </c>
    </row>
    <row r="5" spans="1:3" x14ac:dyDescent="0.3">
      <c r="A5" s="12"/>
      <c r="B5" s="12" t="s">
        <v>20</v>
      </c>
      <c r="C5" s="13">
        <f ca="1">DATE(A1,5,8)</f>
        <v>43959</v>
      </c>
    </row>
    <row r="6" spans="1:3" x14ac:dyDescent="0.3">
      <c r="A6" s="12"/>
      <c r="B6" s="12" t="s">
        <v>21</v>
      </c>
      <c r="C6" s="13">
        <f ca="1">C2+39</f>
        <v>43972</v>
      </c>
    </row>
    <row r="7" spans="1:3" x14ac:dyDescent="0.3">
      <c r="A7" s="12"/>
      <c r="B7" s="12" t="s">
        <v>22</v>
      </c>
      <c r="C7" s="13">
        <f ca="1">C2+50</f>
        <v>43983</v>
      </c>
    </row>
    <row r="8" spans="1:3" x14ac:dyDescent="0.3">
      <c r="A8" s="12"/>
      <c r="B8" s="12" t="s">
        <v>23</v>
      </c>
      <c r="C8" s="13">
        <f ca="1">DATE(A1,7,14)</f>
        <v>44026</v>
      </c>
    </row>
    <row r="9" spans="1:3" x14ac:dyDescent="0.3">
      <c r="A9" s="12"/>
      <c r="B9" s="12" t="s">
        <v>24</v>
      </c>
      <c r="C9" s="13">
        <f ca="1">DATE(A1,8,15)</f>
        <v>44058</v>
      </c>
    </row>
    <row r="10" spans="1:3" x14ac:dyDescent="0.3">
      <c r="A10" s="12"/>
      <c r="B10" s="12" t="s">
        <v>25</v>
      </c>
      <c r="C10" s="13">
        <f ca="1">DATE(A1,11,1)</f>
        <v>44136</v>
      </c>
    </row>
    <row r="11" spans="1:3" x14ac:dyDescent="0.3">
      <c r="A11" s="12"/>
      <c r="B11" s="12" t="s">
        <v>26</v>
      </c>
      <c r="C11" s="13">
        <f ca="1">DATE(A1,11,11)</f>
        <v>44146</v>
      </c>
    </row>
    <row r="12" spans="1:3" x14ac:dyDescent="0.3">
      <c r="A12" s="12"/>
      <c r="B12" s="12" t="s">
        <v>27</v>
      </c>
      <c r="C12" s="13">
        <f ca="1">DATE(A1,12,25)</f>
        <v>44190</v>
      </c>
    </row>
    <row r="13" spans="1:3" x14ac:dyDescent="0.3">
      <c r="A13" s="11">
        <f ca="1">A1+1</f>
        <v>2021</v>
      </c>
      <c r="B13" s="12" t="s">
        <v>16</v>
      </c>
      <c r="C13" s="13">
        <f ca="1">DATE(A13,1,1)</f>
        <v>44197</v>
      </c>
    </row>
    <row r="14" spans="1:3" x14ac:dyDescent="0.3">
      <c r="A14" s="12"/>
      <c r="B14" s="12" t="s">
        <v>17</v>
      </c>
      <c r="C14" s="13">
        <f ca="1">ROUND(DATE(A13,4,MOD(234-11*MOD(A13,19),30))/7,0)*7-6</f>
        <v>44290</v>
      </c>
    </row>
    <row r="15" spans="1:3" x14ac:dyDescent="0.3">
      <c r="A15" s="12"/>
      <c r="B15" s="12" t="s">
        <v>18</v>
      </c>
      <c r="C15" s="13">
        <f ca="1">C14+1</f>
        <v>44291</v>
      </c>
    </row>
    <row r="16" spans="1:3" x14ac:dyDescent="0.3">
      <c r="A16" s="12"/>
      <c r="B16" s="12" t="s">
        <v>19</v>
      </c>
      <c r="C16" s="13">
        <f ca="1">DATE(A13,5,1)</f>
        <v>44317</v>
      </c>
    </row>
    <row r="17" spans="1:3" x14ac:dyDescent="0.3">
      <c r="A17" s="12"/>
      <c r="B17" s="12" t="s">
        <v>20</v>
      </c>
      <c r="C17" s="13">
        <f ca="1">DATE(A13,5,8)</f>
        <v>44324</v>
      </c>
    </row>
    <row r="18" spans="1:3" x14ac:dyDescent="0.3">
      <c r="A18" s="12"/>
      <c r="B18" s="12" t="s">
        <v>21</v>
      </c>
      <c r="C18" s="13">
        <f ca="1">C14+39</f>
        <v>44329</v>
      </c>
    </row>
    <row r="19" spans="1:3" x14ac:dyDescent="0.3">
      <c r="A19" s="12"/>
      <c r="B19" s="12" t="s">
        <v>22</v>
      </c>
      <c r="C19" s="13">
        <f ca="1">C14+50</f>
        <v>44340</v>
      </c>
    </row>
    <row r="20" spans="1:3" x14ac:dyDescent="0.3">
      <c r="A20" s="12"/>
      <c r="B20" s="12" t="s">
        <v>23</v>
      </c>
      <c r="C20" s="13">
        <f ca="1">DATE(A13,7,14)</f>
        <v>44391</v>
      </c>
    </row>
    <row r="21" spans="1:3" x14ac:dyDescent="0.3">
      <c r="A21" s="12"/>
      <c r="B21" s="12" t="s">
        <v>24</v>
      </c>
      <c r="C21" s="13">
        <f ca="1">DATE(A13,8,15)</f>
        <v>44423</v>
      </c>
    </row>
    <row r="22" spans="1:3" x14ac:dyDescent="0.3">
      <c r="A22" s="12"/>
      <c r="B22" s="12" t="s">
        <v>25</v>
      </c>
      <c r="C22" s="13">
        <f ca="1">DATE(A13,11,1)</f>
        <v>44501</v>
      </c>
    </row>
    <row r="23" spans="1:3" x14ac:dyDescent="0.3">
      <c r="A23" s="12"/>
      <c r="B23" s="12" t="s">
        <v>26</v>
      </c>
      <c r="C23" s="13">
        <f ca="1">DATE(A13,11,11)</f>
        <v>44511</v>
      </c>
    </row>
    <row r="24" spans="1:3" x14ac:dyDescent="0.3">
      <c r="A24" s="12"/>
      <c r="B24" s="12" t="s">
        <v>27</v>
      </c>
      <c r="C24" s="13">
        <f ca="1">DATE(A13,12,25)</f>
        <v>44555</v>
      </c>
    </row>
    <row r="25" spans="1:3" x14ac:dyDescent="0.3">
      <c r="A25" s="11">
        <f ca="1">A13+1</f>
        <v>2022</v>
      </c>
      <c r="B25" s="12" t="s">
        <v>16</v>
      </c>
      <c r="C25" s="13">
        <f ca="1">DATE(A25,1,1)</f>
        <v>44562</v>
      </c>
    </row>
    <row r="26" spans="1:3" x14ac:dyDescent="0.3">
      <c r="A26" s="12"/>
      <c r="B26" s="12" t="s">
        <v>17</v>
      </c>
      <c r="C26" s="13">
        <f ca="1">ROUND(DATE(A25,4,MOD(234-11*MOD(A25,19),30))/7,0)*7-6</f>
        <v>44668</v>
      </c>
    </row>
    <row r="27" spans="1:3" x14ac:dyDescent="0.3">
      <c r="A27" s="12"/>
      <c r="B27" s="12" t="s">
        <v>18</v>
      </c>
      <c r="C27" s="13">
        <f ca="1">C26+1</f>
        <v>44669</v>
      </c>
    </row>
    <row r="28" spans="1:3" x14ac:dyDescent="0.3">
      <c r="A28" s="12"/>
      <c r="B28" s="12" t="s">
        <v>19</v>
      </c>
      <c r="C28" s="13">
        <f ca="1">DATE(A25,5,1)</f>
        <v>44682</v>
      </c>
    </row>
    <row r="29" spans="1:3" x14ac:dyDescent="0.3">
      <c r="A29" s="12"/>
      <c r="B29" s="12" t="s">
        <v>20</v>
      </c>
      <c r="C29" s="13">
        <f ca="1">DATE(A25,5,8)</f>
        <v>44689</v>
      </c>
    </row>
    <row r="30" spans="1:3" x14ac:dyDescent="0.3">
      <c r="A30" s="12"/>
      <c r="B30" s="12" t="s">
        <v>21</v>
      </c>
      <c r="C30" s="13">
        <f ca="1">C26+39</f>
        <v>44707</v>
      </c>
    </row>
    <row r="31" spans="1:3" x14ac:dyDescent="0.3">
      <c r="A31" s="12"/>
      <c r="B31" s="12" t="s">
        <v>22</v>
      </c>
      <c r="C31" s="13">
        <f ca="1">C26+50</f>
        <v>44718</v>
      </c>
    </row>
    <row r="32" spans="1:3" x14ac:dyDescent="0.3">
      <c r="A32" s="12"/>
      <c r="B32" s="12" t="s">
        <v>23</v>
      </c>
      <c r="C32" s="13">
        <f ca="1">DATE(A25,7,14)</f>
        <v>44756</v>
      </c>
    </row>
    <row r="33" spans="1:3" x14ac:dyDescent="0.3">
      <c r="A33" s="12"/>
      <c r="B33" s="12" t="s">
        <v>24</v>
      </c>
      <c r="C33" s="13">
        <f ca="1">DATE(A25,8,15)</f>
        <v>44788</v>
      </c>
    </row>
    <row r="34" spans="1:3" x14ac:dyDescent="0.3">
      <c r="A34" s="12"/>
      <c r="B34" s="12" t="s">
        <v>25</v>
      </c>
      <c r="C34" s="13">
        <f ca="1">DATE(A25,11,1)</f>
        <v>44866</v>
      </c>
    </row>
    <row r="35" spans="1:3" x14ac:dyDescent="0.3">
      <c r="A35" s="12"/>
      <c r="B35" s="12" t="s">
        <v>26</v>
      </c>
      <c r="C35" s="13">
        <f ca="1">DATE(A25,11,11)</f>
        <v>44876</v>
      </c>
    </row>
    <row r="36" spans="1:3" x14ac:dyDescent="0.3">
      <c r="A36" s="12"/>
      <c r="B36" s="12" t="s">
        <v>27</v>
      </c>
      <c r="C36" s="13">
        <f ca="1">DATE(A25,12,25)</f>
        <v>44920</v>
      </c>
    </row>
    <row r="37" spans="1:3" x14ac:dyDescent="0.3">
      <c r="A37" s="11">
        <f ca="1">A25+1</f>
        <v>2023</v>
      </c>
      <c r="B37" s="12" t="s">
        <v>16</v>
      </c>
      <c r="C37" s="13">
        <f ca="1">DATE(A37,1,1)</f>
        <v>44927</v>
      </c>
    </row>
    <row r="38" spans="1:3" x14ac:dyDescent="0.3">
      <c r="A38" s="12"/>
      <c r="B38" s="12" t="s">
        <v>17</v>
      </c>
      <c r="C38" s="13">
        <f ca="1">ROUND(DATE(A37,4,MOD(234-11*MOD(A37,19),30))/7,0)*7-6</f>
        <v>45025</v>
      </c>
    </row>
    <row r="39" spans="1:3" x14ac:dyDescent="0.3">
      <c r="A39" s="12"/>
      <c r="B39" s="12" t="s">
        <v>18</v>
      </c>
      <c r="C39" s="13">
        <f ca="1">C38+1</f>
        <v>45026</v>
      </c>
    </row>
    <row r="40" spans="1:3" x14ac:dyDescent="0.3">
      <c r="A40" s="12"/>
      <c r="B40" s="12" t="s">
        <v>19</v>
      </c>
      <c r="C40" s="13">
        <f ca="1">DATE(A37,5,1)</f>
        <v>45047</v>
      </c>
    </row>
    <row r="41" spans="1:3" x14ac:dyDescent="0.3">
      <c r="A41" s="12"/>
      <c r="B41" s="12" t="s">
        <v>20</v>
      </c>
      <c r="C41" s="13">
        <f ca="1">DATE(A37,5,8)</f>
        <v>45054</v>
      </c>
    </row>
    <row r="42" spans="1:3" x14ac:dyDescent="0.3">
      <c r="A42" s="12"/>
      <c r="B42" s="12" t="s">
        <v>21</v>
      </c>
      <c r="C42" s="13">
        <f ca="1">C38+39</f>
        <v>45064</v>
      </c>
    </row>
    <row r="43" spans="1:3" x14ac:dyDescent="0.3">
      <c r="A43" s="12"/>
      <c r="B43" s="12" t="s">
        <v>22</v>
      </c>
      <c r="C43" s="13">
        <f ca="1">C38+50</f>
        <v>45075</v>
      </c>
    </row>
    <row r="44" spans="1:3" x14ac:dyDescent="0.3">
      <c r="A44" s="12"/>
      <c r="B44" s="12" t="s">
        <v>23</v>
      </c>
      <c r="C44" s="13">
        <f ca="1">DATE(A37,7,14)</f>
        <v>45121</v>
      </c>
    </row>
    <row r="45" spans="1:3" x14ac:dyDescent="0.3">
      <c r="A45" s="12"/>
      <c r="B45" s="12" t="s">
        <v>24</v>
      </c>
      <c r="C45" s="13">
        <f ca="1">DATE(A37,8,15)</f>
        <v>45153</v>
      </c>
    </row>
    <row r="46" spans="1:3" x14ac:dyDescent="0.3">
      <c r="A46" s="12"/>
      <c r="B46" s="12" t="s">
        <v>25</v>
      </c>
      <c r="C46" s="13">
        <f ca="1">DATE(A37,11,1)</f>
        <v>45231</v>
      </c>
    </row>
    <row r="47" spans="1:3" x14ac:dyDescent="0.3">
      <c r="A47" s="12"/>
      <c r="B47" s="12" t="s">
        <v>26</v>
      </c>
      <c r="C47" s="13">
        <f ca="1">DATE(A37,11,11)</f>
        <v>45241</v>
      </c>
    </row>
    <row r="48" spans="1:3" x14ac:dyDescent="0.3">
      <c r="A48" s="12"/>
      <c r="B48" s="12" t="s">
        <v>27</v>
      </c>
      <c r="C48" s="13">
        <f ca="1">DATE(A37,12,25)</f>
        <v>45285</v>
      </c>
    </row>
    <row r="49" spans="1:3" x14ac:dyDescent="0.3">
      <c r="A49" s="11">
        <f ca="1">A37+1</f>
        <v>2024</v>
      </c>
      <c r="B49" s="12" t="s">
        <v>16</v>
      </c>
      <c r="C49" s="13">
        <f ca="1">DATE(A49,1,1)</f>
        <v>45292</v>
      </c>
    </row>
    <row r="50" spans="1:3" x14ac:dyDescent="0.3">
      <c r="A50" s="12"/>
      <c r="B50" s="12" t="s">
        <v>17</v>
      </c>
      <c r="C50" s="13">
        <f ca="1">ROUND(DATE(A49,4,MOD(234-11*MOD(A49,19),30))/7,0)*7-6</f>
        <v>45382</v>
      </c>
    </row>
    <row r="51" spans="1:3" x14ac:dyDescent="0.3">
      <c r="A51" s="12"/>
      <c r="B51" s="12" t="s">
        <v>18</v>
      </c>
      <c r="C51" s="13">
        <f ca="1">C50+1</f>
        <v>45383</v>
      </c>
    </row>
    <row r="52" spans="1:3" x14ac:dyDescent="0.3">
      <c r="A52" s="12"/>
      <c r="B52" s="12" t="s">
        <v>19</v>
      </c>
      <c r="C52" s="13">
        <f ca="1">DATE(A49,5,1)</f>
        <v>45413</v>
      </c>
    </row>
    <row r="53" spans="1:3" x14ac:dyDescent="0.3">
      <c r="A53" s="12"/>
      <c r="B53" s="12" t="s">
        <v>20</v>
      </c>
      <c r="C53" s="13">
        <f ca="1">DATE(A49,5,8)</f>
        <v>45420</v>
      </c>
    </row>
    <row r="54" spans="1:3" x14ac:dyDescent="0.3">
      <c r="A54" s="12"/>
      <c r="B54" s="12" t="s">
        <v>21</v>
      </c>
      <c r="C54" s="13">
        <f ca="1">C50+39</f>
        <v>45421</v>
      </c>
    </row>
    <row r="55" spans="1:3" x14ac:dyDescent="0.3">
      <c r="A55" s="12"/>
      <c r="B55" s="12" t="s">
        <v>22</v>
      </c>
      <c r="C55" s="13">
        <f ca="1">C50+50</f>
        <v>45432</v>
      </c>
    </row>
    <row r="56" spans="1:3" x14ac:dyDescent="0.3">
      <c r="A56" s="12"/>
      <c r="B56" s="12" t="s">
        <v>23</v>
      </c>
      <c r="C56" s="13">
        <f ca="1">DATE(A49,7,14)</f>
        <v>45487</v>
      </c>
    </row>
    <row r="57" spans="1:3" x14ac:dyDescent="0.3">
      <c r="A57" s="12"/>
      <c r="B57" s="12" t="s">
        <v>24</v>
      </c>
      <c r="C57" s="13">
        <f ca="1">DATE(A49,8,15)</f>
        <v>45519</v>
      </c>
    </row>
    <row r="58" spans="1:3" x14ac:dyDescent="0.3">
      <c r="A58" s="12"/>
      <c r="B58" s="12" t="s">
        <v>25</v>
      </c>
      <c r="C58" s="13">
        <f ca="1">DATE(A49,11,1)</f>
        <v>45597</v>
      </c>
    </row>
    <row r="59" spans="1:3" x14ac:dyDescent="0.3">
      <c r="A59" s="12"/>
      <c r="B59" s="12" t="s">
        <v>26</v>
      </c>
      <c r="C59" s="13">
        <f ca="1">DATE(A49,11,11)</f>
        <v>45607</v>
      </c>
    </row>
    <row r="60" spans="1:3" x14ac:dyDescent="0.3">
      <c r="A60" s="12"/>
      <c r="B60" s="12" t="s">
        <v>27</v>
      </c>
      <c r="C60" s="13">
        <f ca="1">DATE(A49,12,25)</f>
        <v>45651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saisie des heures</vt:lpstr>
      <vt:lpstr>edition mensuelle</vt:lpstr>
      <vt:lpstr>synthèse</vt:lpstr>
      <vt:lpstr>paramètres</vt:lpstr>
      <vt:lpstr>jours fériés</vt:lpstr>
      <vt:lpstr>_mois</vt:lpstr>
      <vt:lpstr>'edition mensuelle'!Criteres</vt:lpstr>
      <vt:lpstr>'edition mensuelle'!Extraire</vt:lpstr>
      <vt:lpstr>NOM</vt:lpstr>
      <vt:lpstr>PRENOM</vt:lpstr>
      <vt:lpstr>'edition mensuelle'!Zone_d_impression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isabelle frenard</dc:creator>
  <cp:lastModifiedBy>Utilisateur</cp:lastModifiedBy>
  <cp:lastPrinted>2020-09-28T03:23:28Z</cp:lastPrinted>
  <dcterms:created xsi:type="dcterms:W3CDTF">2020-09-01T14:44:29Z</dcterms:created>
  <dcterms:modified xsi:type="dcterms:W3CDTF">2020-09-28T03:31:44Z</dcterms:modified>
</cp:coreProperties>
</file>