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975009C-82E4-46EE-B2C1-FC2DCA9367E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aisie des heures" sheetId="1" r:id="rId1"/>
    <sheet name="edition mensuelle" sheetId="2" r:id="rId2"/>
    <sheet name="synthèse" sheetId="5" r:id="rId3"/>
    <sheet name="paramètres" sheetId="4" r:id="rId4"/>
    <sheet name="jours fériés" sheetId="3" r:id="rId5"/>
  </sheets>
  <definedNames>
    <definedName name="_xlnm._FilterDatabase" localSheetId="0" hidden="1">'saisie des heures'!$B$4:$R$417</definedName>
    <definedName name="_mois">'edition mensuelle'!$C$2</definedName>
    <definedName name="_xlnm.Criteria" localSheetId="1">'edition mensuelle'!$T$1:$U$2</definedName>
    <definedName name="_xlnm.Extract" localSheetId="1">'edition mensuelle'!$B$10:$Q$10</definedName>
    <definedName name="MOIS">'saisie des heures'!#REF!</definedName>
    <definedName name="NOM">'saisie des heures'!$F$2</definedName>
    <definedName name="PRENOM">'saisie des heures'!$C$2</definedName>
    <definedName name="Segment_Années">#N/A</definedName>
    <definedName name="_xlnm.Print_Area" localSheetId="1">'edition mensuelle'!$B:$R</definedName>
  </definedNames>
  <calcPr calcId="191029"/>
  <pivotCaches>
    <pivotCache cacheId="9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1" i="2" l="1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417" i="1" l="1"/>
  <c r="Q417" i="1"/>
  <c r="R416" i="1"/>
  <c r="Q416" i="1"/>
  <c r="R415" i="1"/>
  <c r="Q415" i="1"/>
  <c r="R414" i="1"/>
  <c r="Q414" i="1"/>
  <c r="R413" i="1"/>
  <c r="Q413" i="1"/>
  <c r="R412" i="1"/>
  <c r="Q412" i="1"/>
  <c r="R411" i="1"/>
  <c r="Q411" i="1"/>
  <c r="R410" i="1"/>
  <c r="Q410" i="1"/>
  <c r="R409" i="1"/>
  <c r="Q409" i="1"/>
  <c r="R408" i="1"/>
  <c r="Q408" i="1"/>
  <c r="R407" i="1"/>
  <c r="Q407" i="1"/>
  <c r="R406" i="1"/>
  <c r="Q406" i="1"/>
  <c r="R405" i="1"/>
  <c r="Q405" i="1"/>
  <c r="R404" i="1"/>
  <c r="Q404" i="1"/>
  <c r="R403" i="1"/>
  <c r="Q403" i="1"/>
  <c r="R402" i="1"/>
  <c r="Q402" i="1"/>
  <c r="R401" i="1"/>
  <c r="Q401" i="1"/>
  <c r="R400" i="1"/>
  <c r="Q400" i="1"/>
  <c r="R399" i="1"/>
  <c r="Q399" i="1"/>
  <c r="R398" i="1"/>
  <c r="Q398" i="1"/>
  <c r="R397" i="1"/>
  <c r="Q397" i="1"/>
  <c r="R396" i="1"/>
  <c r="Q396" i="1"/>
  <c r="R395" i="1"/>
  <c r="Q395" i="1"/>
  <c r="R394" i="1"/>
  <c r="Q394" i="1"/>
  <c r="R393" i="1"/>
  <c r="Q393" i="1"/>
  <c r="R392" i="1"/>
  <c r="Q392" i="1"/>
  <c r="R391" i="1"/>
  <c r="Q391" i="1"/>
  <c r="R390" i="1"/>
  <c r="Q390" i="1"/>
  <c r="R389" i="1"/>
  <c r="Q389" i="1"/>
  <c r="R388" i="1"/>
  <c r="Q388" i="1"/>
  <c r="R387" i="1"/>
  <c r="Q387" i="1"/>
  <c r="R386" i="1"/>
  <c r="Q386" i="1"/>
  <c r="R385" i="1"/>
  <c r="Q385" i="1"/>
  <c r="R384" i="1"/>
  <c r="Q384" i="1"/>
  <c r="R383" i="1"/>
  <c r="Q383" i="1"/>
  <c r="R382" i="1"/>
  <c r="Q382" i="1"/>
  <c r="R381" i="1"/>
  <c r="Q381" i="1"/>
  <c r="R380" i="1"/>
  <c r="Q380" i="1"/>
  <c r="R379" i="1"/>
  <c r="Q379" i="1"/>
  <c r="R378" i="1"/>
  <c r="Q378" i="1"/>
  <c r="R377" i="1"/>
  <c r="Q377" i="1"/>
  <c r="R376" i="1"/>
  <c r="Q376" i="1"/>
  <c r="R375" i="1"/>
  <c r="Q375" i="1"/>
  <c r="R374" i="1"/>
  <c r="Q374" i="1"/>
  <c r="R373" i="1"/>
  <c r="Q373" i="1"/>
  <c r="R372" i="1"/>
  <c r="Q372" i="1"/>
  <c r="R371" i="1"/>
  <c r="Q371" i="1"/>
  <c r="R370" i="1"/>
  <c r="Q370" i="1"/>
  <c r="R369" i="1"/>
  <c r="Q369" i="1"/>
  <c r="R368" i="1"/>
  <c r="Q368" i="1"/>
  <c r="R367" i="1"/>
  <c r="Q367" i="1"/>
  <c r="R366" i="1"/>
  <c r="Q366" i="1"/>
  <c r="R365" i="1"/>
  <c r="Q365" i="1"/>
  <c r="R364" i="1"/>
  <c r="Q364" i="1"/>
  <c r="R363" i="1"/>
  <c r="Q363" i="1"/>
  <c r="R362" i="1"/>
  <c r="Q362" i="1"/>
  <c r="R361" i="1"/>
  <c r="Q361" i="1"/>
  <c r="R360" i="1"/>
  <c r="Q360" i="1"/>
  <c r="R359" i="1"/>
  <c r="Q359" i="1"/>
  <c r="R358" i="1"/>
  <c r="Q358" i="1"/>
  <c r="R357" i="1"/>
  <c r="Q357" i="1"/>
  <c r="R356" i="1"/>
  <c r="Q356" i="1"/>
  <c r="R355" i="1"/>
  <c r="Q355" i="1"/>
  <c r="R354" i="1"/>
  <c r="Q354" i="1"/>
  <c r="R353" i="1"/>
  <c r="Q353" i="1"/>
  <c r="R352" i="1"/>
  <c r="Q352" i="1"/>
  <c r="R351" i="1"/>
  <c r="Q351" i="1"/>
  <c r="R350" i="1"/>
  <c r="Q350" i="1"/>
  <c r="R349" i="1"/>
  <c r="Q349" i="1"/>
  <c r="R348" i="1"/>
  <c r="Q348" i="1"/>
  <c r="R347" i="1"/>
  <c r="Q347" i="1"/>
  <c r="R346" i="1"/>
  <c r="Q346" i="1"/>
  <c r="R345" i="1"/>
  <c r="Q345" i="1"/>
  <c r="R344" i="1"/>
  <c r="Q344" i="1"/>
  <c r="R343" i="1"/>
  <c r="Q343" i="1"/>
  <c r="R342" i="1"/>
  <c r="Q342" i="1"/>
  <c r="R341" i="1"/>
  <c r="Q341" i="1"/>
  <c r="R340" i="1"/>
  <c r="Q340" i="1"/>
  <c r="R339" i="1"/>
  <c r="Q339" i="1"/>
  <c r="R338" i="1"/>
  <c r="Q338" i="1"/>
  <c r="R337" i="1"/>
  <c r="Q337" i="1"/>
  <c r="R336" i="1"/>
  <c r="Q336" i="1"/>
  <c r="R335" i="1"/>
  <c r="Q335" i="1"/>
  <c r="R334" i="1"/>
  <c r="Q334" i="1"/>
  <c r="R333" i="1"/>
  <c r="Q333" i="1"/>
  <c r="R332" i="1"/>
  <c r="Q332" i="1"/>
  <c r="R331" i="1"/>
  <c r="Q331" i="1"/>
  <c r="R330" i="1"/>
  <c r="Q330" i="1"/>
  <c r="R329" i="1"/>
  <c r="Q329" i="1"/>
  <c r="R328" i="1"/>
  <c r="Q328" i="1"/>
  <c r="R327" i="1"/>
  <c r="Q327" i="1"/>
  <c r="R326" i="1"/>
  <c r="Q326" i="1"/>
  <c r="R325" i="1"/>
  <c r="Q325" i="1"/>
  <c r="R324" i="1"/>
  <c r="Q324" i="1"/>
  <c r="R323" i="1"/>
  <c r="Q323" i="1"/>
  <c r="R322" i="1"/>
  <c r="Q322" i="1"/>
  <c r="R321" i="1"/>
  <c r="Q321" i="1"/>
  <c r="R320" i="1"/>
  <c r="Q320" i="1"/>
  <c r="R319" i="1"/>
  <c r="Q319" i="1"/>
  <c r="R318" i="1"/>
  <c r="Q318" i="1"/>
  <c r="R317" i="1"/>
  <c r="Q317" i="1"/>
  <c r="R316" i="1"/>
  <c r="Q316" i="1"/>
  <c r="R315" i="1"/>
  <c r="Q315" i="1"/>
  <c r="R314" i="1"/>
  <c r="Q314" i="1"/>
  <c r="R313" i="1"/>
  <c r="Q313" i="1"/>
  <c r="R312" i="1"/>
  <c r="Q312" i="1"/>
  <c r="R311" i="1"/>
  <c r="Q311" i="1"/>
  <c r="R310" i="1"/>
  <c r="Q310" i="1"/>
  <c r="R309" i="1"/>
  <c r="Q309" i="1"/>
  <c r="R308" i="1"/>
  <c r="Q308" i="1"/>
  <c r="R307" i="1"/>
  <c r="Q307" i="1"/>
  <c r="R306" i="1"/>
  <c r="Q306" i="1"/>
  <c r="R305" i="1"/>
  <c r="Q305" i="1"/>
  <c r="R304" i="1"/>
  <c r="Q304" i="1"/>
  <c r="R303" i="1"/>
  <c r="Q303" i="1"/>
  <c r="R302" i="1"/>
  <c r="Q302" i="1"/>
  <c r="R301" i="1"/>
  <c r="Q301" i="1"/>
  <c r="R300" i="1"/>
  <c r="Q300" i="1"/>
  <c r="R299" i="1"/>
  <c r="Q299" i="1"/>
  <c r="R298" i="1"/>
  <c r="Q298" i="1"/>
  <c r="R297" i="1"/>
  <c r="Q297" i="1"/>
  <c r="R296" i="1"/>
  <c r="Q296" i="1"/>
  <c r="R295" i="1"/>
  <c r="Q295" i="1"/>
  <c r="R294" i="1"/>
  <c r="Q294" i="1"/>
  <c r="R293" i="1"/>
  <c r="Q293" i="1"/>
  <c r="R292" i="1"/>
  <c r="Q292" i="1"/>
  <c r="R291" i="1"/>
  <c r="Q291" i="1"/>
  <c r="R290" i="1"/>
  <c r="Q290" i="1"/>
  <c r="R289" i="1"/>
  <c r="Q289" i="1"/>
  <c r="R288" i="1"/>
  <c r="Q288" i="1"/>
  <c r="R287" i="1"/>
  <c r="Q287" i="1"/>
  <c r="R286" i="1"/>
  <c r="Q286" i="1"/>
  <c r="R285" i="1"/>
  <c r="Q285" i="1"/>
  <c r="R284" i="1"/>
  <c r="Q284" i="1"/>
  <c r="R283" i="1"/>
  <c r="Q283" i="1"/>
  <c r="R282" i="1"/>
  <c r="Q282" i="1"/>
  <c r="R281" i="1"/>
  <c r="Q281" i="1"/>
  <c r="R280" i="1"/>
  <c r="Q280" i="1"/>
  <c r="R279" i="1"/>
  <c r="Q279" i="1"/>
  <c r="R278" i="1"/>
  <c r="Q278" i="1"/>
  <c r="R277" i="1"/>
  <c r="Q277" i="1"/>
  <c r="R276" i="1"/>
  <c r="Q276" i="1"/>
  <c r="R275" i="1"/>
  <c r="Q275" i="1"/>
  <c r="R274" i="1"/>
  <c r="Q274" i="1"/>
  <c r="R273" i="1"/>
  <c r="Q273" i="1"/>
  <c r="R272" i="1"/>
  <c r="Q272" i="1"/>
  <c r="R271" i="1"/>
  <c r="Q271" i="1"/>
  <c r="R270" i="1"/>
  <c r="Q270" i="1"/>
  <c r="R269" i="1"/>
  <c r="Q269" i="1"/>
  <c r="R268" i="1"/>
  <c r="Q268" i="1"/>
  <c r="R267" i="1"/>
  <c r="Q267" i="1"/>
  <c r="R266" i="1"/>
  <c r="Q266" i="1"/>
  <c r="R265" i="1"/>
  <c r="Q265" i="1"/>
  <c r="R264" i="1"/>
  <c r="Q264" i="1"/>
  <c r="R263" i="1"/>
  <c r="Q263" i="1"/>
  <c r="R262" i="1"/>
  <c r="Q262" i="1"/>
  <c r="R261" i="1"/>
  <c r="Q261" i="1"/>
  <c r="R260" i="1"/>
  <c r="Q260" i="1"/>
  <c r="R259" i="1"/>
  <c r="Q259" i="1"/>
  <c r="R258" i="1"/>
  <c r="Q258" i="1"/>
  <c r="R257" i="1"/>
  <c r="Q257" i="1"/>
  <c r="R256" i="1"/>
  <c r="Q256" i="1"/>
  <c r="R255" i="1"/>
  <c r="Q255" i="1"/>
  <c r="R254" i="1"/>
  <c r="Q254" i="1"/>
  <c r="R253" i="1"/>
  <c r="Q253" i="1"/>
  <c r="R252" i="1"/>
  <c r="Q252" i="1"/>
  <c r="R251" i="1"/>
  <c r="Q251" i="1"/>
  <c r="R250" i="1"/>
  <c r="Q250" i="1"/>
  <c r="R249" i="1"/>
  <c r="Q249" i="1"/>
  <c r="R248" i="1"/>
  <c r="Q248" i="1"/>
  <c r="R247" i="1"/>
  <c r="Q247" i="1"/>
  <c r="R246" i="1"/>
  <c r="Q246" i="1"/>
  <c r="R245" i="1"/>
  <c r="Q245" i="1"/>
  <c r="R244" i="1"/>
  <c r="Q244" i="1"/>
  <c r="R243" i="1"/>
  <c r="Q243" i="1"/>
  <c r="R242" i="1"/>
  <c r="Q242" i="1"/>
  <c r="R241" i="1"/>
  <c r="Q241" i="1"/>
  <c r="R240" i="1"/>
  <c r="Q240" i="1"/>
  <c r="R239" i="1"/>
  <c r="Q239" i="1"/>
  <c r="R238" i="1"/>
  <c r="Q238" i="1"/>
  <c r="R237" i="1"/>
  <c r="Q237" i="1"/>
  <c r="R236" i="1"/>
  <c r="Q236" i="1"/>
  <c r="R235" i="1"/>
  <c r="Q235" i="1"/>
  <c r="R234" i="1"/>
  <c r="Q234" i="1"/>
  <c r="R233" i="1"/>
  <c r="Q233" i="1"/>
  <c r="R232" i="1"/>
  <c r="Q232" i="1"/>
  <c r="R231" i="1"/>
  <c r="Q231" i="1"/>
  <c r="R230" i="1"/>
  <c r="Q230" i="1"/>
  <c r="R229" i="1"/>
  <c r="Q229" i="1"/>
  <c r="R228" i="1"/>
  <c r="Q228" i="1"/>
  <c r="R227" i="1"/>
  <c r="Q227" i="1"/>
  <c r="R226" i="1"/>
  <c r="Q226" i="1"/>
  <c r="R225" i="1"/>
  <c r="Q225" i="1"/>
  <c r="R224" i="1"/>
  <c r="Q224" i="1"/>
  <c r="R223" i="1"/>
  <c r="Q223" i="1"/>
  <c r="R222" i="1"/>
  <c r="Q222" i="1"/>
  <c r="R221" i="1"/>
  <c r="Q221" i="1"/>
  <c r="R220" i="1"/>
  <c r="Q220" i="1"/>
  <c r="R219" i="1"/>
  <c r="Q219" i="1"/>
  <c r="R218" i="1"/>
  <c r="Q218" i="1"/>
  <c r="R217" i="1"/>
  <c r="Q217" i="1"/>
  <c r="R216" i="1"/>
  <c r="Q216" i="1"/>
  <c r="R215" i="1"/>
  <c r="Q215" i="1"/>
  <c r="R214" i="1"/>
  <c r="Q214" i="1"/>
  <c r="R213" i="1"/>
  <c r="Q213" i="1"/>
  <c r="R212" i="1"/>
  <c r="Q212" i="1"/>
  <c r="R211" i="1"/>
  <c r="Q211" i="1"/>
  <c r="R210" i="1"/>
  <c r="Q210" i="1"/>
  <c r="R209" i="1"/>
  <c r="Q209" i="1"/>
  <c r="R208" i="1"/>
  <c r="Q208" i="1"/>
  <c r="R207" i="1"/>
  <c r="Q207" i="1"/>
  <c r="R206" i="1"/>
  <c r="Q206" i="1"/>
  <c r="R205" i="1"/>
  <c r="Q205" i="1"/>
  <c r="R204" i="1"/>
  <c r="Q204" i="1"/>
  <c r="R203" i="1"/>
  <c r="Q203" i="1"/>
  <c r="R202" i="1"/>
  <c r="Q202" i="1"/>
  <c r="R201" i="1"/>
  <c r="Q201" i="1"/>
  <c r="R200" i="1"/>
  <c r="Q200" i="1"/>
  <c r="R199" i="1"/>
  <c r="Q199" i="1"/>
  <c r="R198" i="1"/>
  <c r="Q198" i="1"/>
  <c r="R197" i="1"/>
  <c r="Q197" i="1"/>
  <c r="R196" i="1"/>
  <c r="Q196" i="1"/>
  <c r="R195" i="1"/>
  <c r="Q195" i="1"/>
  <c r="R194" i="1"/>
  <c r="Q194" i="1"/>
  <c r="R193" i="1"/>
  <c r="Q193" i="1"/>
  <c r="R192" i="1"/>
  <c r="Q192" i="1"/>
  <c r="R191" i="1"/>
  <c r="Q191" i="1"/>
  <c r="R190" i="1"/>
  <c r="Q190" i="1"/>
  <c r="R189" i="1"/>
  <c r="Q189" i="1"/>
  <c r="R188" i="1"/>
  <c r="Q188" i="1"/>
  <c r="R187" i="1"/>
  <c r="Q187" i="1"/>
  <c r="R186" i="1"/>
  <c r="Q186" i="1"/>
  <c r="R185" i="1"/>
  <c r="Q185" i="1"/>
  <c r="R184" i="1"/>
  <c r="Q184" i="1"/>
  <c r="R183" i="1"/>
  <c r="Q183" i="1"/>
  <c r="R182" i="1"/>
  <c r="Q182" i="1"/>
  <c r="R181" i="1"/>
  <c r="Q181" i="1"/>
  <c r="R180" i="1"/>
  <c r="Q180" i="1"/>
  <c r="R179" i="1"/>
  <c r="Q179" i="1"/>
  <c r="R178" i="1"/>
  <c r="Q178" i="1"/>
  <c r="R177" i="1"/>
  <c r="Q177" i="1"/>
  <c r="R176" i="1"/>
  <c r="Q176" i="1"/>
  <c r="R175" i="1"/>
  <c r="Q175" i="1"/>
  <c r="R174" i="1"/>
  <c r="Q174" i="1"/>
  <c r="R173" i="1"/>
  <c r="Q173" i="1"/>
  <c r="R172" i="1"/>
  <c r="Q172" i="1"/>
  <c r="R171" i="1"/>
  <c r="Q171" i="1"/>
  <c r="R170" i="1"/>
  <c r="Q170" i="1"/>
  <c r="R169" i="1"/>
  <c r="Q169" i="1"/>
  <c r="R168" i="1"/>
  <c r="Q168" i="1"/>
  <c r="R167" i="1"/>
  <c r="Q167" i="1"/>
  <c r="R166" i="1"/>
  <c r="Q166" i="1"/>
  <c r="R165" i="1"/>
  <c r="Q165" i="1"/>
  <c r="R164" i="1"/>
  <c r="Q164" i="1"/>
  <c r="R163" i="1"/>
  <c r="Q163" i="1"/>
  <c r="R162" i="1"/>
  <c r="Q162" i="1"/>
  <c r="R161" i="1"/>
  <c r="Q161" i="1"/>
  <c r="R160" i="1"/>
  <c r="Q160" i="1"/>
  <c r="R159" i="1"/>
  <c r="Q159" i="1"/>
  <c r="R158" i="1"/>
  <c r="Q158" i="1"/>
  <c r="R157" i="1"/>
  <c r="Q157" i="1"/>
  <c r="R156" i="1"/>
  <c r="Q156" i="1"/>
  <c r="R155" i="1"/>
  <c r="Q155" i="1"/>
  <c r="R154" i="1"/>
  <c r="Q154" i="1"/>
  <c r="R153" i="1"/>
  <c r="Q153" i="1"/>
  <c r="R152" i="1"/>
  <c r="Q152" i="1"/>
  <c r="R151" i="1"/>
  <c r="Q151" i="1"/>
  <c r="R150" i="1"/>
  <c r="Q150" i="1"/>
  <c r="R149" i="1"/>
  <c r="Q149" i="1"/>
  <c r="R148" i="1"/>
  <c r="Q148" i="1"/>
  <c r="R147" i="1"/>
  <c r="Q147" i="1"/>
  <c r="R146" i="1"/>
  <c r="Q146" i="1"/>
  <c r="R145" i="1"/>
  <c r="Q145" i="1"/>
  <c r="R144" i="1"/>
  <c r="Q144" i="1"/>
  <c r="R143" i="1"/>
  <c r="Q143" i="1"/>
  <c r="R142" i="1"/>
  <c r="Q142" i="1"/>
  <c r="R141" i="1"/>
  <c r="Q141" i="1"/>
  <c r="R140" i="1"/>
  <c r="Q140" i="1"/>
  <c r="R139" i="1"/>
  <c r="Q139" i="1"/>
  <c r="R138" i="1"/>
  <c r="Q138" i="1"/>
  <c r="R137" i="1"/>
  <c r="Q137" i="1"/>
  <c r="R136" i="1"/>
  <c r="Q136" i="1"/>
  <c r="R135" i="1"/>
  <c r="Q135" i="1"/>
  <c r="R134" i="1"/>
  <c r="Q134" i="1"/>
  <c r="R133" i="1"/>
  <c r="Q133" i="1"/>
  <c r="R132" i="1"/>
  <c r="Q132" i="1"/>
  <c r="R131" i="1"/>
  <c r="Q131" i="1"/>
  <c r="R130" i="1"/>
  <c r="Q130" i="1"/>
  <c r="R129" i="1"/>
  <c r="Q129" i="1"/>
  <c r="R128" i="1"/>
  <c r="Q128" i="1"/>
  <c r="R127" i="1"/>
  <c r="Q127" i="1"/>
  <c r="R126" i="1"/>
  <c r="Q126" i="1"/>
  <c r="R125" i="1"/>
  <c r="Q125" i="1"/>
  <c r="R124" i="1"/>
  <c r="Q124" i="1"/>
  <c r="R123" i="1"/>
  <c r="Q123" i="1"/>
  <c r="R122" i="1"/>
  <c r="Q122" i="1"/>
  <c r="R121" i="1"/>
  <c r="Q121" i="1"/>
  <c r="R120" i="1"/>
  <c r="Q120" i="1"/>
  <c r="R119" i="1"/>
  <c r="Q119" i="1"/>
  <c r="R118" i="1"/>
  <c r="Q118" i="1"/>
  <c r="R117" i="1"/>
  <c r="Q117" i="1"/>
  <c r="R116" i="1"/>
  <c r="Q116" i="1"/>
  <c r="R115" i="1"/>
  <c r="Q115" i="1"/>
  <c r="R114" i="1"/>
  <c r="Q114" i="1"/>
  <c r="R113" i="1"/>
  <c r="Q113" i="1"/>
  <c r="R112" i="1"/>
  <c r="Q112" i="1"/>
  <c r="R111" i="1"/>
  <c r="Q111" i="1"/>
  <c r="R110" i="1"/>
  <c r="Q110" i="1"/>
  <c r="R109" i="1"/>
  <c r="Q109" i="1"/>
  <c r="R108" i="1"/>
  <c r="Q108" i="1"/>
  <c r="R107" i="1"/>
  <c r="Q107" i="1"/>
  <c r="R106" i="1"/>
  <c r="Q106" i="1"/>
  <c r="R105" i="1"/>
  <c r="Q105" i="1"/>
  <c r="R104" i="1"/>
  <c r="Q104" i="1"/>
  <c r="R103" i="1"/>
  <c r="Q103" i="1"/>
  <c r="R102" i="1"/>
  <c r="Q102" i="1"/>
  <c r="R101" i="1"/>
  <c r="Q101" i="1"/>
  <c r="R100" i="1"/>
  <c r="Q100" i="1"/>
  <c r="R99" i="1"/>
  <c r="Q99" i="1"/>
  <c r="R98" i="1"/>
  <c r="Q98" i="1"/>
  <c r="R97" i="1"/>
  <c r="Q97" i="1"/>
  <c r="R96" i="1"/>
  <c r="Q96" i="1"/>
  <c r="R95" i="1"/>
  <c r="Q95" i="1"/>
  <c r="R94" i="1"/>
  <c r="Q94" i="1"/>
  <c r="R93" i="1"/>
  <c r="Q93" i="1"/>
  <c r="R92" i="1"/>
  <c r="Q92" i="1"/>
  <c r="R91" i="1"/>
  <c r="Q91" i="1"/>
  <c r="R90" i="1"/>
  <c r="Q90" i="1"/>
  <c r="R89" i="1"/>
  <c r="Q89" i="1"/>
  <c r="R88" i="1"/>
  <c r="Q88" i="1"/>
  <c r="R87" i="1"/>
  <c r="Q87" i="1"/>
  <c r="R86" i="1"/>
  <c r="Q86" i="1"/>
  <c r="R85" i="1"/>
  <c r="Q85" i="1"/>
  <c r="R84" i="1"/>
  <c r="Q84" i="1"/>
  <c r="R83" i="1"/>
  <c r="Q83" i="1"/>
  <c r="R82" i="1"/>
  <c r="Q82" i="1"/>
  <c r="R81" i="1"/>
  <c r="Q81" i="1"/>
  <c r="R80" i="1"/>
  <c r="Q80" i="1"/>
  <c r="R79" i="1"/>
  <c r="Q79" i="1"/>
  <c r="R78" i="1"/>
  <c r="Q78" i="1"/>
  <c r="R77" i="1"/>
  <c r="Q77" i="1"/>
  <c r="R76" i="1"/>
  <c r="Q76" i="1"/>
  <c r="R75" i="1"/>
  <c r="Q75" i="1"/>
  <c r="R74" i="1"/>
  <c r="Q74" i="1"/>
  <c r="R73" i="1"/>
  <c r="Q73" i="1"/>
  <c r="R72" i="1"/>
  <c r="Q72" i="1"/>
  <c r="R71" i="1"/>
  <c r="Q71" i="1"/>
  <c r="R70" i="1"/>
  <c r="Q70" i="1"/>
  <c r="R69" i="1"/>
  <c r="Q69" i="1"/>
  <c r="R68" i="1"/>
  <c r="Q68" i="1"/>
  <c r="R67" i="1"/>
  <c r="Q67" i="1"/>
  <c r="R66" i="1"/>
  <c r="Q66" i="1"/>
  <c r="R65" i="1"/>
  <c r="Q65" i="1"/>
  <c r="R64" i="1"/>
  <c r="Q64" i="1"/>
  <c r="R63" i="1"/>
  <c r="Q63" i="1"/>
  <c r="R62" i="1"/>
  <c r="Q62" i="1"/>
  <c r="R61" i="1"/>
  <c r="Q61" i="1"/>
  <c r="R60" i="1"/>
  <c r="Q60" i="1"/>
  <c r="R59" i="1"/>
  <c r="Q59" i="1"/>
  <c r="R58" i="1"/>
  <c r="Q58" i="1"/>
  <c r="R57" i="1"/>
  <c r="Q57" i="1"/>
  <c r="R56" i="1"/>
  <c r="Q56" i="1"/>
  <c r="R55" i="1"/>
  <c r="Q55" i="1"/>
  <c r="R54" i="1"/>
  <c r="Q54" i="1"/>
  <c r="R53" i="1"/>
  <c r="Q53" i="1"/>
  <c r="R52" i="1"/>
  <c r="Q52" i="1"/>
  <c r="R51" i="1"/>
  <c r="Q51" i="1"/>
  <c r="R50" i="1"/>
  <c r="Q50" i="1"/>
  <c r="R49" i="1"/>
  <c r="Q49" i="1"/>
  <c r="R48" i="1"/>
  <c r="Q48" i="1"/>
  <c r="R47" i="1"/>
  <c r="Q47" i="1"/>
  <c r="R46" i="1"/>
  <c r="Q46" i="1"/>
  <c r="R45" i="1"/>
  <c r="Q45" i="1"/>
  <c r="R44" i="1"/>
  <c r="Q44" i="1"/>
  <c r="R43" i="1"/>
  <c r="Q43" i="1"/>
  <c r="R42" i="1"/>
  <c r="Q42" i="1"/>
  <c r="R41" i="1"/>
  <c r="Q41" i="1"/>
  <c r="R40" i="1"/>
  <c r="Q40" i="1"/>
  <c r="R39" i="1"/>
  <c r="Q39" i="1"/>
  <c r="R38" i="1"/>
  <c r="Q38" i="1"/>
  <c r="R37" i="1"/>
  <c r="Q37" i="1"/>
  <c r="R36" i="1"/>
  <c r="Q36" i="1"/>
  <c r="R35" i="1"/>
  <c r="Q35" i="1"/>
  <c r="R34" i="1"/>
  <c r="Q34" i="1"/>
  <c r="R33" i="1"/>
  <c r="Q33" i="1"/>
  <c r="R32" i="1"/>
  <c r="Q32" i="1"/>
  <c r="R31" i="1"/>
  <c r="Q31" i="1"/>
  <c r="R30" i="1"/>
  <c r="Q30" i="1"/>
  <c r="R29" i="1"/>
  <c r="Q29" i="1"/>
  <c r="R28" i="1"/>
  <c r="Q28" i="1"/>
  <c r="R27" i="1"/>
  <c r="Q27" i="1"/>
  <c r="R26" i="1"/>
  <c r="Q26" i="1"/>
  <c r="R25" i="1"/>
  <c r="Q25" i="1"/>
  <c r="R24" i="1"/>
  <c r="Q24" i="1"/>
  <c r="R23" i="1"/>
  <c r="Q23" i="1"/>
  <c r="R22" i="1"/>
  <c r="Q22" i="1"/>
  <c r="R21" i="1"/>
  <c r="Q21" i="1"/>
  <c r="R20" i="1"/>
  <c r="Q20" i="1"/>
  <c r="R19" i="1"/>
  <c r="Q19" i="1"/>
  <c r="R18" i="1"/>
  <c r="Q18" i="1"/>
  <c r="R17" i="1"/>
  <c r="Q17" i="1"/>
  <c r="R16" i="1"/>
  <c r="Q16" i="1"/>
  <c r="R15" i="1"/>
  <c r="Q15" i="1"/>
  <c r="R14" i="1"/>
  <c r="Q14" i="1"/>
  <c r="R13" i="1"/>
  <c r="Q13" i="1"/>
  <c r="R12" i="1"/>
  <c r="Q12" i="1"/>
  <c r="R11" i="1"/>
  <c r="Q11" i="1"/>
  <c r="R10" i="1"/>
  <c r="Q10" i="1"/>
  <c r="R9" i="1"/>
  <c r="Q9" i="1"/>
  <c r="R8" i="1"/>
  <c r="Q8" i="1"/>
  <c r="R7" i="1"/>
  <c r="Q7" i="1"/>
  <c r="R6" i="1"/>
  <c r="Q6" i="1"/>
  <c r="R5" i="1"/>
  <c r="Q5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D1" i="5" l="1"/>
  <c r="C1" i="5"/>
  <c r="G2" i="2"/>
  <c r="E2" i="2"/>
  <c r="E8" i="2" l="1"/>
  <c r="E7" i="2"/>
  <c r="E4" i="2"/>
  <c r="D238" i="1" l="1"/>
  <c r="P238" i="1" s="1"/>
  <c r="D239" i="1"/>
  <c r="P239" i="1" s="1"/>
  <c r="D240" i="1"/>
  <c r="P240" i="1" s="1"/>
  <c r="D241" i="1"/>
  <c r="P241" i="1" s="1"/>
  <c r="D242" i="1"/>
  <c r="P242" i="1" s="1"/>
  <c r="D243" i="1"/>
  <c r="P243" i="1" s="1"/>
  <c r="D244" i="1"/>
  <c r="P244" i="1" s="1"/>
  <c r="D245" i="1"/>
  <c r="P245" i="1" s="1"/>
  <c r="D246" i="1"/>
  <c r="P246" i="1" s="1"/>
  <c r="D247" i="1"/>
  <c r="P247" i="1" s="1"/>
  <c r="D248" i="1"/>
  <c r="P248" i="1" s="1"/>
  <c r="D249" i="1"/>
  <c r="P249" i="1" s="1"/>
  <c r="D250" i="1"/>
  <c r="P250" i="1" s="1"/>
  <c r="D251" i="1"/>
  <c r="P251" i="1" s="1"/>
  <c r="D252" i="1"/>
  <c r="P252" i="1" s="1"/>
  <c r="D253" i="1"/>
  <c r="P253" i="1" s="1"/>
  <c r="D254" i="1"/>
  <c r="P254" i="1" s="1"/>
  <c r="D255" i="1"/>
  <c r="P255" i="1" s="1"/>
  <c r="D256" i="1"/>
  <c r="P256" i="1" s="1"/>
  <c r="D257" i="1"/>
  <c r="P257" i="1" s="1"/>
  <c r="D258" i="1"/>
  <c r="P258" i="1" s="1"/>
  <c r="D259" i="1"/>
  <c r="P259" i="1" s="1"/>
  <c r="D260" i="1"/>
  <c r="P260" i="1" s="1"/>
  <c r="D261" i="1"/>
  <c r="P261" i="1" s="1"/>
  <c r="D262" i="1"/>
  <c r="P262" i="1" s="1"/>
  <c r="D263" i="1"/>
  <c r="P263" i="1" s="1"/>
  <c r="D264" i="1"/>
  <c r="P264" i="1" s="1"/>
  <c r="D265" i="1"/>
  <c r="P265" i="1" s="1"/>
  <c r="D266" i="1"/>
  <c r="P266" i="1" s="1"/>
  <c r="D267" i="1"/>
  <c r="P267" i="1" s="1"/>
  <c r="D268" i="1"/>
  <c r="P268" i="1" s="1"/>
  <c r="D269" i="1"/>
  <c r="P269" i="1" s="1"/>
  <c r="D270" i="1"/>
  <c r="P270" i="1" s="1"/>
  <c r="D271" i="1"/>
  <c r="P271" i="1" s="1"/>
  <c r="D272" i="1"/>
  <c r="P272" i="1" s="1"/>
  <c r="D273" i="1"/>
  <c r="P273" i="1" s="1"/>
  <c r="D274" i="1"/>
  <c r="P274" i="1" s="1"/>
  <c r="D275" i="1"/>
  <c r="P275" i="1" s="1"/>
  <c r="D276" i="1"/>
  <c r="P276" i="1" s="1"/>
  <c r="D277" i="1"/>
  <c r="P277" i="1" s="1"/>
  <c r="D278" i="1"/>
  <c r="P278" i="1" s="1"/>
  <c r="D279" i="1"/>
  <c r="P279" i="1" s="1"/>
  <c r="D280" i="1"/>
  <c r="P280" i="1" s="1"/>
  <c r="D281" i="1"/>
  <c r="P281" i="1" s="1"/>
  <c r="D282" i="1"/>
  <c r="P282" i="1" s="1"/>
  <c r="D283" i="1"/>
  <c r="P283" i="1" s="1"/>
  <c r="D284" i="1"/>
  <c r="P284" i="1" s="1"/>
  <c r="D285" i="1"/>
  <c r="P285" i="1" s="1"/>
  <c r="D286" i="1"/>
  <c r="P286" i="1" s="1"/>
  <c r="D287" i="1"/>
  <c r="P287" i="1" s="1"/>
  <c r="D288" i="1"/>
  <c r="P288" i="1" s="1"/>
  <c r="D289" i="1"/>
  <c r="P289" i="1" s="1"/>
  <c r="D290" i="1"/>
  <c r="P290" i="1" s="1"/>
  <c r="D291" i="1"/>
  <c r="P291" i="1" s="1"/>
  <c r="D292" i="1"/>
  <c r="P292" i="1" s="1"/>
  <c r="D293" i="1"/>
  <c r="P293" i="1" s="1"/>
  <c r="D294" i="1"/>
  <c r="P294" i="1" s="1"/>
  <c r="D295" i="1"/>
  <c r="P295" i="1" s="1"/>
  <c r="D296" i="1"/>
  <c r="P296" i="1" s="1"/>
  <c r="D297" i="1"/>
  <c r="P297" i="1" s="1"/>
  <c r="D298" i="1"/>
  <c r="P298" i="1" s="1"/>
  <c r="D299" i="1"/>
  <c r="P299" i="1" s="1"/>
  <c r="D300" i="1"/>
  <c r="P300" i="1" s="1"/>
  <c r="D301" i="1"/>
  <c r="P301" i="1" s="1"/>
  <c r="D302" i="1"/>
  <c r="P302" i="1" s="1"/>
  <c r="D303" i="1"/>
  <c r="P303" i="1" s="1"/>
  <c r="D304" i="1"/>
  <c r="P304" i="1" s="1"/>
  <c r="D305" i="1"/>
  <c r="P305" i="1" s="1"/>
  <c r="D306" i="1"/>
  <c r="P306" i="1" s="1"/>
  <c r="D307" i="1"/>
  <c r="P307" i="1" s="1"/>
  <c r="D308" i="1"/>
  <c r="P308" i="1" s="1"/>
  <c r="D309" i="1"/>
  <c r="P309" i="1" s="1"/>
  <c r="D310" i="1"/>
  <c r="P310" i="1" s="1"/>
  <c r="D311" i="1"/>
  <c r="P311" i="1" s="1"/>
  <c r="D312" i="1"/>
  <c r="P312" i="1" s="1"/>
  <c r="D313" i="1"/>
  <c r="P313" i="1" s="1"/>
  <c r="D314" i="1"/>
  <c r="P314" i="1" s="1"/>
  <c r="D315" i="1"/>
  <c r="P315" i="1" s="1"/>
  <c r="D316" i="1"/>
  <c r="P316" i="1" s="1"/>
  <c r="D317" i="1"/>
  <c r="P317" i="1" s="1"/>
  <c r="D318" i="1"/>
  <c r="P318" i="1" s="1"/>
  <c r="D319" i="1"/>
  <c r="P319" i="1" s="1"/>
  <c r="D320" i="1"/>
  <c r="P320" i="1" s="1"/>
  <c r="D321" i="1"/>
  <c r="P321" i="1" s="1"/>
  <c r="D322" i="1"/>
  <c r="P322" i="1" s="1"/>
  <c r="D323" i="1"/>
  <c r="P323" i="1" s="1"/>
  <c r="D324" i="1"/>
  <c r="P324" i="1" s="1"/>
  <c r="D325" i="1"/>
  <c r="P325" i="1" s="1"/>
  <c r="D326" i="1"/>
  <c r="P326" i="1" s="1"/>
  <c r="D327" i="1"/>
  <c r="P327" i="1" s="1"/>
  <c r="D328" i="1"/>
  <c r="P328" i="1" s="1"/>
  <c r="D329" i="1"/>
  <c r="P329" i="1" s="1"/>
  <c r="D330" i="1"/>
  <c r="P330" i="1" s="1"/>
  <c r="D331" i="1"/>
  <c r="P331" i="1" s="1"/>
  <c r="D332" i="1"/>
  <c r="P332" i="1" s="1"/>
  <c r="D333" i="1"/>
  <c r="P333" i="1" s="1"/>
  <c r="D334" i="1"/>
  <c r="P334" i="1" s="1"/>
  <c r="D335" i="1"/>
  <c r="P335" i="1" s="1"/>
  <c r="D336" i="1"/>
  <c r="P336" i="1" s="1"/>
  <c r="D337" i="1"/>
  <c r="P337" i="1" s="1"/>
  <c r="D338" i="1"/>
  <c r="P338" i="1" s="1"/>
  <c r="D339" i="1"/>
  <c r="P339" i="1" s="1"/>
  <c r="D340" i="1"/>
  <c r="P340" i="1" s="1"/>
  <c r="D341" i="1"/>
  <c r="P341" i="1" s="1"/>
  <c r="D342" i="1"/>
  <c r="P342" i="1" s="1"/>
  <c r="D343" i="1"/>
  <c r="D344" i="1"/>
  <c r="P344" i="1" s="1"/>
  <c r="D345" i="1"/>
  <c r="P345" i="1" s="1"/>
  <c r="D346" i="1"/>
  <c r="D347" i="1"/>
  <c r="P347" i="1" s="1"/>
  <c r="D348" i="1"/>
  <c r="P348" i="1" s="1"/>
  <c r="D349" i="1"/>
  <c r="P349" i="1" s="1"/>
  <c r="D350" i="1"/>
  <c r="D351" i="1"/>
  <c r="P351" i="1" s="1"/>
  <c r="D352" i="1"/>
  <c r="D353" i="1"/>
  <c r="D354" i="1"/>
  <c r="D355" i="1"/>
  <c r="D356" i="1"/>
  <c r="P356" i="1" s="1"/>
  <c r="D357" i="1"/>
  <c r="D358" i="1"/>
  <c r="P358" i="1" s="1"/>
  <c r="D359" i="1"/>
  <c r="D360" i="1"/>
  <c r="P360" i="1" s="1"/>
  <c r="D361" i="1"/>
  <c r="P361" i="1" s="1"/>
  <c r="D362" i="1"/>
  <c r="D363" i="1"/>
  <c r="P363" i="1" s="1"/>
  <c r="D364" i="1"/>
  <c r="D365" i="1"/>
  <c r="D366" i="1"/>
  <c r="D367" i="1"/>
  <c r="P367" i="1" s="1"/>
  <c r="D368" i="1"/>
  <c r="D369" i="1"/>
  <c r="D370" i="1"/>
  <c r="P370" i="1" s="1"/>
  <c r="D371" i="1"/>
  <c r="D372" i="1"/>
  <c r="P372" i="1" s="1"/>
  <c r="D373" i="1"/>
  <c r="D374" i="1"/>
  <c r="P374" i="1" s="1"/>
  <c r="D375" i="1"/>
  <c r="D376" i="1"/>
  <c r="P376" i="1" s="1"/>
  <c r="D377" i="1"/>
  <c r="P377" i="1" s="1"/>
  <c r="D378" i="1"/>
  <c r="D379" i="1"/>
  <c r="P379" i="1" s="1"/>
  <c r="D380" i="1"/>
  <c r="D381" i="1"/>
  <c r="D382" i="1"/>
  <c r="D383" i="1"/>
  <c r="P383" i="1" s="1"/>
  <c r="D384" i="1"/>
  <c r="D385" i="1"/>
  <c r="D386" i="1"/>
  <c r="D387" i="1"/>
  <c r="D388" i="1"/>
  <c r="P388" i="1" s="1"/>
  <c r="D389" i="1"/>
  <c r="D390" i="1"/>
  <c r="P390" i="1" s="1"/>
  <c r="D391" i="1"/>
  <c r="D392" i="1"/>
  <c r="P392" i="1" s="1"/>
  <c r="D393" i="1"/>
  <c r="P393" i="1" s="1"/>
  <c r="D394" i="1"/>
  <c r="D395" i="1"/>
  <c r="P395" i="1" s="1"/>
  <c r="D396" i="1"/>
  <c r="D397" i="1"/>
  <c r="D398" i="1"/>
  <c r="D399" i="1"/>
  <c r="P399" i="1" s="1"/>
  <c r="D400" i="1"/>
  <c r="D401" i="1"/>
  <c r="P401" i="1" s="1"/>
  <c r="D402" i="1"/>
  <c r="P402" i="1" s="1"/>
  <c r="D403" i="1"/>
  <c r="D404" i="1"/>
  <c r="P404" i="1" s="1"/>
  <c r="D405" i="1"/>
  <c r="D406" i="1"/>
  <c r="P406" i="1" s="1"/>
  <c r="D407" i="1"/>
  <c r="D408" i="1"/>
  <c r="P408" i="1" s="1"/>
  <c r="D409" i="1"/>
  <c r="P409" i="1" s="1"/>
  <c r="D410" i="1"/>
  <c r="D411" i="1"/>
  <c r="P411" i="1" s="1"/>
  <c r="D412" i="1"/>
  <c r="D413" i="1"/>
  <c r="D414" i="1"/>
  <c r="D415" i="1"/>
  <c r="P415" i="1" s="1"/>
  <c r="D416" i="1"/>
  <c r="D417" i="1"/>
  <c r="A1" i="3"/>
  <c r="C5" i="3" s="1"/>
  <c r="B276" i="1" l="1"/>
  <c r="B407" i="1"/>
  <c r="P407" i="1"/>
  <c r="B391" i="1"/>
  <c r="P391" i="1"/>
  <c r="B375" i="1"/>
  <c r="P375" i="1"/>
  <c r="C343" i="1"/>
  <c r="P343" i="1"/>
  <c r="C414" i="1"/>
  <c r="P414" i="1"/>
  <c r="C398" i="1"/>
  <c r="P398" i="1"/>
  <c r="C394" i="1"/>
  <c r="P394" i="1"/>
  <c r="B386" i="1"/>
  <c r="P386" i="1"/>
  <c r="C378" i="1"/>
  <c r="P378" i="1"/>
  <c r="C366" i="1"/>
  <c r="P366" i="1"/>
  <c r="C362" i="1"/>
  <c r="P362" i="1"/>
  <c r="B354" i="1"/>
  <c r="P354" i="1"/>
  <c r="B346" i="1"/>
  <c r="P346" i="1"/>
  <c r="B244" i="1"/>
  <c r="B417" i="1"/>
  <c r="P417" i="1"/>
  <c r="C413" i="1"/>
  <c r="P413" i="1"/>
  <c r="B405" i="1"/>
  <c r="P405" i="1"/>
  <c r="C397" i="1"/>
  <c r="P397" i="1"/>
  <c r="B389" i="1"/>
  <c r="P389" i="1"/>
  <c r="B385" i="1"/>
  <c r="P385" i="1"/>
  <c r="C381" i="1"/>
  <c r="P381" i="1"/>
  <c r="B373" i="1"/>
  <c r="P373" i="1"/>
  <c r="C369" i="1"/>
  <c r="P369" i="1"/>
  <c r="C365" i="1"/>
  <c r="P365" i="1"/>
  <c r="B357" i="1"/>
  <c r="P357" i="1"/>
  <c r="C353" i="1"/>
  <c r="P353" i="1"/>
  <c r="B403" i="1"/>
  <c r="P403" i="1"/>
  <c r="B387" i="1"/>
  <c r="P387" i="1"/>
  <c r="B371" i="1"/>
  <c r="P371" i="1"/>
  <c r="B359" i="1"/>
  <c r="P359" i="1"/>
  <c r="B355" i="1"/>
  <c r="P355" i="1"/>
  <c r="C410" i="1"/>
  <c r="P410" i="1"/>
  <c r="C382" i="1"/>
  <c r="P382" i="1"/>
  <c r="C350" i="1"/>
  <c r="P350" i="1"/>
  <c r="C416" i="1"/>
  <c r="P416" i="1"/>
  <c r="B412" i="1"/>
  <c r="P412" i="1"/>
  <c r="B400" i="1"/>
  <c r="P400" i="1"/>
  <c r="B396" i="1"/>
  <c r="P396" i="1"/>
  <c r="B384" i="1"/>
  <c r="P384" i="1"/>
  <c r="B380" i="1"/>
  <c r="P380" i="1"/>
  <c r="B368" i="1"/>
  <c r="P368" i="1"/>
  <c r="B364" i="1"/>
  <c r="P364" i="1"/>
  <c r="B352" i="1"/>
  <c r="P352" i="1"/>
  <c r="B281" i="1"/>
  <c r="C417" i="1"/>
  <c r="B340" i="1"/>
  <c r="B369" i="1"/>
  <c r="C385" i="1"/>
  <c r="B382" i="1"/>
  <c r="B345" i="1"/>
  <c r="B308" i="1"/>
  <c r="B292" i="1"/>
  <c r="C284" i="1"/>
  <c r="B328" i="1"/>
  <c r="B324" i="1"/>
  <c r="B312" i="1"/>
  <c r="C335" i="1"/>
  <c r="C319" i="1"/>
  <c r="C311" i="1"/>
  <c r="B280" i="1"/>
  <c r="C316" i="1"/>
  <c r="B344" i="1"/>
  <c r="C303" i="1"/>
  <c r="B260" i="1"/>
  <c r="C256" i="1"/>
  <c r="B248" i="1"/>
  <c r="B253" i="1"/>
  <c r="B365" i="1"/>
  <c r="B277" i="1"/>
  <c r="B245" i="1"/>
  <c r="B341" i="1"/>
  <c r="B313" i="1"/>
  <c r="B309" i="1"/>
  <c r="B264" i="1"/>
  <c r="C405" i="1"/>
  <c r="B293" i="1"/>
  <c r="B414" i="1"/>
  <c r="B397" i="1"/>
  <c r="C373" i="1"/>
  <c r="B325" i="1"/>
  <c r="B261" i="1"/>
  <c r="C401" i="1"/>
  <c r="B398" i="1"/>
  <c r="B381" i="1"/>
  <c r="B353" i="1"/>
  <c r="C312" i="1"/>
  <c r="C296" i="1"/>
  <c r="B296" i="1"/>
  <c r="B401" i="1"/>
  <c r="B413" i="1"/>
  <c r="B366" i="1"/>
  <c r="C345" i="1"/>
  <c r="C344" i="1"/>
  <c r="C328" i="1"/>
  <c r="C280" i="1"/>
  <c r="C264" i="1"/>
  <c r="C248" i="1"/>
  <c r="B408" i="1"/>
  <c r="C406" i="1"/>
  <c r="B406" i="1"/>
  <c r="B395" i="1"/>
  <c r="B393" i="1"/>
  <c r="C393" i="1"/>
  <c r="B363" i="1"/>
  <c r="B361" i="1"/>
  <c r="C361" i="1"/>
  <c r="B351" i="1"/>
  <c r="B349" i="1"/>
  <c r="C349" i="1"/>
  <c r="C347" i="1"/>
  <c r="C329" i="1"/>
  <c r="C297" i="1"/>
  <c r="C265" i="1"/>
  <c r="B265" i="1"/>
  <c r="C249" i="1"/>
  <c r="B249" i="1"/>
  <c r="B404" i="1"/>
  <c r="C402" i="1"/>
  <c r="C389" i="1"/>
  <c r="B372" i="1"/>
  <c r="C370" i="1"/>
  <c r="C357" i="1"/>
  <c r="B336" i="1"/>
  <c r="C336" i="1"/>
  <c r="B332" i="1"/>
  <c r="B329" i="1"/>
  <c r="C317" i="1"/>
  <c r="B317" i="1"/>
  <c r="B304" i="1"/>
  <c r="C304" i="1"/>
  <c r="B300" i="1"/>
  <c r="B297" i="1"/>
  <c r="C285" i="1"/>
  <c r="B285" i="1"/>
  <c r="B274" i="1"/>
  <c r="B272" i="1"/>
  <c r="C272" i="1"/>
  <c r="B268" i="1"/>
  <c r="B411" i="1"/>
  <c r="B409" i="1"/>
  <c r="C409" i="1"/>
  <c r="B402" i="1"/>
  <c r="B399" i="1"/>
  <c r="B392" i="1"/>
  <c r="C390" i="1"/>
  <c r="B390" i="1"/>
  <c r="B379" i="1"/>
  <c r="B377" i="1"/>
  <c r="C377" i="1"/>
  <c r="B370" i="1"/>
  <c r="B367" i="1"/>
  <c r="B360" i="1"/>
  <c r="C358" i="1"/>
  <c r="B358" i="1"/>
  <c r="B348" i="1"/>
  <c r="C348" i="1"/>
  <c r="C346" i="1"/>
  <c r="C332" i="1"/>
  <c r="C313" i="1"/>
  <c r="C300" i="1"/>
  <c r="C281" i="1"/>
  <c r="C268" i="1"/>
  <c r="B258" i="1"/>
  <c r="C252" i="1"/>
  <c r="B252" i="1"/>
  <c r="B242" i="1"/>
  <c r="B415" i="1"/>
  <c r="B383" i="1"/>
  <c r="B376" i="1"/>
  <c r="C374" i="1"/>
  <c r="B374" i="1"/>
  <c r="B388" i="1"/>
  <c r="C386" i="1"/>
  <c r="B356" i="1"/>
  <c r="C354" i="1"/>
  <c r="C333" i="1"/>
  <c r="B333" i="1"/>
  <c r="B320" i="1"/>
  <c r="C320" i="1"/>
  <c r="B316" i="1"/>
  <c r="C301" i="1"/>
  <c r="B301" i="1"/>
  <c r="B290" i="1"/>
  <c r="B288" i="1"/>
  <c r="C288" i="1"/>
  <c r="B284" i="1"/>
  <c r="B278" i="1"/>
  <c r="C269" i="1"/>
  <c r="B269" i="1"/>
  <c r="C337" i="1"/>
  <c r="C321" i="1"/>
  <c r="C305" i="1"/>
  <c r="C289" i="1"/>
  <c r="B282" i="1"/>
  <c r="C273" i="1"/>
  <c r="B266" i="1"/>
  <c r="C257" i="1"/>
  <c r="B250" i="1"/>
  <c r="C241" i="1"/>
  <c r="C240" i="1"/>
  <c r="B262" i="1"/>
  <c r="C253" i="1"/>
  <c r="B246" i="1"/>
  <c r="B410" i="1"/>
  <c r="B394" i="1"/>
  <c r="B378" i="1"/>
  <c r="B362" i="1"/>
  <c r="C341" i="1"/>
  <c r="C340" i="1"/>
  <c r="B337" i="1"/>
  <c r="C325" i="1"/>
  <c r="C324" i="1"/>
  <c r="B321" i="1"/>
  <c r="C309" i="1"/>
  <c r="C308" i="1"/>
  <c r="B305" i="1"/>
  <c r="C293" i="1"/>
  <c r="C292" i="1"/>
  <c r="B289" i="1"/>
  <c r="B286" i="1"/>
  <c r="C277" i="1"/>
  <c r="C276" i="1"/>
  <c r="B273" i="1"/>
  <c r="B270" i="1"/>
  <c r="C261" i="1"/>
  <c r="C260" i="1"/>
  <c r="B257" i="1"/>
  <c r="B256" i="1"/>
  <c r="B254" i="1"/>
  <c r="C245" i="1"/>
  <c r="C244" i="1"/>
  <c r="B241" i="1"/>
  <c r="B240" i="1"/>
  <c r="B238" i="1"/>
  <c r="B327" i="1"/>
  <c r="B295" i="1"/>
  <c r="C408" i="1"/>
  <c r="C404" i="1"/>
  <c r="C400" i="1"/>
  <c r="C396" i="1"/>
  <c r="C392" i="1"/>
  <c r="C388" i="1"/>
  <c r="C384" i="1"/>
  <c r="C380" i="1"/>
  <c r="C376" i="1"/>
  <c r="C372" i="1"/>
  <c r="C368" i="1"/>
  <c r="C364" i="1"/>
  <c r="C360" i="1"/>
  <c r="C356" i="1"/>
  <c r="C352" i="1"/>
  <c r="B338" i="1"/>
  <c r="C338" i="1"/>
  <c r="B330" i="1"/>
  <c r="C330" i="1"/>
  <c r="C327" i="1"/>
  <c r="B322" i="1"/>
  <c r="C322" i="1"/>
  <c r="B314" i="1"/>
  <c r="C314" i="1"/>
  <c r="B306" i="1"/>
  <c r="C306" i="1"/>
  <c r="B298" i="1"/>
  <c r="C298" i="1"/>
  <c r="C295" i="1"/>
  <c r="B275" i="1"/>
  <c r="C275" i="1"/>
  <c r="B259" i="1"/>
  <c r="C259" i="1"/>
  <c r="B255" i="1"/>
  <c r="C255" i="1"/>
  <c r="B239" i="1"/>
  <c r="C239" i="1"/>
  <c r="B343" i="1"/>
  <c r="B335" i="1"/>
  <c r="B319" i="1"/>
  <c r="B311" i="1"/>
  <c r="B279" i="1"/>
  <c r="C279" i="1"/>
  <c r="B243" i="1"/>
  <c r="C243" i="1"/>
  <c r="C412" i="1"/>
  <c r="B416" i="1"/>
  <c r="C415" i="1"/>
  <c r="C411" i="1"/>
  <c r="C407" i="1"/>
  <c r="C403" i="1"/>
  <c r="C399" i="1"/>
  <c r="C395" i="1"/>
  <c r="C391" i="1"/>
  <c r="C387" i="1"/>
  <c r="C383" i="1"/>
  <c r="C379" i="1"/>
  <c r="C375" i="1"/>
  <c r="C371" i="1"/>
  <c r="C367" i="1"/>
  <c r="C363" i="1"/>
  <c r="C359" i="1"/>
  <c r="C355" i="1"/>
  <c r="C351" i="1"/>
  <c r="B339" i="1"/>
  <c r="B331" i="1"/>
  <c r="B323" i="1"/>
  <c r="B315" i="1"/>
  <c r="B307" i="1"/>
  <c r="B299" i="1"/>
  <c r="B291" i="1"/>
  <c r="C291" i="1"/>
  <c r="B271" i="1"/>
  <c r="C271" i="1"/>
  <c r="B251" i="1"/>
  <c r="C251" i="1"/>
  <c r="B303" i="1"/>
  <c r="B263" i="1"/>
  <c r="C263" i="1"/>
  <c r="B350" i="1"/>
  <c r="B347" i="1"/>
  <c r="B342" i="1"/>
  <c r="C342" i="1"/>
  <c r="C339" i="1"/>
  <c r="B334" i="1"/>
  <c r="C334" i="1"/>
  <c r="C331" i="1"/>
  <c r="B326" i="1"/>
  <c r="C326" i="1"/>
  <c r="C323" i="1"/>
  <c r="B318" i="1"/>
  <c r="C318" i="1"/>
  <c r="C315" i="1"/>
  <c r="B310" i="1"/>
  <c r="C310" i="1"/>
  <c r="C307" i="1"/>
  <c r="B302" i="1"/>
  <c r="C302" i="1"/>
  <c r="C299" i="1"/>
  <c r="B294" i="1"/>
  <c r="C294" i="1"/>
  <c r="B287" i="1"/>
  <c r="C287" i="1"/>
  <c r="B283" i="1"/>
  <c r="C283" i="1"/>
  <c r="B267" i="1"/>
  <c r="C267" i="1"/>
  <c r="B247" i="1"/>
  <c r="C247" i="1"/>
  <c r="C290" i="1"/>
  <c r="C286" i="1"/>
  <c r="C282" i="1"/>
  <c r="C278" i="1"/>
  <c r="C274" i="1"/>
  <c r="C270" i="1"/>
  <c r="C266" i="1"/>
  <c r="C262" i="1"/>
  <c r="C258" i="1"/>
  <c r="C254" i="1"/>
  <c r="C250" i="1"/>
  <c r="C246" i="1"/>
  <c r="C242" i="1"/>
  <c r="C238" i="1"/>
  <c r="C4" i="3"/>
  <c r="C8" i="3"/>
  <c r="C12" i="3"/>
  <c r="C1" i="3"/>
  <c r="C9" i="3"/>
  <c r="A13" i="3"/>
  <c r="A25" i="3" s="1"/>
  <c r="A37" i="3" s="1"/>
  <c r="A49" i="3" s="1"/>
  <c r="C2" i="3"/>
  <c r="C10" i="3"/>
  <c r="C11" i="3"/>
  <c r="E6" i="2"/>
  <c r="E5" i="2"/>
  <c r="T2" i="2"/>
  <c r="U2" i="2"/>
  <c r="D5" i="1"/>
  <c r="P5" i="1" s="1"/>
  <c r="D6" i="1"/>
  <c r="P6" i="1" s="1"/>
  <c r="D7" i="1"/>
  <c r="P7" i="1" s="1"/>
  <c r="D8" i="1"/>
  <c r="P8" i="1" s="1"/>
  <c r="D9" i="1"/>
  <c r="P9" i="1" s="1"/>
  <c r="D10" i="1"/>
  <c r="P10" i="1" s="1"/>
  <c r="D11" i="1"/>
  <c r="P11" i="1" s="1"/>
  <c r="D12" i="1"/>
  <c r="P12" i="1" s="1"/>
  <c r="D13" i="1"/>
  <c r="P13" i="1" s="1"/>
  <c r="D14" i="1"/>
  <c r="P14" i="1" s="1"/>
  <c r="D15" i="1"/>
  <c r="P15" i="1" s="1"/>
  <c r="D16" i="1"/>
  <c r="P16" i="1" s="1"/>
  <c r="D17" i="1"/>
  <c r="P17" i="1" s="1"/>
  <c r="D18" i="1"/>
  <c r="P18" i="1" s="1"/>
  <c r="D19" i="1"/>
  <c r="P19" i="1" s="1"/>
  <c r="D20" i="1"/>
  <c r="P20" i="1" s="1"/>
  <c r="D21" i="1"/>
  <c r="P21" i="1" s="1"/>
  <c r="D22" i="1"/>
  <c r="P22" i="1" s="1"/>
  <c r="D23" i="1"/>
  <c r="P23" i="1" s="1"/>
  <c r="D24" i="1"/>
  <c r="P24" i="1" s="1"/>
  <c r="D25" i="1"/>
  <c r="P25" i="1" s="1"/>
  <c r="D26" i="1"/>
  <c r="P26" i="1" s="1"/>
  <c r="D27" i="1"/>
  <c r="P27" i="1" s="1"/>
  <c r="D28" i="1"/>
  <c r="P28" i="1" s="1"/>
  <c r="D29" i="1"/>
  <c r="P29" i="1" s="1"/>
  <c r="D30" i="1"/>
  <c r="P30" i="1" s="1"/>
  <c r="D31" i="1"/>
  <c r="P31" i="1" s="1"/>
  <c r="D32" i="1"/>
  <c r="P32" i="1" s="1"/>
  <c r="D33" i="1"/>
  <c r="P33" i="1" s="1"/>
  <c r="D34" i="1"/>
  <c r="P34" i="1" s="1"/>
  <c r="D35" i="1"/>
  <c r="P35" i="1" s="1"/>
  <c r="D36" i="1"/>
  <c r="P36" i="1" s="1"/>
  <c r="D37" i="1"/>
  <c r="P37" i="1" s="1"/>
  <c r="D38" i="1"/>
  <c r="P38" i="1" s="1"/>
  <c r="D39" i="1"/>
  <c r="P39" i="1" s="1"/>
  <c r="D40" i="1"/>
  <c r="P40" i="1" s="1"/>
  <c r="D41" i="1"/>
  <c r="P41" i="1" s="1"/>
  <c r="D42" i="1"/>
  <c r="P42" i="1" s="1"/>
  <c r="D43" i="1"/>
  <c r="P43" i="1" s="1"/>
  <c r="D44" i="1"/>
  <c r="P44" i="1" s="1"/>
  <c r="D45" i="1"/>
  <c r="P45" i="1" s="1"/>
  <c r="D46" i="1"/>
  <c r="P46" i="1" s="1"/>
  <c r="D47" i="1"/>
  <c r="P47" i="1" s="1"/>
  <c r="D48" i="1"/>
  <c r="P48" i="1" s="1"/>
  <c r="D49" i="1"/>
  <c r="P49" i="1" s="1"/>
  <c r="D50" i="1"/>
  <c r="P50" i="1" s="1"/>
  <c r="D51" i="1"/>
  <c r="P51" i="1" s="1"/>
  <c r="D52" i="1"/>
  <c r="P52" i="1" s="1"/>
  <c r="D53" i="1"/>
  <c r="P53" i="1" s="1"/>
  <c r="D54" i="1"/>
  <c r="P54" i="1" s="1"/>
  <c r="D55" i="1"/>
  <c r="P55" i="1" s="1"/>
  <c r="D56" i="1"/>
  <c r="P56" i="1" s="1"/>
  <c r="D57" i="1"/>
  <c r="P57" i="1" s="1"/>
  <c r="D58" i="1"/>
  <c r="P58" i="1" s="1"/>
  <c r="D59" i="1"/>
  <c r="P59" i="1" s="1"/>
  <c r="D60" i="1"/>
  <c r="P60" i="1" s="1"/>
  <c r="D61" i="1"/>
  <c r="P61" i="1" s="1"/>
  <c r="D62" i="1"/>
  <c r="P62" i="1" s="1"/>
  <c r="D63" i="1"/>
  <c r="P63" i="1" s="1"/>
  <c r="D64" i="1"/>
  <c r="P64" i="1" s="1"/>
  <c r="D65" i="1"/>
  <c r="P65" i="1" s="1"/>
  <c r="D66" i="1"/>
  <c r="P66" i="1" s="1"/>
  <c r="D67" i="1"/>
  <c r="P67" i="1" s="1"/>
  <c r="D68" i="1"/>
  <c r="P68" i="1" s="1"/>
  <c r="D69" i="1"/>
  <c r="P69" i="1" s="1"/>
  <c r="D70" i="1"/>
  <c r="P70" i="1" s="1"/>
  <c r="D71" i="1"/>
  <c r="P71" i="1" s="1"/>
  <c r="D72" i="1"/>
  <c r="P72" i="1" s="1"/>
  <c r="D73" i="1"/>
  <c r="P73" i="1" s="1"/>
  <c r="D74" i="1"/>
  <c r="P74" i="1" s="1"/>
  <c r="D75" i="1"/>
  <c r="P75" i="1" s="1"/>
  <c r="D76" i="1"/>
  <c r="P76" i="1" s="1"/>
  <c r="D77" i="1"/>
  <c r="P77" i="1" s="1"/>
  <c r="D78" i="1"/>
  <c r="P78" i="1" s="1"/>
  <c r="D79" i="1"/>
  <c r="P79" i="1" s="1"/>
  <c r="D80" i="1"/>
  <c r="P80" i="1" s="1"/>
  <c r="D81" i="1"/>
  <c r="P81" i="1" s="1"/>
  <c r="D82" i="1"/>
  <c r="P82" i="1" s="1"/>
  <c r="D83" i="1"/>
  <c r="P83" i="1" s="1"/>
  <c r="D84" i="1"/>
  <c r="P84" i="1" s="1"/>
  <c r="D85" i="1"/>
  <c r="P85" i="1" s="1"/>
  <c r="D86" i="1"/>
  <c r="P86" i="1" s="1"/>
  <c r="D87" i="1"/>
  <c r="P87" i="1" s="1"/>
  <c r="D88" i="1"/>
  <c r="P88" i="1" s="1"/>
  <c r="D89" i="1"/>
  <c r="P89" i="1" s="1"/>
  <c r="D90" i="1"/>
  <c r="P90" i="1" s="1"/>
  <c r="D91" i="1"/>
  <c r="P91" i="1" s="1"/>
  <c r="D92" i="1"/>
  <c r="P92" i="1" s="1"/>
  <c r="D93" i="1"/>
  <c r="P93" i="1" s="1"/>
  <c r="D94" i="1"/>
  <c r="P94" i="1" s="1"/>
  <c r="D95" i="1"/>
  <c r="P95" i="1" s="1"/>
  <c r="D96" i="1"/>
  <c r="P96" i="1" s="1"/>
  <c r="D97" i="1"/>
  <c r="P97" i="1" s="1"/>
  <c r="D98" i="1"/>
  <c r="P98" i="1" s="1"/>
  <c r="D99" i="1"/>
  <c r="P99" i="1" s="1"/>
  <c r="D100" i="1"/>
  <c r="P100" i="1" s="1"/>
  <c r="D101" i="1"/>
  <c r="P101" i="1" s="1"/>
  <c r="D102" i="1"/>
  <c r="P102" i="1" s="1"/>
  <c r="D103" i="1"/>
  <c r="P103" i="1" s="1"/>
  <c r="D104" i="1"/>
  <c r="P104" i="1" s="1"/>
  <c r="D105" i="1"/>
  <c r="P105" i="1" s="1"/>
  <c r="D106" i="1"/>
  <c r="P106" i="1" s="1"/>
  <c r="D107" i="1"/>
  <c r="P107" i="1" s="1"/>
  <c r="D108" i="1"/>
  <c r="P108" i="1" s="1"/>
  <c r="D109" i="1"/>
  <c r="P109" i="1" s="1"/>
  <c r="D110" i="1"/>
  <c r="P110" i="1" s="1"/>
  <c r="D111" i="1"/>
  <c r="P111" i="1" s="1"/>
  <c r="D112" i="1"/>
  <c r="P112" i="1" s="1"/>
  <c r="D113" i="1"/>
  <c r="P113" i="1" s="1"/>
  <c r="D114" i="1"/>
  <c r="P114" i="1" s="1"/>
  <c r="D115" i="1"/>
  <c r="P115" i="1" s="1"/>
  <c r="D116" i="1"/>
  <c r="P116" i="1" s="1"/>
  <c r="D117" i="1"/>
  <c r="P117" i="1" s="1"/>
  <c r="D118" i="1"/>
  <c r="P118" i="1" s="1"/>
  <c r="D119" i="1"/>
  <c r="P119" i="1" s="1"/>
  <c r="D120" i="1"/>
  <c r="P120" i="1" s="1"/>
  <c r="D121" i="1"/>
  <c r="P121" i="1" s="1"/>
  <c r="D122" i="1"/>
  <c r="P122" i="1" s="1"/>
  <c r="D123" i="1"/>
  <c r="P123" i="1" s="1"/>
  <c r="D124" i="1"/>
  <c r="P124" i="1" s="1"/>
  <c r="D125" i="1"/>
  <c r="P125" i="1" s="1"/>
  <c r="D126" i="1"/>
  <c r="P126" i="1" s="1"/>
  <c r="D127" i="1"/>
  <c r="P127" i="1" s="1"/>
  <c r="D128" i="1"/>
  <c r="P128" i="1" s="1"/>
  <c r="D129" i="1"/>
  <c r="P129" i="1" s="1"/>
  <c r="D130" i="1"/>
  <c r="P130" i="1" s="1"/>
  <c r="D131" i="1"/>
  <c r="P131" i="1" s="1"/>
  <c r="D132" i="1"/>
  <c r="P132" i="1" s="1"/>
  <c r="D133" i="1"/>
  <c r="P133" i="1" s="1"/>
  <c r="D134" i="1"/>
  <c r="P134" i="1" s="1"/>
  <c r="D135" i="1"/>
  <c r="P135" i="1" s="1"/>
  <c r="D136" i="1"/>
  <c r="P136" i="1" s="1"/>
  <c r="D137" i="1"/>
  <c r="P137" i="1" s="1"/>
  <c r="D138" i="1"/>
  <c r="P138" i="1" s="1"/>
  <c r="D139" i="1"/>
  <c r="P139" i="1" s="1"/>
  <c r="D140" i="1"/>
  <c r="P140" i="1" s="1"/>
  <c r="D141" i="1"/>
  <c r="P141" i="1" s="1"/>
  <c r="D142" i="1"/>
  <c r="P142" i="1" s="1"/>
  <c r="D143" i="1"/>
  <c r="P143" i="1" s="1"/>
  <c r="D144" i="1"/>
  <c r="P144" i="1" s="1"/>
  <c r="D145" i="1"/>
  <c r="P145" i="1" s="1"/>
  <c r="D146" i="1"/>
  <c r="P146" i="1" s="1"/>
  <c r="D147" i="1"/>
  <c r="P147" i="1" s="1"/>
  <c r="D148" i="1"/>
  <c r="P148" i="1" s="1"/>
  <c r="D149" i="1"/>
  <c r="P149" i="1" s="1"/>
  <c r="D150" i="1"/>
  <c r="P150" i="1" s="1"/>
  <c r="D151" i="1"/>
  <c r="P151" i="1" s="1"/>
  <c r="D152" i="1"/>
  <c r="P152" i="1" s="1"/>
  <c r="D153" i="1"/>
  <c r="P153" i="1" s="1"/>
  <c r="D154" i="1"/>
  <c r="P154" i="1" s="1"/>
  <c r="D155" i="1"/>
  <c r="P155" i="1" s="1"/>
  <c r="D156" i="1"/>
  <c r="P156" i="1" s="1"/>
  <c r="D157" i="1"/>
  <c r="P157" i="1" s="1"/>
  <c r="D158" i="1"/>
  <c r="P158" i="1" s="1"/>
  <c r="D159" i="1"/>
  <c r="P159" i="1" s="1"/>
  <c r="D160" i="1"/>
  <c r="P160" i="1" s="1"/>
  <c r="D161" i="1"/>
  <c r="P161" i="1" s="1"/>
  <c r="D162" i="1"/>
  <c r="P162" i="1" s="1"/>
  <c r="D163" i="1"/>
  <c r="P163" i="1" s="1"/>
  <c r="D164" i="1"/>
  <c r="P164" i="1" s="1"/>
  <c r="D165" i="1"/>
  <c r="P165" i="1" s="1"/>
  <c r="D166" i="1"/>
  <c r="P166" i="1" s="1"/>
  <c r="D167" i="1"/>
  <c r="P167" i="1" s="1"/>
  <c r="D168" i="1"/>
  <c r="P168" i="1" s="1"/>
  <c r="D169" i="1"/>
  <c r="P169" i="1" s="1"/>
  <c r="D170" i="1"/>
  <c r="P170" i="1" s="1"/>
  <c r="D171" i="1"/>
  <c r="P171" i="1" s="1"/>
  <c r="D172" i="1"/>
  <c r="P172" i="1" s="1"/>
  <c r="D173" i="1"/>
  <c r="P173" i="1" s="1"/>
  <c r="D174" i="1"/>
  <c r="P174" i="1" s="1"/>
  <c r="D175" i="1"/>
  <c r="P175" i="1" s="1"/>
  <c r="D176" i="1"/>
  <c r="P176" i="1" s="1"/>
  <c r="D177" i="1"/>
  <c r="P177" i="1" s="1"/>
  <c r="D178" i="1"/>
  <c r="P178" i="1" s="1"/>
  <c r="D179" i="1"/>
  <c r="P179" i="1" s="1"/>
  <c r="D180" i="1"/>
  <c r="P180" i="1" s="1"/>
  <c r="D181" i="1"/>
  <c r="P181" i="1" s="1"/>
  <c r="D182" i="1"/>
  <c r="P182" i="1" s="1"/>
  <c r="D183" i="1"/>
  <c r="P183" i="1" s="1"/>
  <c r="D184" i="1"/>
  <c r="P184" i="1" s="1"/>
  <c r="D185" i="1"/>
  <c r="P185" i="1" s="1"/>
  <c r="D186" i="1"/>
  <c r="P186" i="1" s="1"/>
  <c r="D187" i="1"/>
  <c r="P187" i="1" s="1"/>
  <c r="D188" i="1"/>
  <c r="P188" i="1" s="1"/>
  <c r="D189" i="1"/>
  <c r="P189" i="1" s="1"/>
  <c r="D190" i="1"/>
  <c r="P190" i="1" s="1"/>
  <c r="D191" i="1"/>
  <c r="P191" i="1" s="1"/>
  <c r="D192" i="1"/>
  <c r="P192" i="1" s="1"/>
  <c r="D193" i="1"/>
  <c r="P193" i="1" s="1"/>
  <c r="D194" i="1"/>
  <c r="P194" i="1" s="1"/>
  <c r="D195" i="1"/>
  <c r="P195" i="1" s="1"/>
  <c r="D196" i="1"/>
  <c r="P196" i="1" s="1"/>
  <c r="D197" i="1"/>
  <c r="P197" i="1" s="1"/>
  <c r="D198" i="1"/>
  <c r="P198" i="1" s="1"/>
  <c r="D199" i="1"/>
  <c r="P199" i="1" s="1"/>
  <c r="D200" i="1"/>
  <c r="P200" i="1" s="1"/>
  <c r="D201" i="1"/>
  <c r="P201" i="1" s="1"/>
  <c r="D202" i="1"/>
  <c r="P202" i="1" s="1"/>
  <c r="D203" i="1"/>
  <c r="P203" i="1" s="1"/>
  <c r="D204" i="1"/>
  <c r="P204" i="1" s="1"/>
  <c r="D205" i="1"/>
  <c r="P205" i="1" s="1"/>
  <c r="D206" i="1"/>
  <c r="P206" i="1" s="1"/>
  <c r="D207" i="1"/>
  <c r="P207" i="1" s="1"/>
  <c r="D208" i="1"/>
  <c r="P208" i="1" s="1"/>
  <c r="D209" i="1"/>
  <c r="P209" i="1" s="1"/>
  <c r="D210" i="1"/>
  <c r="P210" i="1" s="1"/>
  <c r="D211" i="1"/>
  <c r="P211" i="1" s="1"/>
  <c r="D212" i="1"/>
  <c r="P212" i="1" s="1"/>
  <c r="D213" i="1"/>
  <c r="P213" i="1" s="1"/>
  <c r="D214" i="1"/>
  <c r="P214" i="1" s="1"/>
  <c r="D215" i="1"/>
  <c r="P215" i="1" s="1"/>
  <c r="D216" i="1"/>
  <c r="P216" i="1" s="1"/>
  <c r="D217" i="1"/>
  <c r="P217" i="1" s="1"/>
  <c r="D218" i="1"/>
  <c r="P218" i="1" s="1"/>
  <c r="D219" i="1"/>
  <c r="P219" i="1" s="1"/>
  <c r="D220" i="1"/>
  <c r="P220" i="1" s="1"/>
  <c r="D221" i="1"/>
  <c r="P221" i="1" s="1"/>
  <c r="D222" i="1"/>
  <c r="P222" i="1" s="1"/>
  <c r="D223" i="1"/>
  <c r="P223" i="1" s="1"/>
  <c r="D224" i="1"/>
  <c r="P224" i="1" s="1"/>
  <c r="D225" i="1"/>
  <c r="P225" i="1" s="1"/>
  <c r="D226" i="1"/>
  <c r="P226" i="1" s="1"/>
  <c r="D227" i="1"/>
  <c r="P227" i="1" s="1"/>
  <c r="D228" i="1"/>
  <c r="P228" i="1" s="1"/>
  <c r="D229" i="1"/>
  <c r="P229" i="1" s="1"/>
  <c r="D230" i="1"/>
  <c r="P230" i="1" s="1"/>
  <c r="D231" i="1"/>
  <c r="P231" i="1" s="1"/>
  <c r="D232" i="1"/>
  <c r="P232" i="1" s="1"/>
  <c r="D233" i="1"/>
  <c r="P233" i="1" s="1"/>
  <c r="D234" i="1"/>
  <c r="P234" i="1" s="1"/>
  <c r="D235" i="1"/>
  <c r="P235" i="1" s="1"/>
  <c r="D236" i="1"/>
  <c r="P236" i="1" s="1"/>
  <c r="D237" i="1"/>
  <c r="P237" i="1" s="1"/>
  <c r="B6" i="1"/>
  <c r="B39" i="1"/>
  <c r="C101" i="1" l="1"/>
  <c r="C33" i="1"/>
  <c r="C209" i="1"/>
  <c r="C157" i="1"/>
  <c r="C13" i="1"/>
  <c r="B33" i="1"/>
  <c r="C153" i="1"/>
  <c r="C57" i="1"/>
  <c r="B85" i="1"/>
  <c r="B29" i="1"/>
  <c r="C85" i="1"/>
  <c r="C225" i="1"/>
  <c r="C109" i="1"/>
  <c r="C37" i="1"/>
  <c r="B57" i="1"/>
  <c r="C206" i="1"/>
  <c r="C221" i="1"/>
  <c r="C197" i="1"/>
  <c r="C141" i="1"/>
  <c r="C97" i="1"/>
  <c r="C45" i="1"/>
  <c r="C29" i="1"/>
  <c r="B141" i="1"/>
  <c r="B17" i="1"/>
  <c r="C10" i="1"/>
  <c r="C213" i="1"/>
  <c r="C169" i="1"/>
  <c r="C113" i="1"/>
  <c r="C90" i="1"/>
  <c r="C41" i="1"/>
  <c r="C17" i="1"/>
  <c r="B113" i="1"/>
  <c r="B37" i="1"/>
  <c r="B13" i="1"/>
  <c r="C214" i="1"/>
  <c r="C22" i="1"/>
  <c r="B178" i="1"/>
  <c r="B90" i="1"/>
  <c r="B18" i="1"/>
  <c r="C178" i="1"/>
  <c r="C146" i="1"/>
  <c r="C62" i="1"/>
  <c r="B122" i="1"/>
  <c r="B62" i="1"/>
  <c r="C234" i="1"/>
  <c r="C174" i="1"/>
  <c r="C42" i="1"/>
  <c r="C30" i="1"/>
  <c r="C18" i="1"/>
  <c r="C6" i="1"/>
  <c r="B174" i="1"/>
  <c r="B118" i="1"/>
  <c r="C198" i="1"/>
  <c r="C106" i="1"/>
  <c r="C50" i="1"/>
  <c r="B213" i="1"/>
  <c r="B150" i="1"/>
  <c r="B78" i="1"/>
  <c r="B50" i="1"/>
  <c r="C202" i="1"/>
  <c r="C154" i="1"/>
  <c r="C98" i="1"/>
  <c r="C86" i="1"/>
  <c r="C210" i="1"/>
  <c r="C122" i="1"/>
  <c r="C158" i="1"/>
  <c r="C150" i="1"/>
  <c r="C118" i="1"/>
  <c r="C102" i="1"/>
  <c r="C94" i="1"/>
  <c r="C66" i="1"/>
  <c r="C46" i="1"/>
  <c r="C26" i="1"/>
  <c r="B206" i="1"/>
  <c r="B94" i="1"/>
  <c r="B66" i="1"/>
  <c r="B22" i="1"/>
  <c r="B10" i="1"/>
  <c r="C235" i="1"/>
  <c r="C230" i="1"/>
  <c r="C218" i="1"/>
  <c r="C162" i="1"/>
  <c r="C138" i="1"/>
  <c r="C111" i="1"/>
  <c r="C95" i="1"/>
  <c r="C55" i="1"/>
  <c r="C43" i="1"/>
  <c r="C34" i="1"/>
  <c r="C27" i="1"/>
  <c r="B230" i="1"/>
  <c r="B190" i="1"/>
  <c r="B146" i="1"/>
  <c r="C227" i="1"/>
  <c r="C99" i="1"/>
  <c r="B218" i="1"/>
  <c r="B99" i="1"/>
  <c r="B234" i="1"/>
  <c r="B223" i="1"/>
  <c r="B202" i="1"/>
  <c r="B162" i="1"/>
  <c r="B134" i="1"/>
  <c r="B106" i="1"/>
  <c r="B120" i="1"/>
  <c r="C115" i="1"/>
  <c r="C64" i="1"/>
  <c r="B215" i="1"/>
  <c r="B204" i="1"/>
  <c r="C167" i="1"/>
  <c r="C155" i="1"/>
  <c r="C147" i="1"/>
  <c r="C127" i="1"/>
  <c r="B227" i="1"/>
  <c r="B155" i="1"/>
  <c r="B64" i="1"/>
  <c r="B43" i="1"/>
  <c r="B31" i="1"/>
  <c r="C228" i="1"/>
  <c r="C200" i="1"/>
  <c r="C144" i="1"/>
  <c r="C116" i="1"/>
  <c r="C88" i="1"/>
  <c r="C60" i="1"/>
  <c r="C32" i="1"/>
  <c r="B16" i="1"/>
  <c r="C80" i="1"/>
  <c r="B207" i="1"/>
  <c r="C179" i="1"/>
  <c r="C175" i="1"/>
  <c r="B220" i="1"/>
  <c r="B211" i="1"/>
  <c r="B148" i="1"/>
  <c r="B127" i="1"/>
  <c r="B92" i="1"/>
  <c r="B71" i="1"/>
  <c r="B28" i="1"/>
  <c r="C186" i="1"/>
  <c r="B130" i="1"/>
  <c r="C110" i="1"/>
  <c r="B98" i="1"/>
  <c r="C74" i="1"/>
  <c r="B70" i="1"/>
  <c r="B42" i="1"/>
  <c r="B12" i="1"/>
  <c r="B176" i="1"/>
  <c r="B235" i="1"/>
  <c r="C151" i="1"/>
  <c r="C119" i="1"/>
  <c r="C91" i="1"/>
  <c r="C67" i="1"/>
  <c r="C63" i="1"/>
  <c r="C39" i="1"/>
  <c r="B35" i="1"/>
  <c r="C23" i="1"/>
  <c r="C19" i="1"/>
  <c r="B7" i="1"/>
  <c r="C223" i="1"/>
  <c r="C207" i="1"/>
  <c r="C172" i="1"/>
  <c r="C123" i="1"/>
  <c r="C71" i="1"/>
  <c r="C59" i="1"/>
  <c r="C31" i="1"/>
  <c r="C211" i="1"/>
  <c r="C183" i="1"/>
  <c r="C171" i="1"/>
  <c r="C112" i="1"/>
  <c r="C11" i="1"/>
  <c r="B183" i="1"/>
  <c r="B27" i="1"/>
  <c r="B15" i="1"/>
  <c r="B221" i="1"/>
  <c r="C193" i="1"/>
  <c r="C189" i="1"/>
  <c r="C177" i="1"/>
  <c r="C173" i="1"/>
  <c r="C165" i="1"/>
  <c r="C161" i="1"/>
  <c r="C149" i="1"/>
  <c r="C145" i="1"/>
  <c r="C137" i="1"/>
  <c r="C133" i="1"/>
  <c r="C121" i="1"/>
  <c r="C117" i="1"/>
  <c r="C105" i="1"/>
  <c r="C93" i="1"/>
  <c r="C89" i="1"/>
  <c r="C81" i="1"/>
  <c r="C77" i="1"/>
  <c r="C65" i="1"/>
  <c r="C61" i="1"/>
  <c r="C53" i="1"/>
  <c r="C49" i="1"/>
  <c r="C25" i="1"/>
  <c r="C21" i="1"/>
  <c r="C9" i="1"/>
  <c r="C5" i="1"/>
  <c r="C104" i="1"/>
  <c r="C76" i="1"/>
  <c r="C56" i="1"/>
  <c r="C48" i="1"/>
  <c r="B188" i="1"/>
  <c r="B160" i="1"/>
  <c r="B132" i="1"/>
  <c r="B104" i="1"/>
  <c r="B76" i="1"/>
  <c r="B48" i="1"/>
  <c r="B8" i="1"/>
  <c r="C232" i="1"/>
  <c r="C220" i="1"/>
  <c r="C164" i="1"/>
  <c r="C224" i="1"/>
  <c r="C192" i="1"/>
  <c r="C176" i="1"/>
  <c r="C136" i="1"/>
  <c r="B236" i="1"/>
  <c r="B225" i="1"/>
  <c r="B216" i="1"/>
  <c r="B209" i="1"/>
  <c r="B197" i="1"/>
  <c r="B169" i="1"/>
  <c r="C216" i="1"/>
  <c r="C188" i="1"/>
  <c r="C168" i="1"/>
  <c r="C160" i="1"/>
  <c r="C132" i="1"/>
  <c r="C120" i="1"/>
  <c r="C108" i="1"/>
  <c r="C52" i="1"/>
  <c r="B192" i="1"/>
  <c r="B164" i="1"/>
  <c r="B136" i="1"/>
  <c r="B108" i="1"/>
  <c r="B80" i="1"/>
  <c r="B52" i="1"/>
  <c r="B20" i="1"/>
  <c r="B219" i="1"/>
  <c r="C180" i="1"/>
  <c r="C170" i="1"/>
  <c r="C166" i="1"/>
  <c r="C156" i="1"/>
  <c r="C152" i="1"/>
  <c r="C128" i="1"/>
  <c r="C68" i="1"/>
  <c r="C58" i="1"/>
  <c r="C54" i="1"/>
  <c r="C44" i="1"/>
  <c r="C40" i="1"/>
  <c r="B222" i="1"/>
  <c r="B208" i="1"/>
  <c r="B203" i="1"/>
  <c r="B194" i="1"/>
  <c r="B184" i="1"/>
  <c r="B166" i="1"/>
  <c r="B156" i="1"/>
  <c r="B138" i="1"/>
  <c r="B128" i="1"/>
  <c r="B110" i="1"/>
  <c r="B100" i="1"/>
  <c r="B82" i="1"/>
  <c r="B72" i="1"/>
  <c r="B54" i="1"/>
  <c r="B44" i="1"/>
  <c r="B38" i="1"/>
  <c r="B32" i="1"/>
  <c r="C142" i="1"/>
  <c r="C82" i="1"/>
  <c r="C38" i="1"/>
  <c r="C28" i="1"/>
  <c r="C14" i="1"/>
  <c r="C7" i="1"/>
  <c r="B226" i="1"/>
  <c r="B217" i="1"/>
  <c r="B212" i="1"/>
  <c r="C203" i="1"/>
  <c r="C194" i="1"/>
  <c r="C236" i="1"/>
  <c r="C231" i="1"/>
  <c r="C226" i="1"/>
  <c r="C222" i="1"/>
  <c r="C217" i="1"/>
  <c r="C212" i="1"/>
  <c r="C208" i="1"/>
  <c r="C184" i="1"/>
  <c r="C124" i="1"/>
  <c r="C114" i="1"/>
  <c r="C100" i="1"/>
  <c r="C96" i="1"/>
  <c r="C72" i="1"/>
  <c r="B231" i="1"/>
  <c r="B198" i="1"/>
  <c r="B180" i="1"/>
  <c r="B170" i="1"/>
  <c r="B152" i="1"/>
  <c r="B142" i="1"/>
  <c r="B124" i="1"/>
  <c r="B114" i="1"/>
  <c r="B96" i="1"/>
  <c r="B86" i="1"/>
  <c r="B68" i="1"/>
  <c r="B58" i="1"/>
  <c r="B40" i="1"/>
  <c r="B34" i="1"/>
  <c r="B14" i="1"/>
  <c r="C36" i="1"/>
  <c r="C24" i="1"/>
  <c r="C20" i="1"/>
  <c r="C16" i="1"/>
  <c r="C12" i="1"/>
  <c r="C8" i="1"/>
  <c r="B237" i="1"/>
  <c r="B232" i="1"/>
  <c r="B195" i="1"/>
  <c r="B181" i="1"/>
  <c r="B167" i="1"/>
  <c r="B153" i="1"/>
  <c r="B139" i="1"/>
  <c r="B125" i="1"/>
  <c r="B111" i="1"/>
  <c r="B97" i="1"/>
  <c r="B83" i="1"/>
  <c r="B69" i="1"/>
  <c r="B55" i="1"/>
  <c r="B41" i="1"/>
  <c r="C205" i="1"/>
  <c r="C201" i="1"/>
  <c r="C204" i="1"/>
  <c r="C196" i="1"/>
  <c r="C182" i="1"/>
  <c r="C148" i="1"/>
  <c r="C140" i="1"/>
  <c r="C130" i="1"/>
  <c r="C126" i="1"/>
  <c r="C92" i="1"/>
  <c r="C84" i="1"/>
  <c r="C70" i="1"/>
  <c r="C237" i="1"/>
  <c r="C233" i="1"/>
  <c r="C229" i="1"/>
  <c r="C199" i="1"/>
  <c r="C195" i="1"/>
  <c r="C190" i="1"/>
  <c r="C185" i="1"/>
  <c r="C181" i="1"/>
  <c r="C143" i="1"/>
  <c r="C139" i="1"/>
  <c r="C134" i="1"/>
  <c r="C129" i="1"/>
  <c r="C125" i="1"/>
  <c r="C87" i="1"/>
  <c r="C83" i="1"/>
  <c r="C78" i="1"/>
  <c r="C73" i="1"/>
  <c r="C69" i="1"/>
  <c r="C35" i="1"/>
  <c r="C15" i="1"/>
  <c r="B199" i="1"/>
  <c r="B185" i="1"/>
  <c r="B171" i="1"/>
  <c r="B157" i="1"/>
  <c r="B143" i="1"/>
  <c r="B129" i="1"/>
  <c r="B115" i="1"/>
  <c r="B101" i="1"/>
  <c r="B87" i="1"/>
  <c r="B73" i="1"/>
  <c r="B59" i="1"/>
  <c r="B45" i="1"/>
  <c r="B24" i="1"/>
  <c r="B214" i="1"/>
  <c r="B210" i="1"/>
  <c r="B186" i="1"/>
  <c r="B182" i="1"/>
  <c r="B126" i="1"/>
  <c r="B74" i="1"/>
  <c r="B30" i="1"/>
  <c r="B26" i="1"/>
  <c r="B158" i="1"/>
  <c r="B154" i="1"/>
  <c r="B102" i="1"/>
  <c r="B46" i="1"/>
  <c r="B191" i="1"/>
  <c r="B187" i="1"/>
  <c r="B177" i="1"/>
  <c r="B173" i="1"/>
  <c r="B163" i="1"/>
  <c r="B159" i="1"/>
  <c r="B149" i="1"/>
  <c r="B145" i="1"/>
  <c r="B135" i="1"/>
  <c r="B131" i="1"/>
  <c r="B121" i="1"/>
  <c r="B117" i="1"/>
  <c r="B107" i="1"/>
  <c r="B103" i="1"/>
  <c r="B93" i="1"/>
  <c r="B89" i="1"/>
  <c r="B79" i="1"/>
  <c r="B75" i="1"/>
  <c r="B65" i="1"/>
  <c r="B61" i="1"/>
  <c r="B51" i="1"/>
  <c r="B47" i="1"/>
  <c r="B25" i="1"/>
  <c r="B21" i="1"/>
  <c r="B9" i="1"/>
  <c r="B5" i="1"/>
  <c r="B233" i="1"/>
  <c r="B229" i="1"/>
  <c r="B201" i="1"/>
  <c r="B205" i="1"/>
  <c r="C219" i="1"/>
  <c r="C215" i="1"/>
  <c r="C191" i="1"/>
  <c r="C187" i="1"/>
  <c r="C163" i="1"/>
  <c r="C159" i="1"/>
  <c r="C135" i="1"/>
  <c r="C131" i="1"/>
  <c r="C107" i="1"/>
  <c r="C103" i="1"/>
  <c r="C79" i="1"/>
  <c r="C75" i="1"/>
  <c r="C51" i="1"/>
  <c r="C47" i="1"/>
  <c r="B228" i="1"/>
  <c r="B224" i="1"/>
  <c r="B200" i="1"/>
  <c r="B196" i="1"/>
  <c r="B172" i="1"/>
  <c r="B168" i="1"/>
  <c r="B144" i="1"/>
  <c r="B140" i="1"/>
  <c r="B116" i="1"/>
  <c r="B112" i="1"/>
  <c r="B88" i="1"/>
  <c r="B84" i="1"/>
  <c r="B60" i="1"/>
  <c r="B56" i="1"/>
  <c r="B36" i="1"/>
  <c r="B193" i="1"/>
  <c r="B189" i="1"/>
  <c r="B179" i="1"/>
  <c r="B175" i="1"/>
  <c r="B165" i="1"/>
  <c r="B161" i="1"/>
  <c r="B151" i="1"/>
  <c r="B147" i="1"/>
  <c r="B137" i="1"/>
  <c r="B133" i="1"/>
  <c r="B123" i="1"/>
  <c r="B119" i="1"/>
  <c r="B109" i="1"/>
  <c r="B105" i="1"/>
  <c r="B95" i="1"/>
  <c r="B91" i="1"/>
  <c r="B81" i="1"/>
  <c r="B77" i="1"/>
  <c r="B67" i="1"/>
  <c r="B63" i="1"/>
  <c r="B53" i="1"/>
  <c r="B49" i="1"/>
  <c r="B23" i="1"/>
  <c r="B19" i="1"/>
  <c r="B11" i="1"/>
  <c r="C60" i="3"/>
  <c r="C56" i="3"/>
  <c r="C52" i="3"/>
  <c r="C58" i="3"/>
  <c r="C50" i="3"/>
  <c r="C57" i="3"/>
  <c r="C53" i="3"/>
  <c r="C59" i="3"/>
  <c r="C49" i="3"/>
  <c r="C48" i="3"/>
  <c r="C44" i="3"/>
  <c r="C40" i="3"/>
  <c r="C47" i="3"/>
  <c r="C46" i="3"/>
  <c r="C38" i="3"/>
  <c r="C45" i="3"/>
  <c r="C41" i="3"/>
  <c r="C37" i="3"/>
  <c r="C36" i="3"/>
  <c r="C32" i="3"/>
  <c r="C28" i="3"/>
  <c r="C35" i="3"/>
  <c r="C34" i="3"/>
  <c r="C26" i="3"/>
  <c r="C33" i="3"/>
  <c r="C29" i="3"/>
  <c r="C25" i="3"/>
  <c r="C7" i="3"/>
  <c r="C3" i="3"/>
  <c r="C6" i="3"/>
  <c r="C23" i="3"/>
  <c r="C22" i="3"/>
  <c r="C14" i="3"/>
  <c r="C21" i="3"/>
  <c r="C17" i="3"/>
  <c r="C13" i="3"/>
  <c r="C24" i="3"/>
  <c r="C20" i="3"/>
  <c r="C16" i="3"/>
  <c r="C54" i="3" l="1"/>
  <c r="C55" i="3"/>
  <c r="C51" i="3"/>
  <c r="C43" i="3"/>
  <c r="C39" i="3"/>
  <c r="C42" i="3"/>
  <c r="C31" i="3"/>
  <c r="C27" i="3"/>
  <c r="C30" i="3"/>
  <c r="C18" i="3"/>
  <c r="C19" i="3"/>
  <c r="C15" i="3"/>
  <c r="O128" i="1" l="1"/>
  <c r="O278" i="1"/>
  <c r="O374" i="1"/>
  <c r="O301" i="1"/>
  <c r="O397" i="1"/>
  <c r="O363" i="1"/>
  <c r="O312" i="1"/>
  <c r="O239" i="1"/>
  <c r="O335" i="1"/>
  <c r="O316" i="1"/>
  <c r="O258" i="1"/>
  <c r="O354" i="1"/>
  <c r="O249" i="1"/>
  <c r="O345" i="1"/>
  <c r="O252" i="1"/>
  <c r="O332" i="1"/>
  <c r="O395" i="1"/>
  <c r="O254" i="1"/>
  <c r="O286" i="1"/>
  <c r="O318" i="1"/>
  <c r="O350" i="1"/>
  <c r="O382" i="1"/>
  <c r="O245" i="1"/>
  <c r="O277" i="1"/>
  <c r="O309" i="1"/>
  <c r="O341" i="1"/>
  <c r="O373" i="1"/>
  <c r="O405" i="1"/>
  <c r="O372" i="1"/>
  <c r="O291" i="1"/>
  <c r="O387" i="1"/>
  <c r="O256" i="1"/>
  <c r="O288" i="1"/>
  <c r="O320" i="1"/>
  <c r="O352" i="1"/>
  <c r="O384" i="1"/>
  <c r="O247" i="1"/>
  <c r="O279" i="1"/>
  <c r="O311" i="1"/>
  <c r="O343" i="1"/>
  <c r="O375" i="1"/>
  <c r="O407" i="1"/>
  <c r="O388" i="1"/>
  <c r="O331" i="1"/>
  <c r="O415" i="1"/>
  <c r="O266" i="1"/>
  <c r="O298" i="1"/>
  <c r="O330" i="1"/>
  <c r="O362" i="1"/>
  <c r="O394" i="1"/>
  <c r="O257" i="1"/>
  <c r="O289" i="1"/>
  <c r="O321" i="1"/>
  <c r="O353" i="1"/>
  <c r="O385" i="1"/>
  <c r="O412" i="1"/>
  <c r="O260" i="1"/>
  <c r="O292" i="1"/>
  <c r="O340" i="1"/>
  <c r="O404" i="1"/>
  <c r="O323" i="1"/>
  <c r="O414" i="1"/>
  <c r="O310" i="1"/>
  <c r="O406" i="1"/>
  <c r="O333" i="1"/>
  <c r="O356" i="1"/>
  <c r="O280" i="1"/>
  <c r="O376" i="1"/>
  <c r="O303" i="1"/>
  <c r="O399" i="1"/>
  <c r="O403" i="1"/>
  <c r="O322" i="1"/>
  <c r="O281" i="1"/>
  <c r="O377" i="1"/>
  <c r="O380" i="1"/>
  <c r="O262" i="1"/>
  <c r="O326" i="1"/>
  <c r="O358" i="1"/>
  <c r="O390" i="1"/>
  <c r="O253" i="1"/>
  <c r="O285" i="1"/>
  <c r="O317" i="1"/>
  <c r="O349" i="1"/>
  <c r="O381" i="1"/>
  <c r="O408" i="1"/>
  <c r="O396" i="1"/>
  <c r="O315" i="1"/>
  <c r="O417" i="1"/>
  <c r="O264" i="1"/>
  <c r="O296" i="1"/>
  <c r="O328" i="1"/>
  <c r="O360" i="1"/>
  <c r="O392" i="1"/>
  <c r="O255" i="1"/>
  <c r="O287" i="1"/>
  <c r="O319" i="1"/>
  <c r="O351" i="1"/>
  <c r="O383" i="1"/>
  <c r="O410" i="1"/>
  <c r="O251" i="1"/>
  <c r="O347" i="1"/>
  <c r="O242" i="1"/>
  <c r="O274" i="1"/>
  <c r="O306" i="1"/>
  <c r="O338" i="1"/>
  <c r="O370" i="1"/>
  <c r="O402" i="1"/>
  <c r="O265" i="1"/>
  <c r="O297" i="1"/>
  <c r="O329" i="1"/>
  <c r="O361" i="1"/>
  <c r="O393" i="1"/>
  <c r="O413" i="1"/>
  <c r="O268" i="1"/>
  <c r="O300" i="1"/>
  <c r="O348" i="1"/>
  <c r="O243" i="1"/>
  <c r="O355" i="1"/>
  <c r="O324" i="1"/>
  <c r="O246" i="1"/>
  <c r="O342" i="1"/>
  <c r="O269" i="1"/>
  <c r="O365" i="1"/>
  <c r="O275" i="1"/>
  <c r="O248" i="1"/>
  <c r="O344" i="1"/>
  <c r="O271" i="1"/>
  <c r="O367" i="1"/>
  <c r="O307" i="1"/>
  <c r="O290" i="1"/>
  <c r="O386" i="1"/>
  <c r="O313" i="1"/>
  <c r="O409" i="1"/>
  <c r="O284" i="1"/>
  <c r="O299" i="1"/>
  <c r="O294" i="1"/>
  <c r="O270" i="1"/>
  <c r="O302" i="1"/>
  <c r="O334" i="1"/>
  <c r="O366" i="1"/>
  <c r="O398" i="1"/>
  <c r="O261" i="1"/>
  <c r="O293" i="1"/>
  <c r="O325" i="1"/>
  <c r="O357" i="1"/>
  <c r="O389" i="1"/>
  <c r="O416" i="1"/>
  <c r="O259" i="1"/>
  <c r="O339" i="1"/>
  <c r="O240" i="1"/>
  <c r="O272" i="1"/>
  <c r="O304" i="1"/>
  <c r="O336" i="1"/>
  <c r="O368" i="1"/>
  <c r="O400" i="1"/>
  <c r="O263" i="1"/>
  <c r="O295" i="1"/>
  <c r="O327" i="1"/>
  <c r="O359" i="1"/>
  <c r="O391" i="1"/>
  <c r="O411" i="1"/>
  <c r="O283" i="1"/>
  <c r="O379" i="1"/>
  <c r="O250" i="1"/>
  <c r="O282" i="1"/>
  <c r="O314" i="1"/>
  <c r="O346" i="1"/>
  <c r="O378" i="1"/>
  <c r="O241" i="1"/>
  <c r="O273" i="1"/>
  <c r="O305" i="1"/>
  <c r="O337" i="1"/>
  <c r="O369" i="1"/>
  <c r="O401" i="1"/>
  <c r="O244" i="1"/>
  <c r="O276" i="1"/>
  <c r="O308" i="1"/>
  <c r="O364" i="1"/>
  <c r="O267" i="1"/>
  <c r="O371" i="1"/>
  <c r="O238" i="1"/>
  <c r="O135" i="1"/>
  <c r="O80" i="1"/>
  <c r="O37" i="1"/>
  <c r="O101" i="1"/>
  <c r="O229" i="1"/>
  <c r="O66" i="1"/>
  <c r="O194" i="1"/>
  <c r="O236" i="1"/>
  <c r="O131" i="1"/>
  <c r="O56" i="1"/>
  <c r="O82" i="1"/>
  <c r="O146" i="1"/>
  <c r="O210" i="1"/>
  <c r="O92" i="1"/>
  <c r="O19" i="1"/>
  <c r="O83" i="1"/>
  <c r="O147" i="1"/>
  <c r="O211" i="1"/>
  <c r="O96" i="1"/>
  <c r="O13" i="1"/>
  <c r="O77" i="1"/>
  <c r="O141" i="1"/>
  <c r="O205" i="1"/>
  <c r="O160" i="1"/>
  <c r="O42" i="1"/>
  <c r="O106" i="1"/>
  <c r="O170" i="1"/>
  <c r="O234" i="1"/>
  <c r="O164" i="1"/>
  <c r="O43" i="1"/>
  <c r="O107" i="1"/>
  <c r="O171" i="1"/>
  <c r="O235" i="1"/>
  <c r="O168" i="1"/>
  <c r="O49" i="1"/>
  <c r="O113" i="1"/>
  <c r="O177" i="1"/>
  <c r="O68" i="1"/>
  <c r="O214" i="1"/>
  <c r="O151" i="1"/>
  <c r="O180" i="1"/>
  <c r="O64" i="1"/>
  <c r="O39" i="1"/>
  <c r="O32" i="1"/>
  <c r="O28" i="1"/>
  <c r="O183" i="1"/>
  <c r="O71" i="1"/>
  <c r="O95" i="1"/>
  <c r="O31" i="1"/>
  <c r="O132" i="1"/>
  <c r="O222" i="1"/>
  <c r="O158" i="1"/>
  <c r="O94" i="1"/>
  <c r="O30" i="1"/>
  <c r="O134" i="1"/>
  <c r="O70" i="1"/>
  <c r="O6" i="1"/>
  <c r="O233" i="1"/>
  <c r="O169" i="1"/>
  <c r="O105" i="1"/>
  <c r="O41" i="1"/>
  <c r="O199" i="1"/>
  <c r="O90" i="1"/>
  <c r="O218" i="1"/>
  <c r="O27" i="1"/>
  <c r="O155" i="1"/>
  <c r="O116" i="1"/>
  <c r="O97" i="1"/>
  <c r="O225" i="1"/>
  <c r="O87" i="1"/>
  <c r="O215" i="1"/>
  <c r="O119" i="1"/>
  <c r="O175" i="1"/>
  <c r="O47" i="1"/>
  <c r="O16" i="1"/>
  <c r="O110" i="1"/>
  <c r="O9" i="1"/>
  <c r="O22" i="1"/>
  <c r="O185" i="1"/>
  <c r="O57" i="1"/>
  <c r="O53" i="1"/>
  <c r="O181" i="1"/>
  <c r="O18" i="1"/>
  <c r="O133" i="1"/>
  <c r="O136" i="1"/>
  <c r="O98" i="1"/>
  <c r="O226" i="1"/>
  <c r="O35" i="1"/>
  <c r="O163" i="1"/>
  <c r="O144" i="1"/>
  <c r="O93" i="1"/>
  <c r="O221" i="1"/>
  <c r="O58" i="1"/>
  <c r="O186" i="1"/>
  <c r="O212" i="1"/>
  <c r="O123" i="1"/>
  <c r="O40" i="1"/>
  <c r="O65" i="1"/>
  <c r="O206" i="1"/>
  <c r="O142" i="1"/>
  <c r="O78" i="1"/>
  <c r="O14" i="1"/>
  <c r="O118" i="1"/>
  <c r="O54" i="1"/>
  <c r="O196" i="1"/>
  <c r="O217" i="1"/>
  <c r="O153" i="1"/>
  <c r="O89" i="1"/>
  <c r="O25" i="1"/>
  <c r="O156" i="1"/>
  <c r="O165" i="1"/>
  <c r="O232" i="1"/>
  <c r="O130" i="1"/>
  <c r="O52" i="1"/>
  <c r="O67" i="1"/>
  <c r="O195" i="1"/>
  <c r="O8" i="1"/>
  <c r="O61" i="1"/>
  <c r="O125" i="1"/>
  <c r="O189" i="1"/>
  <c r="O112" i="1"/>
  <c r="O26" i="1"/>
  <c r="O154" i="1"/>
  <c r="O120" i="1"/>
  <c r="O91" i="1"/>
  <c r="O219" i="1"/>
  <c r="O33" i="1"/>
  <c r="O161" i="1"/>
  <c r="O150" i="1"/>
  <c r="O84" i="1"/>
  <c r="O152" i="1"/>
  <c r="O182" i="1"/>
  <c r="O198" i="1"/>
  <c r="O111" i="1"/>
  <c r="O176" i="1"/>
  <c r="O174" i="1"/>
  <c r="O46" i="1"/>
  <c r="O86" i="1"/>
  <c r="O100" i="1"/>
  <c r="O121" i="1"/>
  <c r="O117" i="1"/>
  <c r="O88" i="1"/>
  <c r="O69" i="1"/>
  <c r="O197" i="1"/>
  <c r="O34" i="1"/>
  <c r="O162" i="1"/>
  <c r="O140" i="1"/>
  <c r="O99" i="1"/>
  <c r="O227" i="1"/>
  <c r="O29" i="1"/>
  <c r="O157" i="1"/>
  <c r="O208" i="1"/>
  <c r="O122" i="1"/>
  <c r="O36" i="1"/>
  <c r="O59" i="1"/>
  <c r="O187" i="1"/>
  <c r="O216" i="1"/>
  <c r="O129" i="1"/>
  <c r="O193" i="1"/>
  <c r="O124" i="1"/>
  <c r="O108" i="1"/>
  <c r="O207" i="1"/>
  <c r="O223" i="1"/>
  <c r="O166" i="1"/>
  <c r="O103" i="1"/>
  <c r="O104" i="1"/>
  <c r="O200" i="1"/>
  <c r="O48" i="1"/>
  <c r="O231" i="1"/>
  <c r="O143" i="1"/>
  <c r="O79" i="1"/>
  <c r="O15" i="1"/>
  <c r="O21" i="1"/>
  <c r="O85" i="1"/>
  <c r="O149" i="1"/>
  <c r="O213" i="1"/>
  <c r="O184" i="1"/>
  <c r="O50" i="1"/>
  <c r="O114" i="1"/>
  <c r="O178" i="1"/>
  <c r="O20" i="1"/>
  <c r="O188" i="1"/>
  <c r="O51" i="1"/>
  <c r="O115" i="1"/>
  <c r="O179" i="1"/>
  <c r="O24" i="1"/>
  <c r="O192" i="1"/>
  <c r="O45" i="1"/>
  <c r="O109" i="1"/>
  <c r="O173" i="1"/>
  <c r="O237" i="1"/>
  <c r="O10" i="1"/>
  <c r="O74" i="1"/>
  <c r="O138" i="1"/>
  <c r="O202" i="1"/>
  <c r="O72" i="1"/>
  <c r="O11" i="1"/>
  <c r="O75" i="1"/>
  <c r="O139" i="1"/>
  <c r="O203" i="1"/>
  <c r="O76" i="1"/>
  <c r="O17" i="1"/>
  <c r="O81" i="1"/>
  <c r="O145" i="1"/>
  <c r="O209" i="1"/>
  <c r="O172" i="1"/>
  <c r="O23" i="1"/>
  <c r="O12" i="1"/>
  <c r="O5" i="1"/>
  <c r="O230" i="1"/>
  <c r="O167" i="1"/>
  <c r="O204" i="1"/>
  <c r="O55" i="1"/>
  <c r="O228" i="1"/>
  <c r="O191" i="1"/>
  <c r="O127" i="1"/>
  <c r="O63" i="1"/>
  <c r="O224" i="1"/>
  <c r="O44" i="1"/>
  <c r="O190" i="1"/>
  <c r="O126" i="1"/>
  <c r="O62" i="1"/>
  <c r="O220" i="1"/>
  <c r="O102" i="1"/>
  <c r="O38" i="1"/>
  <c r="O148" i="1"/>
  <c r="O201" i="1"/>
  <c r="O137" i="1"/>
  <c r="O73" i="1"/>
  <c r="O60" i="1"/>
</calcChain>
</file>

<file path=xl/sharedStrings.xml><?xml version="1.0" encoding="utf-8"?>
<sst xmlns="http://schemas.openxmlformats.org/spreadsheetml/2006/main" count="269" uniqueCount="77">
  <si>
    <t>Temps de travail</t>
  </si>
  <si>
    <t xml:space="preserve"> CP / ABS</t>
  </si>
  <si>
    <t>LUNDI</t>
  </si>
  <si>
    <t>MARDI</t>
  </si>
  <si>
    <t>MERCREDI</t>
  </si>
  <si>
    <t>JEUDI</t>
  </si>
  <si>
    <t>VENDREDI</t>
  </si>
  <si>
    <t>SAMEDI</t>
  </si>
  <si>
    <t>ABS</t>
  </si>
  <si>
    <t>C.P.</t>
  </si>
  <si>
    <t>Date</t>
  </si>
  <si>
    <t>Heures sup</t>
  </si>
  <si>
    <t>Jour</t>
  </si>
  <si>
    <t>Semaine</t>
  </si>
  <si>
    <t>Mois :</t>
  </si>
  <si>
    <t/>
  </si>
  <si>
    <t>DIMANCHE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</si>
  <si>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</si>
  <si>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</si>
  <si>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</si>
  <si>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</si>
  <si>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</si>
  <si>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</si>
  <si>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</si>
  <si>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</si>
  <si>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</si>
  <si>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</si>
  <si>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</si>
  <si>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</si>
  <si>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 Férié</t>
  </si>
  <si>
    <t>Motifs</t>
  </si>
  <si>
    <t xml:space="preserve">Temps 
hebdomadaire </t>
  </si>
  <si>
    <t xml:space="preserve">Temps 
quotidien </t>
  </si>
  <si>
    <t>Heures à récupérer</t>
  </si>
  <si>
    <t>Récup avance</t>
  </si>
  <si>
    <t>oui</t>
  </si>
  <si>
    <t>Somme de Heures sup</t>
  </si>
  <si>
    <t>Nombre de  CP / ABS</t>
  </si>
  <si>
    <t>déc</t>
  </si>
  <si>
    <t>2020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</si>
  <si>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</si>
  <si>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</si>
  <si>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</si>
  <si>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</si>
  <si>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</si>
  <si>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</si>
  <si>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</si>
  <si>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</si>
  <si>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</si>
  <si>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</si>
  <si>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</si>
  <si>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Somme de Temps de travail</t>
  </si>
  <si>
    <t>Valeurs</t>
  </si>
  <si>
    <t>Années</t>
  </si>
  <si>
    <t>Total 2020</t>
  </si>
  <si>
    <t>debut :</t>
  </si>
  <si>
    <t>heures à récupérer sur la péroide</t>
  </si>
  <si>
    <t>récupération des heures sur la période</t>
  </si>
  <si>
    <t>heures réelles effectuées</t>
  </si>
  <si>
    <t>dont heures supplémentaires</t>
  </si>
  <si>
    <t>nombre de jours d'absence</t>
  </si>
  <si>
    <t>Début AM</t>
  </si>
  <si>
    <t>Fin AM</t>
  </si>
  <si>
    <t>Pause AM</t>
  </si>
  <si>
    <t>Début PM</t>
  </si>
  <si>
    <t>Fin PM</t>
  </si>
  <si>
    <t>Pause PM</t>
  </si>
  <si>
    <t>A.M.</t>
  </si>
  <si>
    <t>Chômage Partiel</t>
  </si>
  <si>
    <t>Ch.P.</t>
  </si>
  <si>
    <t>Alexandre</t>
  </si>
  <si>
    <t>semaine 27</t>
  </si>
  <si>
    <t>semaine 28</t>
  </si>
  <si>
    <t>semaine 29</t>
  </si>
  <si>
    <t>semaine 30</t>
  </si>
  <si>
    <t>semaine 31</t>
  </si>
  <si>
    <t xml:space="preserve">Déclaration des heures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</si>
</sst>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_-* #,##0.00\ _€_-;\-* #,##0.00\ _€_-;_-* &quot;-&quot;??\ _€_-;_-@_-"/>
    <numFmt numFmtId="165" formatCode="[hh]:mm"/>
    <numFmt numFmtId="166" formatCode="mmm\-yyyy"/>
    <numFmt numFmtId="167" formatCode="ddd\ dd/mm/yyyy"/>
    <numFmt numFmtId="168" formatCode="General&quot; jour(s)&quot;"/>
    <numFmt numFmtId="169" formatCode="#0.00&quot; heures&quot;"/>
    <numFmt numFmtId="170" formatCode="0.00&quot; heures&quot;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mbria"/>
      <family val="1"/>
    </font>
    <font>
      <sz val="16"/>
      <name val="Cambria"/>
      <family val="1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4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/>
    <xf numFmtId="20" fontId="0" fillId="0" borderId="0" xfId="0" applyNumberFormat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7" fillId="0" borderId="0" xfId="0" applyFont="1"/>
    <xf numFmtId="164" fontId="8" fillId="0" borderId="0" xfId="0" applyNumberFormat="1" applyFont="1"/>
    <xf numFmtId="0" fontId="8" fillId="0" borderId="0" xfId="0" applyFont="1"/>
    <xf numFmtId="166" fontId="7" fillId="3" borderId="0" xfId="0" applyNumberFormat="1" applyFont="1" applyFill="1"/>
    <xf numFmtId="0" fontId="9" fillId="2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167" fontId="10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164" fontId="0" fillId="0" borderId="0" xfId="1" applyFont="1" applyFill="1" applyBorder="1"/>
    <xf numFmtId="0" fontId="0" fillId="0" borderId="1" xfId="0" applyFill="1" applyBorder="1" applyAlignment="1">
      <alignment horizontal="right" vertical="center"/>
    </xf>
    <xf numFmtId="164" fontId="0" fillId="0" borderId="4" xfId="1" applyFont="1" applyBorder="1"/>
    <xf numFmtId="0" fontId="0" fillId="3" borderId="3" xfId="0" applyFill="1" applyBorder="1" applyAlignment="1">
      <alignment horizontal="center" vertical="center" textRotation="45"/>
    </xf>
    <xf numFmtId="164" fontId="0" fillId="3" borderId="3" xfId="1" applyFont="1" applyFill="1" applyBorder="1" applyAlignment="1">
      <alignment horizontal="center" vertical="center" textRotation="45"/>
    </xf>
    <xf numFmtId="0" fontId="2" fillId="0" borderId="3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70" fontId="0" fillId="0" borderId="0" xfId="0" applyNumberFormat="1"/>
    <xf numFmtId="165" fontId="0" fillId="0" borderId="0" xfId="0" applyNumberFormat="1"/>
    <xf numFmtId="14" fontId="0" fillId="0" borderId="0" xfId="0" applyNumberFormat="1"/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2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1" fillId="0" borderId="0" xfId="0" applyFont="1" applyFill="1" applyBorder="1"/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/>
    <xf numFmtId="164" fontId="11" fillId="0" borderId="0" xfId="1" applyFont="1" applyBorder="1"/>
    <xf numFmtId="165" fontId="14" fillId="4" borderId="0" xfId="0" applyNumberFormat="1" applyFont="1" applyFill="1" applyBorder="1" applyAlignment="1">
      <alignment horizontal="center" vertical="center"/>
    </xf>
    <xf numFmtId="14" fontId="13" fillId="4" borderId="0" xfId="0" applyNumberFormat="1" applyFont="1" applyFill="1" applyBorder="1" applyAlignment="1">
      <alignment horizontal="center" vertical="center"/>
    </xf>
    <xf numFmtId="0" fontId="2" fillId="0" borderId="0" xfId="0" applyFont="1"/>
    <xf numFmtId="169" fontId="15" fillId="0" borderId="0" xfId="1" applyNumberFormat="1" applyFont="1" applyAlignment="1">
      <alignment horizontal="center"/>
    </xf>
    <xf numFmtId="168" fontId="15" fillId="0" borderId="0" xfId="1" applyNumberFormat="1" applyFont="1" applyAlignment="1">
      <alignment horizontal="center"/>
    </xf>
    <xf numFmtId="0" fontId="0" fillId="0" borderId="0" xfId="0" applyFont="1"/>
    <xf numFmtId="0" fontId="16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textRotation="45"/>
    </xf>
    <xf numFmtId="0" fontId="11" fillId="3" borderId="5" xfId="0" applyFont="1" applyFill="1" applyBorder="1" applyAlignment="1">
      <alignment horizontal="center" vertical="center" textRotation="45"/>
    </xf>
    <xf numFmtId="0" fontId="11" fillId="0" borderId="2" xfId="0" applyFont="1" applyFill="1" applyBorder="1" applyAlignment="1">
      <alignment horizontal="center"/>
    </xf>
    <xf numFmtId="164" fontId="0" fillId="0" borderId="2" xfId="1" applyFont="1" applyBorder="1"/>
    <xf numFmtId="14" fontId="0" fillId="0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/>
    <xf numFmtId="20" fontId="12" fillId="0" borderId="2" xfId="0" applyNumberFormat="1" applyFon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12" fillId="0" borderId="9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164" fontId="0" fillId="0" borderId="3" xfId="1" applyFont="1" applyBorder="1"/>
    <xf numFmtId="0" fontId="12" fillId="0" borderId="11" xfId="0" applyFont="1" applyFill="1" applyBorder="1" applyAlignment="1">
      <alignment horizontal="center"/>
    </xf>
    <xf numFmtId="0" fontId="0" fillId="0" borderId="9" xfId="0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3" xfId="0" applyNumberFormat="1" applyFill="1" applyBorder="1"/>
    <xf numFmtId="20" fontId="0" fillId="0" borderId="3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right" vertical="center"/>
    </xf>
    <xf numFmtId="20" fontId="0" fillId="0" borderId="12" xfId="0" applyNumberFormat="1" applyBorder="1" applyAlignment="1">
      <alignment horizontal="center" vertical="center"/>
    </xf>
    <xf numFmtId="0" fontId="0" fillId="0" borderId="13" xfId="0" applyFill="1" applyBorder="1" applyAlignment="1">
      <alignment horizontal="right" vertical="center"/>
    </xf>
    <xf numFmtId="14" fontId="0" fillId="0" borderId="14" xfId="0" applyNumberFormat="1" applyFill="1" applyBorder="1" applyAlignment="1">
      <alignment horizontal="center" vertical="center"/>
    </xf>
    <xf numFmtId="14" fontId="0" fillId="0" borderId="14" xfId="0" applyNumberFormat="1" applyFill="1" applyBorder="1"/>
    <xf numFmtId="20" fontId="12" fillId="0" borderId="14" xfId="0" applyNumberFormat="1" applyFont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164" fontId="2" fillId="3" borderId="5" xfId="1" applyFont="1" applyFill="1" applyBorder="1" applyAlignment="1">
      <alignment horizontal="center" vertical="center" textRotation="45"/>
    </xf>
    <xf numFmtId="165" fontId="2" fillId="0" borderId="3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right" vertical="center" wrapText="1"/>
    </xf>
    <xf numFmtId="165" fontId="2" fillId="3" borderId="5" xfId="1" applyNumberFormat="1" applyFont="1" applyFill="1" applyBorder="1" applyAlignment="1">
      <alignment horizontal="center" vertical="center" textRotation="45"/>
    </xf>
    <xf numFmtId="165" fontId="2" fillId="0" borderId="0" xfId="0" applyNumberFormat="1" applyFont="1" applyFill="1" applyBorder="1" applyAlignment="1">
      <alignment horizontal="center" vertical="center"/>
    </xf>
    <xf numFmtId="165" fontId="17" fillId="0" borderId="0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2" xfId="0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4" fontId="15" fillId="0" borderId="0" xfId="1" applyFont="1" applyAlignment="1">
      <alignment horizontal="center"/>
    </xf>
    <xf numFmtId="168" fontId="15" fillId="0" borderId="0" xfId="1" applyNumberFormat="1" applyFont="1" applyAlignment="1">
      <alignment horizontal="center"/>
    </xf>
    <xf numFmtId="20" fontId="2" fillId="0" borderId="2" xfId="1" applyNumberFormat="1" applyFont="1" applyBorder="1"/>
    <xf numFmtId="20" fontId="2" fillId="0" borderId="0" xfId="0" applyNumberFormat="1" applyFont="1"/>
    <xf numFmtId="0" fontId="0" fillId="0" borderId="17" xfId="0" applyFill="1" applyBorder="1" applyAlignment="1">
      <alignment horizontal="right" vertical="center"/>
    </xf>
    <xf numFmtId="14" fontId="0" fillId="0" borderId="18" xfId="0" applyNumberFormat="1" applyFill="1" applyBorder="1" applyAlignment="1">
      <alignment horizontal="center" vertical="center"/>
    </xf>
    <xf numFmtId="14" fontId="0" fillId="0" borderId="18" xfId="0" applyNumberFormat="1" applyFill="1" applyBorder="1"/>
    <xf numFmtId="20" fontId="0" fillId="0" borderId="18" xfId="0" applyNumberFormat="1" applyBorder="1" applyAlignment="1">
      <alignment horizontal="center" vertical="center"/>
    </xf>
    <xf numFmtId="20" fontId="0" fillId="0" borderId="19" xfId="0" applyNumberFormat="1" applyBorder="1" applyAlignment="1">
      <alignment horizontal="center" vertical="center"/>
    </xf>
    <xf numFmtId="0" fontId="12" fillId="0" borderId="17" xfId="0" applyFont="1" applyFill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164" fontId="0" fillId="0" borderId="18" xfId="1" applyFont="1" applyBorder="1"/>
    <xf numFmtId="165" fontId="2" fillId="0" borderId="18" xfId="0" applyNumberFormat="1" applyFont="1" applyBorder="1" applyAlignment="1">
      <alignment horizontal="center" vertical="center"/>
    </xf>
    <xf numFmtId="165" fontId="2" fillId="0" borderId="1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20" fontId="17" fillId="5" borderId="0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164" fontId="0" fillId="0" borderId="14" xfId="1" applyFont="1" applyBorder="1"/>
    <xf numFmtId="165" fontId="2" fillId="0" borderId="14" xfId="0" applyNumberFormat="1" applyFont="1" applyBorder="1" applyAlignment="1">
      <alignment horizontal="center" vertical="center"/>
    </xf>
    <xf numFmtId="165" fontId="2" fillId="0" borderId="15" xfId="0" applyNumberFormat="1" applyFont="1" applyBorder="1" applyAlignment="1">
      <alignment horizontal="center" vertical="center"/>
    </xf>
    <xf numFmtId="20" fontId="12" fillId="0" borderId="18" xfId="0" applyNumberFormat="1" applyFont="1" applyBorder="1" applyAlignment="1">
      <alignment horizontal="center" vertical="center"/>
    </xf>
    <xf numFmtId="14" fontId="0" fillId="0" borderId="20" xfId="0" applyNumberFormat="1" applyFill="1" applyBorder="1"/>
    <xf numFmtId="14" fontId="0" fillId="0" borderId="21" xfId="0" applyNumberFormat="1" applyFill="1" applyBorder="1"/>
    <xf numFmtId="14" fontId="0" fillId="0" borderId="22" xfId="0" applyNumberFormat="1" applyFill="1" applyBorder="1"/>
    <xf numFmtId="14" fontId="0" fillId="0" borderId="23" xfId="0" applyNumberFormat="1" applyFill="1" applyBorder="1"/>
    <xf numFmtId="20" fontId="0" fillId="0" borderId="24" xfId="0" applyNumberFormat="1" applyBorder="1" applyAlignment="1">
      <alignment horizontal="center" vertical="center"/>
    </xf>
    <xf numFmtId="20" fontId="0" fillId="0" borderId="25" xfId="0" applyNumberFormat="1" applyBorder="1" applyAlignment="1">
      <alignment horizontal="center" vertical="center"/>
    </xf>
    <xf numFmtId="20" fontId="0" fillId="0" borderId="26" xfId="0" applyNumberFormat="1" applyBorder="1" applyAlignment="1">
      <alignment horizontal="center" vertical="center"/>
    </xf>
    <xf numFmtId="20" fontId="0" fillId="0" borderId="27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20" fontId="17" fillId="5" borderId="2" xfId="0" applyNumberFormat="1" applyFont="1" applyFill="1" applyBorder="1" applyAlignment="1">
      <alignment horizontal="center" vertical="center"/>
    </xf>
    <xf numFmtId="20" fontId="12" fillId="0" borderId="3" xfId="0" applyNumberFormat="1" applyFont="1" applyBorder="1" applyAlignment="1">
      <alignment horizontal="center" vertical="center"/>
    </xf>
    <xf numFmtId="20" fontId="17" fillId="5" borderId="3" xfId="0" applyNumberFormat="1" applyFont="1" applyFill="1" applyBorder="1" applyAlignment="1">
      <alignment horizontal="center" vertical="center"/>
    </xf>
    <xf numFmtId="20" fontId="17" fillId="5" borderId="14" xfId="0" applyNumberFormat="1" applyFont="1" applyFill="1" applyBorder="1" applyAlignment="1">
      <alignment horizontal="center" vertical="center"/>
    </xf>
    <xf numFmtId="20" fontId="17" fillId="5" borderId="18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98">
    <dxf>
      <border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C00000"/>
      </font>
      <numFmt numFmtId="25" formatCode="hh:mm"/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5" formatCode="[hh]:mm"/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65" formatCode="[hh]:mm"/>
      <alignment horizontal="center" vertical="center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numFmt numFmtId="164" formatCode="_-* #,##0.00\ _€_-;\-* #,##0.0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fill>
        <patternFill patternType="none">
          <fgColor indexed="64"/>
          <bgColor indexed="65"/>
        </patternFill>
      </fill>
      <alignment horizontal="center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63500</xdr:colOff>
      <xdr:row>0</xdr:row>
      <xdr:rowOff>57150</xdr:rowOff>
    </xdr:from>
    <xdr:ext cx="1032842" cy="483253"/>
    <xdr:sp macro="[0]!enregist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489950" y="57150"/>
          <a:ext cx="1032842" cy="483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fr-FR" sz="1100"/>
            <a:t>enregistrer en</a:t>
          </a:r>
        </a:p>
        <a:p>
          <a:pPr algn="ctr"/>
          <a:r>
            <a:rPr lang="fr-FR" sz="1100"/>
            <a:t>pdf</a:t>
          </a:r>
        </a:p>
      </xdr:txBody>
    </xdr:sp>
    <xdr:clientData/>
  </xdr:oneCellAnchor>
  <xdr:oneCellAnchor>
    <xdr:from>
      <xdr:col>19</xdr:col>
      <xdr:colOff>82550</xdr:colOff>
      <xdr:row>2</xdr:row>
      <xdr:rowOff>247650</xdr:rowOff>
    </xdr:from>
    <xdr:ext cx="990499" cy="292704"/>
    <xdr:sp macro="[0]!envoi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509000" y="615950"/>
          <a:ext cx="990499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aseline="0"/>
            <a:t> e</a:t>
          </a:r>
          <a:r>
            <a:rPr lang="fr-FR" sz="1100"/>
            <a:t>nvoi en pdf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615950</xdr:colOff>
      <xdr:row>2</xdr:row>
      <xdr:rowOff>50800</xdr:rowOff>
    </xdr:from>
    <xdr:to>
      <xdr:col>8</xdr:col>
      <xdr:colOff>158750</xdr:colOff>
      <xdr:row>15</xdr:row>
      <xdr:rowOff>180975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00850" y="419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685800</xdr:colOff>
      <xdr:row>17</xdr:row>
      <xdr:rowOff>152400</xdr:rowOff>
    </xdr:from>
    <xdr:to>
      <xdr:col>9</xdr:col>
      <xdr:colOff>361950</xdr:colOff>
      <xdr:row>21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6870700" y="3282950"/>
          <a:ext cx="2724150" cy="660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temps de travail ici comprend les heures supplémentaires (sans majoration), mais ne comprend pas les jours fériés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495300</xdr:colOff>
      <xdr:row>1</xdr:row>
      <xdr:rowOff>57150</xdr:rowOff>
    </xdr:from>
    <xdr:ext cx="1880002" cy="264560"/>
    <xdr:sp macro="[0]!affich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781300" y="241300"/>
          <a:ext cx="1880002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avec des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  <xdr:oneCellAnchor>
    <xdr:from>
      <xdr:col>3</xdr:col>
      <xdr:colOff>527050</xdr:colOff>
      <xdr:row>3</xdr:row>
      <xdr:rowOff>127000</xdr:rowOff>
    </xdr:from>
    <xdr:ext cx="1829090" cy="264560"/>
    <xdr:sp macro="[0]!cach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65450" y="679450"/>
          <a:ext cx="1829090" cy="2645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sans les</a:t>
          </a:r>
          <a:r>
            <a:rPr lang="fr-FR" sz="1100" baseline="0"/>
            <a:t> heures récupérables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101.767819907407" createdVersion="5" refreshedVersion="6" minRefreshableVersion="3" recordCount="413" xr:uid="{00000000-000A-0000-FFFF-FFFF06000000}">
  <cacheSource type="worksheet">
    <worksheetSource name="Tableau1"/>
  </cacheSource>
  <cacheFields count="18">
    <cacheField name="Semaine" numFmtId="0">
      <sharedItems/>
    </cacheField>
    <cacheField name="Jour" numFmtId="14">
      <sharedItems/>
    </cacheField>
    <cacheField name="Date" numFmtId="14">
      <sharedItems containsSemiMixedTypes="0" containsNonDate="0" containsDate="1" containsString="0" minDate="2019-12-30T00:00:00" maxDate="2021-02-15T00:00:00" count="413">
        <d v="2019-12-30T00:00:00"/>
        <d v="2019-12-31T00:00:00"/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  <d v="2020-05-10T00:00:00"/>
        <d v="2020-05-11T00:00:00"/>
        <d v="2020-05-12T00:00:00"/>
        <d v="2020-05-13T00:00:00"/>
        <d v="2020-05-14T00:00:00"/>
        <d v="2020-05-15T00:00:00"/>
        <d v="2020-05-16T00:00:00"/>
        <d v="2020-05-17T00:00:00"/>
        <d v="2020-05-18T00:00:00"/>
        <d v="2020-05-19T00:00:00"/>
        <d v="2020-05-20T00:00:00"/>
        <d v="2020-05-21T00:00:00"/>
        <d v="2020-05-22T00:00:00"/>
        <d v="2020-05-23T00:00:00"/>
        <d v="2020-05-24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25T00:00:00"/>
        <d v="2020-06-26T00:00:00"/>
        <d v="2020-06-27T00:00:00"/>
        <d v="2020-06-28T00:00:00"/>
        <d v="2020-06-29T00:00:00"/>
        <d v="2020-06-30T00:00:00"/>
        <d v="2020-07-01T00:00:00"/>
        <d v="2020-07-02T00:00:00"/>
        <d v="2020-07-03T00:00:00"/>
        <d v="2020-07-04T00:00:00"/>
        <d v="2020-07-05T00:00:00"/>
        <d v="2020-07-06T00:00:00"/>
        <d v="2020-07-07T00:00:00"/>
        <d v="2020-07-08T00:00:00"/>
        <d v="2020-07-09T00:00:00"/>
        <d v="2020-07-10T00:00:00"/>
        <d v="2020-07-11T00:00:00"/>
        <d v="2020-07-12T00:00:00"/>
        <d v="2020-07-13T00:00:00"/>
        <d v="2020-07-14T00:00:00"/>
        <d v="2020-07-15T00:00:00"/>
        <d v="2020-07-16T00:00:00"/>
        <d v="2020-07-17T00:00:00"/>
        <d v="2020-07-18T00:00:00"/>
        <d v="2020-07-19T00:00:00"/>
        <d v="2020-07-20T00:00:00"/>
        <d v="2020-07-21T00:00:00"/>
        <d v="2020-07-22T00:00:00"/>
        <d v="2020-07-23T00:00:00"/>
        <d v="2020-07-24T00:00:00"/>
        <d v="2020-07-25T00:00:00"/>
        <d v="2020-07-26T00:00:00"/>
        <d v="2020-07-27T00:00:00"/>
        <d v="2020-07-28T00:00:00"/>
        <d v="2020-07-29T00:00:00"/>
        <d v="2020-07-30T00:00:00"/>
        <d v="2020-07-31T00:00:00"/>
        <d v="2020-08-01T00:00:00"/>
        <d v="2020-08-02T00:00:00"/>
        <d v="2020-08-03T00:00:00"/>
        <d v="2020-08-04T00:00:00"/>
        <d v="2020-08-05T00:00:00"/>
        <d v="2020-08-06T00:00:00"/>
        <d v="2020-08-07T00:00:00"/>
        <d v="2020-08-08T00:00:00"/>
        <d v="2020-08-09T00:00:00"/>
        <d v="2020-08-10T00:00:00"/>
        <d v="2020-08-11T00:00:00"/>
        <d v="2020-08-12T00:00:00"/>
        <d v="2020-08-13T00:00:00"/>
        <d v="2020-08-14T00:00:00"/>
        <d v="2020-08-15T00:00:00"/>
        <d v="2020-08-16T00:00:00"/>
        <d v="2020-08-17T00:00:00"/>
        <d v="2020-08-18T00:00:00"/>
        <d v="2020-08-19T00:00:00"/>
        <d v="2020-08-20T00:00:00"/>
        <d v="2020-08-21T00:00:00"/>
        <d v="2020-08-22T00:00:00"/>
        <d v="2020-08-23T00:00:00"/>
        <d v="2020-08-24T00:00:00"/>
        <d v="2020-08-25T00:00:00"/>
        <d v="2020-08-26T00:00:00"/>
        <d v="2020-08-27T00:00:00"/>
        <d v="2020-08-28T00:00:00"/>
        <d v="2020-08-29T00:00:00"/>
        <d v="2020-08-30T00:00:00"/>
        <d v="2020-08-31T00:00:00"/>
        <d v="2020-09-01T00:00:00"/>
        <d v="2020-09-02T00:00:00"/>
        <d v="2020-09-03T00:00:00"/>
        <d v="2020-09-04T00:00:00"/>
        <d v="2020-09-05T00:00:00"/>
        <d v="2020-09-06T00:00:00"/>
        <d v="2020-09-07T00:00:00"/>
        <d v="2020-09-08T00:00:00"/>
        <d v="2020-09-09T00:00:00"/>
        <d v="2020-09-10T00:00:00"/>
        <d v="2020-09-11T00:00:00"/>
        <d v="2020-09-12T00:00:00"/>
        <d v="2020-09-13T00:00:00"/>
        <d v="2020-09-14T00:00:00"/>
        <d v="2020-09-15T00:00:00"/>
        <d v="2020-09-16T00:00:00"/>
        <d v="2020-09-17T00:00:00"/>
        <d v="2020-09-18T00:00:00"/>
        <d v="2020-09-19T00:00:00"/>
        <d v="2020-09-20T00:00:00"/>
        <d v="2020-09-21T00:00:00"/>
        <d v="2020-09-22T00:00:00"/>
        <d v="2020-09-23T00:00:00"/>
        <d v="2020-09-24T00:00:00"/>
        <d v="2020-09-25T00:00:00"/>
        <d v="2020-09-26T00:00:00"/>
        <d v="2020-09-27T00:00:00"/>
        <d v="2020-09-28T00:00:00"/>
        <d v="2020-09-29T00:00:00"/>
        <d v="2020-09-30T00:00:00"/>
        <d v="2020-10-01T00:00:00"/>
        <d v="2020-10-02T00:00:00"/>
        <d v="2020-10-03T00:00:00"/>
        <d v="2020-10-04T00:00:00"/>
        <d v="2020-10-05T00:00:00"/>
        <d v="2020-10-06T00:00:00"/>
        <d v="2020-10-07T00:00:00"/>
        <d v="2020-10-08T00:00:00"/>
        <d v="2020-10-09T00:00:00"/>
        <d v="2020-10-10T00:00:00"/>
        <d v="2020-10-11T00:00:00"/>
        <d v="2020-10-12T00:00:00"/>
        <d v="2020-10-13T00:00:00"/>
        <d v="2020-10-14T00:00:00"/>
        <d v="2020-10-15T00:00:00"/>
        <d v="2020-10-16T00:00:00"/>
        <d v="2020-10-17T00:00:00"/>
        <d v="2020-10-18T00:00:00"/>
        <d v="2020-10-19T00:00:00"/>
        <d v="2020-10-20T00:00:00"/>
        <d v="2020-10-21T00:00:00"/>
        <d v="2020-10-22T00:00:00"/>
        <d v="2020-10-23T00:00:00"/>
        <d v="2020-10-24T00:00:00"/>
        <d v="2020-10-25T00:00:00"/>
        <d v="2020-10-26T00:00:00"/>
        <d v="2020-10-27T00:00:00"/>
        <d v="2020-10-28T00:00:00"/>
        <d v="2020-10-29T00:00:00"/>
        <d v="2020-10-30T00:00:00"/>
        <d v="2020-10-31T00:00:00"/>
        <d v="2020-11-01T00:00:00"/>
        <d v="2020-11-02T00:00:00"/>
        <d v="2020-11-03T00:00:00"/>
        <d v="2020-11-04T00:00:00"/>
        <d v="2020-11-05T00:00:00"/>
        <d v="2020-11-06T00:00:00"/>
        <d v="2020-11-07T00:00:00"/>
        <d v="2020-11-08T00:00:00"/>
        <d v="2020-11-09T00:00:00"/>
        <d v="2020-11-10T00:00:00"/>
        <d v="2020-11-11T00:00:00"/>
        <d v="2020-11-12T00:00:00"/>
        <d v="2020-11-13T00:00:00"/>
        <d v="2020-11-14T00:00:00"/>
        <d v="2020-11-15T00:00:00"/>
        <d v="2020-11-16T00:00:00"/>
        <d v="2020-11-17T00:00:00"/>
        <d v="2020-11-18T00:00:00"/>
        <d v="2020-11-19T00:00:00"/>
        <d v="2020-11-20T00:00:00"/>
        <d v="2020-11-21T00:00:00"/>
        <d v="2020-11-22T00:00:00"/>
        <d v="2020-11-23T00:00:00"/>
        <d v="2020-11-24T00:00:00"/>
        <d v="2020-11-25T00:00:00"/>
        <d v="2020-11-26T00:00:00"/>
        <d v="2020-11-27T00:00:00"/>
        <d v="2020-11-28T00:00:00"/>
        <d v="2020-11-29T00:00:00"/>
        <d v="2020-11-30T00:00:00"/>
        <d v="2020-12-01T00:00:00"/>
        <d v="2020-12-02T00:00:00"/>
        <d v="2020-12-03T00:00:00"/>
        <d v="2020-12-04T00:00:00"/>
        <d v="2020-12-05T00:00:00"/>
        <d v="2020-12-06T00:00:00"/>
        <d v="2020-12-07T00:00:00"/>
        <d v="2020-12-08T00:00:00"/>
        <d v="2020-12-09T00:00:00"/>
        <d v="2020-12-10T00:00:00"/>
        <d v="2020-12-11T00:00:00"/>
        <d v="2020-12-12T00:00:00"/>
        <d v="2020-12-13T00:00:00"/>
        <d v="2020-12-14T00:00:00"/>
        <d v="2020-12-15T00:00:00"/>
        <d v="2020-12-16T00:00:00"/>
        <d v="2020-12-17T00:00:00"/>
        <d v="2020-12-18T00:00:00"/>
        <d v="2020-12-19T00:00:00"/>
        <d v="2020-12-20T00:00:00"/>
        <d v="2020-12-21T00:00:00"/>
        <d v="2020-12-22T00:00:00"/>
        <d v="2020-12-23T00:00:00"/>
        <d v="2020-12-24T00:00:00"/>
        <d v="2020-12-25T00:00:00"/>
        <d v="2020-12-26T00:00:00"/>
        <d v="2020-12-27T00:00:00"/>
        <d v="2020-12-28T00:00:00"/>
        <d v="2020-12-29T00:00:00"/>
        <d v="2020-12-30T00:00:00"/>
        <d v="2020-12-31T00:00:00"/>
        <d v="2021-01-01T00:00:00"/>
        <d v="2021-01-02T00:00:00"/>
        <d v="2021-01-03T00:00:00"/>
        <d v="2021-01-04T00:00:00"/>
        <d v="2021-01-05T00:00:00"/>
        <d v="2021-01-06T00:00:00"/>
        <d v="2021-01-07T00:00:00"/>
        <d v="2021-01-08T00:00:00"/>
        <d v="2021-01-09T00:00:00"/>
        <d v="2021-01-10T00:00:00"/>
        <d v="2021-01-11T00:00:00"/>
        <d v="2021-01-12T00:00:00"/>
        <d v="2021-01-13T00:00:00"/>
        <d v="2021-01-14T00:00:00"/>
        <d v="2021-01-15T00:00:00"/>
        <d v="2021-01-16T00:00:00"/>
        <d v="2021-01-17T00:00:00"/>
        <d v="2021-01-18T00:00:00"/>
        <d v="2021-01-19T00:00:00"/>
        <d v="2021-01-20T00:00:00"/>
        <d v="2021-01-21T00:00:00"/>
        <d v="2021-01-22T00:00:00"/>
        <d v="2021-01-23T00:00:00"/>
        <d v="2021-01-24T00:00:00"/>
        <d v="2021-01-25T00:00:00"/>
        <d v="2021-01-26T00:00:00"/>
        <d v="2021-01-27T00:00:00"/>
        <d v="2021-01-28T00:00:00"/>
        <d v="2021-01-29T00:00:00"/>
        <d v="2021-01-30T00:00:00"/>
        <d v="2021-01-31T00:00:00"/>
        <d v="2021-02-01T00:00:00"/>
        <d v="2021-02-02T00:00:00"/>
        <d v="2021-02-03T00:00:00"/>
        <d v="2021-02-04T00:00:00"/>
        <d v="2021-02-05T00:00:00"/>
        <d v="2021-02-06T00:00:00"/>
        <d v="2021-02-07T00:00:00"/>
        <d v="2021-02-08T00:00:00"/>
        <d v="2021-02-09T00:00:00"/>
        <d v="2021-02-10T00:00:00"/>
        <d v="2021-02-11T00:00:00"/>
        <d v="2021-02-12T00:00:00"/>
        <d v="2021-02-13T00:00:00"/>
        <d v="2021-02-14T00:00:00"/>
      </sharedItems>
      <fieldGroup par="17" base="2">
        <rangePr groupBy="months" startDate="2019-12-30T00:00:00" endDate="2021-02-15T00:00:00"/>
        <groupItems count="14">
          <s v="&lt;30/12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2/2021"/>
        </groupItems>
      </fieldGroup>
    </cacheField>
    <cacheField name="Début AM" numFmtId="20">
      <sharedItems containsNonDate="0" containsDate="1" containsString="0" containsBlank="1" minDate="1899-12-30T08:30:00" maxDate="1899-12-30T08:30:00"/>
    </cacheField>
    <cacheField name="Fin AM" numFmtId="20">
      <sharedItems containsNonDate="0" containsDate="1" containsString="0" containsBlank="1" minDate="1899-12-30T12:00:00" maxDate="1899-12-30T12:30:00"/>
    </cacheField>
    <cacheField name="Pause AM" numFmtId="20">
      <sharedItems containsNonDate="0" containsDate="1" containsString="0" containsBlank="1" minDate="1899-12-30T00:10:00" maxDate="1899-12-30T00:10:00"/>
    </cacheField>
    <cacheField name="Début PM" numFmtId="20">
      <sharedItems containsNonDate="0" containsDate="1" containsString="0" containsBlank="1" minDate="1899-12-30T13:00:00" maxDate="1899-12-30T13:30:00"/>
    </cacheField>
    <cacheField name="Fin PM" numFmtId="20">
      <sharedItems containsNonDate="0" containsDate="1" containsString="0" containsBlank="1" minDate="1899-12-30T15:30:00" maxDate="1899-12-30T17:00:00"/>
    </cacheField>
    <cacheField name="Pause PM" numFmtId="20">
      <sharedItems containsNonDate="0" containsDate="1" containsString="0" containsBlank="1" minDate="1899-12-30T00:10:00" maxDate="1899-12-30T00:10:00"/>
    </cacheField>
    <cacheField name="Temps de travail" numFmtId="20">
      <sharedItems containsSemiMixedTypes="0" containsNonDate="0" containsDate="1" containsString="0" minDate="1899-12-30T00:00:00" maxDate="1899-12-30T07:10:00"/>
    </cacheField>
    <cacheField name="Heures à récupérer" numFmtId="20">
      <sharedItems containsNonDate="0" containsString="0" containsBlank="1"/>
    </cacheField>
    <cacheField name="Récup avance" numFmtId="20">
      <sharedItems containsNonDate="0" containsString="0" containsBlank="1"/>
    </cacheField>
    <cacheField name=" CP / ABS" numFmtId="0">
      <sharedItems containsBlank="1"/>
    </cacheField>
    <cacheField name="Jour Férié" numFmtId="0">
      <sharedItems containsBlank="1"/>
    </cacheField>
    <cacheField name="Heures sup" numFmtId="0">
      <sharedItems containsSemiMixedTypes="0" containsDate="1" containsString="0" containsMixedTypes="1" minDate="1899-12-31T00:00:00" maxDate="1899-12-31T00:00:00"/>
    </cacheField>
    <cacheField name="A.M." numFmtId="165">
      <sharedItems containsSemiMixedTypes="0" containsNonDate="0" containsDate="1" containsString="0" minDate="1899-12-30T00:00:00" maxDate="1899-12-31T00:00:00"/>
    </cacheField>
    <cacheField name="Chômage Partiel" numFmtId="165">
      <sharedItems containsSemiMixedTypes="0" containsNonDate="0" containsDate="1" containsString="0" minDate="1899-12-30T00:00:00" maxDate="1899-12-31T00:00:00"/>
    </cacheField>
    <cacheField name="Années" numFmtId="0" databaseField="0">
      <fieldGroup base="2">
        <rangePr groupBy="years" startDate="2019-12-30T00:00:00" endDate="2021-02-15T00:00:00"/>
        <groupItems count="5">
          <s v="&lt;30/12/2019"/>
          <s v="2019"/>
          <s v="2020"/>
          <s v="2021"/>
          <s v="&gt;15/02/2021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3">
  <r>
    <s v=""/>
    <s v="LUNDI"/>
    <x v="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"/>
    <m/>
    <m/>
    <m/>
    <m/>
    <m/>
    <m/>
    <d v="1899-12-30T00:00:00"/>
    <m/>
    <m/>
    <m/>
    <s v="OUI"/>
    <n v="0"/>
    <d v="1899-12-30T00:00:00"/>
    <d v="1899-12-30T00:00:00"/>
  </r>
  <r>
    <s v="semaine 1"/>
    <s v="JEUDI"/>
    <x v="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4"/>
    <d v="1899-12-30T08:30:00"/>
    <d v="1899-12-30T12:00:00"/>
    <d v="1899-12-30T00:10:00"/>
    <d v="1899-12-30T13:00:00"/>
    <d v="1899-12-30T16:30:00"/>
    <m/>
    <d v="1899-12-30T06:50:00"/>
    <m/>
    <m/>
    <m/>
    <s v=""/>
    <n v="0"/>
    <d v="1899-12-30T00:00:00"/>
    <d v="1899-12-30T00:00:00"/>
  </r>
  <r>
    <s v=""/>
    <s v="SAMEDI"/>
    <x v="5"/>
    <m/>
    <m/>
    <m/>
    <m/>
    <m/>
    <m/>
    <d v="1899-12-30T00:00:00"/>
    <m/>
    <m/>
    <m/>
    <s v=""/>
    <n v="0"/>
    <d v="1899-12-30T00:00:00"/>
    <d v="1899-12-30T00:00:00"/>
  </r>
  <r>
    <s v=""/>
    <s v="DIMANCHE"/>
    <x v="6"/>
    <m/>
    <m/>
    <m/>
    <m/>
    <m/>
    <m/>
    <d v="1899-12-30T00:00:00"/>
    <m/>
    <m/>
    <m/>
    <s v=""/>
    <n v="0"/>
    <d v="1899-12-30T00:00:00"/>
    <d v="1899-12-30T00:00:00"/>
  </r>
  <r>
    <s v=""/>
    <s v="LUNDI"/>
    <x v="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"/>
    <s v="JEUDI"/>
    <x v="1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1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2"/>
    <m/>
    <m/>
    <m/>
    <m/>
    <m/>
    <m/>
    <d v="1899-12-30T00:00:00"/>
    <m/>
    <m/>
    <m/>
    <s v=""/>
    <n v="0"/>
    <d v="1899-12-30T00:00:00"/>
    <d v="1899-12-30T00:00:00"/>
  </r>
  <r>
    <s v=""/>
    <s v="DIMANCHE"/>
    <x v="13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"/>
    <s v="JEUDI"/>
    <x v="1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8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9"/>
    <m/>
    <m/>
    <m/>
    <m/>
    <m/>
    <m/>
    <d v="1899-12-30T00:00:00"/>
    <m/>
    <m/>
    <m/>
    <s v=""/>
    <n v="0"/>
    <d v="1899-12-30T00:00:00"/>
    <d v="1899-12-30T00:00:00"/>
  </r>
  <r>
    <s v=""/>
    <s v="DIMANCHE"/>
    <x v="20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4"/>
    <s v="JEUDI"/>
    <x v="2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5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6"/>
    <m/>
    <m/>
    <m/>
    <m/>
    <m/>
    <m/>
    <d v="1899-12-30T00:00:00"/>
    <m/>
    <m/>
    <m/>
    <s v=""/>
    <n v="0"/>
    <d v="1899-12-30T00:00:00"/>
    <d v="1899-12-30T00:00:00"/>
  </r>
  <r>
    <s v=""/>
    <s v="DIMANCHE"/>
    <x v="27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3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5"/>
    <s v="JEUDI"/>
    <x v="3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32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33"/>
    <m/>
    <m/>
    <m/>
    <m/>
    <m/>
    <m/>
    <d v="1899-12-30T00:00:00"/>
    <m/>
    <m/>
    <m/>
    <s v=""/>
    <n v="0"/>
    <d v="1899-12-30T00:00:00"/>
    <d v="1899-12-30T00:00:00"/>
  </r>
  <r>
    <s v=""/>
    <s v="DIMANCHE"/>
    <x v="34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3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3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3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6"/>
    <s v="JEUDI"/>
    <x v="3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39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40"/>
    <m/>
    <m/>
    <m/>
    <m/>
    <m/>
    <m/>
    <d v="1899-12-30T00:00:00"/>
    <m/>
    <m/>
    <m/>
    <s v=""/>
    <n v="0"/>
    <d v="1899-12-30T00:00:00"/>
    <d v="1899-12-30T00:00:00"/>
  </r>
  <r>
    <s v=""/>
    <s v="DIMANCHE"/>
    <x v="41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4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4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4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7"/>
    <s v="JEUDI"/>
    <x v="4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46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47"/>
    <m/>
    <m/>
    <m/>
    <m/>
    <m/>
    <m/>
    <d v="1899-12-30T00:00:00"/>
    <m/>
    <m/>
    <m/>
    <s v=""/>
    <n v="0"/>
    <d v="1899-12-30T00:00:00"/>
    <d v="1899-12-30T00:00:00"/>
  </r>
  <r>
    <s v=""/>
    <s v="DIMANCHE"/>
    <x v="48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4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5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5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8"/>
    <s v="JEUDI"/>
    <x v="5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53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54"/>
    <m/>
    <m/>
    <m/>
    <m/>
    <m/>
    <m/>
    <d v="1899-12-30T00:00:00"/>
    <m/>
    <m/>
    <m/>
    <s v=""/>
    <n v="0"/>
    <d v="1899-12-30T00:00:00"/>
    <d v="1899-12-30T00:00:00"/>
  </r>
  <r>
    <s v=""/>
    <s v="DIMANCHE"/>
    <x v="55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5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5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5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9"/>
    <s v="JEUDI"/>
    <x v="5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60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61"/>
    <m/>
    <m/>
    <m/>
    <m/>
    <m/>
    <m/>
    <d v="1899-12-30T00:00:00"/>
    <m/>
    <m/>
    <m/>
    <s v=""/>
    <n v="0"/>
    <d v="1899-12-30T00:00:00"/>
    <d v="1899-12-30T00:00:00"/>
  </r>
  <r>
    <s v=""/>
    <s v="DIMANCHE"/>
    <x v="62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6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6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6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0"/>
    <s v="JEUDI"/>
    <x v="6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67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68"/>
    <m/>
    <m/>
    <m/>
    <m/>
    <m/>
    <m/>
    <d v="1899-12-30T00:00:00"/>
    <m/>
    <m/>
    <m/>
    <s v=""/>
    <n v="0"/>
    <d v="1899-12-30T00:00:00"/>
    <d v="1899-12-30T00:00:00"/>
  </r>
  <r>
    <s v=""/>
    <s v="DIMANCHE"/>
    <x v="69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7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7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7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1"/>
    <s v="JEUDI"/>
    <x v="7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74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75"/>
    <m/>
    <m/>
    <m/>
    <m/>
    <m/>
    <m/>
    <d v="1899-12-30T00:00:00"/>
    <m/>
    <m/>
    <m/>
    <s v=""/>
    <n v="0"/>
    <d v="1899-12-30T00:00:00"/>
    <d v="1899-12-30T00:00:00"/>
  </r>
  <r>
    <s v=""/>
    <s v="DIMANCHE"/>
    <x v="76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7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7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7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2"/>
    <s v="JEUDI"/>
    <x v="8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81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82"/>
    <m/>
    <m/>
    <m/>
    <m/>
    <m/>
    <m/>
    <d v="1899-12-30T00:00:00"/>
    <m/>
    <m/>
    <m/>
    <s v=""/>
    <n v="0"/>
    <d v="1899-12-30T00:00:00"/>
    <d v="1899-12-30T00:00:00"/>
  </r>
  <r>
    <s v=""/>
    <s v="DIMANCHE"/>
    <x v="83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8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8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8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3"/>
    <s v="JEUDI"/>
    <x v="8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88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89"/>
    <m/>
    <m/>
    <m/>
    <m/>
    <m/>
    <m/>
    <d v="1899-12-30T00:00:00"/>
    <m/>
    <m/>
    <m/>
    <s v=""/>
    <n v="0"/>
    <d v="1899-12-30T00:00:00"/>
    <d v="1899-12-30T00:00:00"/>
  </r>
  <r>
    <s v=""/>
    <s v="DIMANCHE"/>
    <x v="90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9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9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9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4"/>
    <s v="JEUDI"/>
    <x v="9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95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96"/>
    <m/>
    <m/>
    <m/>
    <m/>
    <m/>
    <m/>
    <d v="1899-12-30T00:00:00"/>
    <m/>
    <m/>
    <m/>
    <s v=""/>
    <n v="0"/>
    <d v="1899-12-30T00:00:00"/>
    <d v="1899-12-30T00:00:00"/>
  </r>
  <r>
    <s v=""/>
    <s v="DIMANCHE"/>
    <x v="97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9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9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0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5"/>
    <s v="JEUDI"/>
    <x v="10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02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03"/>
    <m/>
    <m/>
    <m/>
    <m/>
    <m/>
    <m/>
    <d v="1899-12-30T00:00:00"/>
    <m/>
    <m/>
    <m/>
    <s v=""/>
    <n v="0"/>
    <d v="1899-12-30T00:00:00"/>
    <d v="1899-12-30T00:00:00"/>
  </r>
  <r>
    <s v=""/>
    <s v="DIMANCHE"/>
    <x v="104"/>
    <m/>
    <m/>
    <m/>
    <m/>
    <m/>
    <m/>
    <d v="1899-12-30T00:00:00"/>
    <m/>
    <m/>
    <m/>
    <s v="OUI"/>
    <n v="5.3290705182007514E-15"/>
    <d v="1899-12-30T00:00:00"/>
    <d v="1899-12-30T00:00:00"/>
  </r>
  <r>
    <s v=""/>
    <s v="LUNDI"/>
    <x v="105"/>
    <m/>
    <m/>
    <m/>
    <m/>
    <m/>
    <m/>
    <d v="1899-12-30T00:00:00"/>
    <m/>
    <m/>
    <m/>
    <s v="OUI"/>
    <n v="0"/>
    <d v="1899-12-30T00:00:00"/>
    <d v="1899-12-30T00:00:00"/>
  </r>
  <r>
    <s v=""/>
    <s v="MARDI"/>
    <x v="10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0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6"/>
    <s v="JEUDI"/>
    <x v="10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09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10"/>
    <m/>
    <m/>
    <m/>
    <m/>
    <m/>
    <m/>
    <d v="1899-12-30T00:00:00"/>
    <m/>
    <m/>
    <m/>
    <s v=""/>
    <n v="0"/>
    <d v="1899-12-30T00:00:00"/>
    <d v="1899-12-30T00:00:00"/>
  </r>
  <r>
    <s v=""/>
    <s v="DIMANCHE"/>
    <x v="111"/>
    <m/>
    <m/>
    <m/>
    <m/>
    <m/>
    <m/>
    <d v="1899-12-30T00:00:00"/>
    <m/>
    <m/>
    <m/>
    <s v=""/>
    <n v="0"/>
    <d v="1899-12-30T00:00:00"/>
    <d v="1899-12-30T00:00:00"/>
  </r>
  <r>
    <s v=""/>
    <s v="LUNDI"/>
    <x v="11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1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1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7"/>
    <s v="JEUDI"/>
    <x v="11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16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17"/>
    <m/>
    <m/>
    <m/>
    <m/>
    <m/>
    <m/>
    <d v="1899-12-30T00:00:00"/>
    <m/>
    <m/>
    <m/>
    <s v=""/>
    <n v="0"/>
    <d v="1899-12-30T00:00:00"/>
    <d v="1899-12-30T00:00:00"/>
  </r>
  <r>
    <s v=""/>
    <s v="DIMANCHE"/>
    <x v="118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1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2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2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8"/>
    <s v="JEUDI"/>
    <x v="12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23"/>
    <m/>
    <m/>
    <m/>
    <m/>
    <m/>
    <m/>
    <d v="1899-12-30T00:00:00"/>
    <m/>
    <m/>
    <m/>
    <s v="OUI"/>
    <n v="0"/>
    <d v="1899-12-30T00:00:00"/>
    <d v="1899-12-30T00:00:00"/>
  </r>
  <r>
    <s v=""/>
    <s v="SAMEDI"/>
    <x v="124"/>
    <m/>
    <m/>
    <m/>
    <m/>
    <m/>
    <m/>
    <d v="1899-12-30T00:00:00"/>
    <m/>
    <m/>
    <m/>
    <s v=""/>
    <n v="0"/>
    <d v="1899-12-30T00:00:00"/>
    <d v="1899-12-30T00:00:00"/>
  </r>
  <r>
    <s v=""/>
    <s v="DIMANCHE"/>
    <x v="125"/>
    <m/>
    <m/>
    <m/>
    <m/>
    <m/>
    <m/>
    <d v="1899-12-30T00:00:00"/>
    <m/>
    <m/>
    <m/>
    <s v=""/>
    <n v="0"/>
    <d v="1899-12-30T00:00:00"/>
    <d v="1899-12-30T00:00:00"/>
  </r>
  <r>
    <s v=""/>
    <s v="LUNDI"/>
    <x v="12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2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2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19"/>
    <s v="JEUDI"/>
    <x v="12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30"/>
    <m/>
    <m/>
    <m/>
    <m/>
    <m/>
    <m/>
    <d v="1899-12-30T00:00:00"/>
    <m/>
    <m/>
    <m/>
    <s v="OUI"/>
    <n v="0"/>
    <d v="1899-12-30T00:00:00"/>
    <d v="1899-12-30T00:00:00"/>
  </r>
  <r>
    <s v=""/>
    <s v="SAMEDI"/>
    <x v="131"/>
    <m/>
    <m/>
    <m/>
    <m/>
    <m/>
    <m/>
    <d v="1899-12-30T00:00:00"/>
    <m/>
    <m/>
    <m/>
    <s v=""/>
    <n v="0"/>
    <d v="1899-12-30T00:00:00"/>
    <d v="1899-12-30T00:00:00"/>
  </r>
  <r>
    <s v=""/>
    <s v="DIMANCHE"/>
    <x v="132"/>
    <m/>
    <m/>
    <m/>
    <m/>
    <m/>
    <m/>
    <d v="1899-12-30T00:00:00"/>
    <m/>
    <m/>
    <m/>
    <s v=""/>
    <n v="0"/>
    <d v="1899-12-30T00:00:00"/>
    <d v="1899-12-30T00:00:00"/>
  </r>
  <r>
    <s v=""/>
    <s v="LUNDI"/>
    <x v="13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3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3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0"/>
    <s v="JEUDI"/>
    <x v="13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37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38"/>
    <m/>
    <m/>
    <m/>
    <m/>
    <m/>
    <m/>
    <d v="1899-12-30T00:00:00"/>
    <m/>
    <m/>
    <m/>
    <s v=""/>
    <n v="0"/>
    <d v="1899-12-30T00:00:00"/>
    <d v="1899-12-30T00:00:00"/>
  </r>
  <r>
    <s v=""/>
    <s v="DIMANCHE"/>
    <x v="139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4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4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4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1"/>
    <s v="JEUDI"/>
    <x v="143"/>
    <m/>
    <m/>
    <m/>
    <m/>
    <m/>
    <m/>
    <d v="1899-12-30T00:00:00"/>
    <m/>
    <m/>
    <m/>
    <s v="OUI"/>
    <n v="0"/>
    <d v="1899-12-30T00:00:00"/>
    <d v="1899-12-30T00:00:00"/>
  </r>
  <r>
    <s v=""/>
    <s v="VENDREDI"/>
    <x v="144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45"/>
    <m/>
    <m/>
    <m/>
    <m/>
    <m/>
    <m/>
    <d v="1899-12-30T00:00:00"/>
    <m/>
    <m/>
    <m/>
    <s v=""/>
    <n v="0"/>
    <d v="1899-12-30T00:00:00"/>
    <d v="1899-12-30T00:00:00"/>
  </r>
  <r>
    <s v=""/>
    <s v="DIMANCHE"/>
    <x v="146"/>
    <m/>
    <m/>
    <m/>
    <m/>
    <m/>
    <m/>
    <d v="1899-12-30T00:00:00"/>
    <m/>
    <m/>
    <m/>
    <s v=""/>
    <n v="0"/>
    <d v="1899-12-30T00:00:00"/>
    <d v="1899-12-30T00:00:00"/>
  </r>
  <r>
    <s v=""/>
    <s v="LUNDI"/>
    <x v="14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4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4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2"/>
    <s v="JEUDI"/>
    <x v="15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51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52"/>
    <m/>
    <m/>
    <m/>
    <m/>
    <m/>
    <m/>
    <d v="1899-12-30T00:00:00"/>
    <m/>
    <m/>
    <m/>
    <s v=""/>
    <n v="0"/>
    <d v="1899-12-30T00:00:00"/>
    <d v="1899-12-30T00:00:00"/>
  </r>
  <r>
    <s v=""/>
    <s v="DIMANCHE"/>
    <x v="153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54"/>
    <d v="1899-12-30T08:30:00"/>
    <d v="1899-12-30T12:30:00"/>
    <d v="1899-12-30T00:10:00"/>
    <d v="1899-12-30T13:30:00"/>
    <d v="1899-12-30T17:00:00"/>
    <d v="1899-12-30T00:10:00"/>
    <d v="1899-12-30T07:10:00"/>
    <m/>
    <m/>
    <m/>
    <m/>
    <n v="0"/>
    <d v="1899-12-30T00:00:00"/>
    <d v="1899-12-30T00:00:00"/>
  </r>
  <r>
    <s v=""/>
    <s v="MARDI"/>
    <x v="15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5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3"/>
    <s v="JEUDI"/>
    <x v="15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58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59"/>
    <m/>
    <m/>
    <m/>
    <m/>
    <m/>
    <m/>
    <d v="1899-12-30T00:00:00"/>
    <m/>
    <m/>
    <m/>
    <s v=""/>
    <n v="0"/>
    <d v="1899-12-30T00:00:00"/>
    <d v="1899-12-30T00:00:00"/>
  </r>
  <r>
    <s v=""/>
    <s v="DIMANCHE"/>
    <x v="160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6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6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6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4"/>
    <s v="JEUDI"/>
    <x v="16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65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66"/>
    <m/>
    <m/>
    <m/>
    <m/>
    <m/>
    <m/>
    <d v="1899-12-30T00:00:00"/>
    <m/>
    <m/>
    <m/>
    <s v=""/>
    <n v="0"/>
    <d v="1899-12-30T00:00:00"/>
    <d v="1899-12-30T00:00:00"/>
  </r>
  <r>
    <s v=""/>
    <s v="DIMANCHE"/>
    <x v="167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6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6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7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5"/>
    <s v="JEUDI"/>
    <x v="17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72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73"/>
    <m/>
    <m/>
    <m/>
    <m/>
    <m/>
    <m/>
    <d v="1899-12-30T00:00:00"/>
    <m/>
    <m/>
    <m/>
    <s v=""/>
    <n v="0"/>
    <d v="1899-12-30T00:00:00"/>
    <d v="1899-12-30T00:00:00"/>
  </r>
  <r>
    <s v=""/>
    <s v="DIMANCHE"/>
    <x v="174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7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7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7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6"/>
    <s v="JEUDI"/>
    <x v="17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79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80"/>
    <m/>
    <m/>
    <m/>
    <m/>
    <m/>
    <m/>
    <d v="1899-12-30T00:00:00"/>
    <m/>
    <m/>
    <m/>
    <s v=""/>
    <n v="0"/>
    <d v="1899-12-30T00:00:00"/>
    <d v="1899-12-30T00:00:00"/>
  </r>
  <r>
    <s v=""/>
    <s v="DIMANCHE"/>
    <x v="181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8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18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18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27"/>
    <s v="JEUDI"/>
    <x v="18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186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187"/>
    <m/>
    <m/>
    <m/>
    <m/>
    <m/>
    <m/>
    <d v="1899-12-30T00:00:00"/>
    <m/>
    <m/>
    <m/>
    <s v=""/>
    <n v="0"/>
    <d v="1899-12-30T00:00:00"/>
    <d v="1899-12-30T00:00:00"/>
  </r>
  <r>
    <s v=""/>
    <s v="DIMANCHE"/>
    <x v="188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89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ARDI"/>
    <x v="190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ERCREDI"/>
    <x v="191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semaine 28"/>
    <s v="JEUDI"/>
    <x v="192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VENDREDI"/>
    <x v="193"/>
    <d v="1899-12-30T08:30:00"/>
    <d v="1899-12-30T12:00:00"/>
    <d v="1899-12-30T00:10:00"/>
    <d v="1899-12-30T13:00:00"/>
    <d v="1899-12-30T15:30:00"/>
    <m/>
    <d v="1899-12-30T05:50:00"/>
    <m/>
    <m/>
    <s v="C.P."/>
    <s v=""/>
    <n v="0"/>
    <d v="1899-12-30T00:00:00"/>
    <d v="1899-12-30T00:00:00"/>
  </r>
  <r>
    <s v=""/>
    <s v="SAMEDI"/>
    <x v="194"/>
    <m/>
    <m/>
    <m/>
    <m/>
    <m/>
    <m/>
    <d v="1899-12-30T00:00:00"/>
    <m/>
    <m/>
    <s v="C.P."/>
    <s v=""/>
    <n v="0"/>
    <d v="1899-12-30T00:00:00"/>
    <d v="1899-12-30T00:00:00"/>
  </r>
  <r>
    <s v=""/>
    <s v="DIMANCHE"/>
    <x v="195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196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ARDI"/>
    <x v="197"/>
    <m/>
    <m/>
    <m/>
    <m/>
    <m/>
    <m/>
    <d v="1899-12-30T00:00:00"/>
    <m/>
    <m/>
    <m/>
    <s v="OUI"/>
    <n v="0"/>
    <d v="1899-12-30T00:00:00"/>
    <d v="1899-12-30T00:00:00"/>
  </r>
  <r>
    <s v=""/>
    <s v="MERCREDI"/>
    <x v="198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semaine 29"/>
    <s v="JEUDI"/>
    <x v="199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VENDREDI"/>
    <x v="200"/>
    <d v="1899-12-30T08:30:00"/>
    <d v="1899-12-30T12:00:00"/>
    <d v="1899-12-30T00:10:00"/>
    <d v="1899-12-30T13:00:00"/>
    <d v="1899-12-30T15:30:00"/>
    <m/>
    <d v="1899-12-30T05:50:00"/>
    <m/>
    <m/>
    <s v="C.P."/>
    <s v=""/>
    <n v="0"/>
    <d v="1899-12-30T00:00:00"/>
    <d v="1899-12-30T00:00:00"/>
  </r>
  <r>
    <s v=""/>
    <s v="SAMEDI"/>
    <x v="201"/>
    <m/>
    <m/>
    <m/>
    <m/>
    <m/>
    <m/>
    <d v="1899-12-30T00:00:00"/>
    <m/>
    <m/>
    <s v="C.P."/>
    <s v=""/>
    <n v="0"/>
    <d v="1899-12-30T00:00:00"/>
    <d v="1899-12-30T00:00:00"/>
  </r>
  <r>
    <s v=""/>
    <s v="DIMANCHE"/>
    <x v="202"/>
    <m/>
    <m/>
    <m/>
    <m/>
    <m/>
    <m/>
    <d v="1899-12-30T00:00:00"/>
    <m/>
    <m/>
    <m/>
    <s v=""/>
    <n v="0"/>
    <d v="1899-12-30T00:00:00"/>
    <d v="1899-12-30T00:00:00"/>
  </r>
  <r>
    <s v=""/>
    <s v="LUNDI"/>
    <x v="203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ARDI"/>
    <x v="204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ERCREDI"/>
    <x v="205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semaine 30"/>
    <s v="JEUDI"/>
    <x v="206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VENDREDI"/>
    <x v="207"/>
    <d v="1899-12-30T08:30:00"/>
    <d v="1899-12-30T12:00:00"/>
    <d v="1899-12-30T00:10:00"/>
    <d v="1899-12-30T13:00:00"/>
    <d v="1899-12-30T15:30:00"/>
    <m/>
    <d v="1899-12-30T05:50:00"/>
    <m/>
    <m/>
    <s v="C.P."/>
    <s v=""/>
    <n v="0"/>
    <d v="1899-12-30T00:00:00"/>
    <d v="1899-12-30T00:00:00"/>
  </r>
  <r>
    <s v=""/>
    <s v="SAMEDI"/>
    <x v="208"/>
    <m/>
    <m/>
    <m/>
    <m/>
    <m/>
    <m/>
    <d v="1899-12-30T00:00:00"/>
    <m/>
    <m/>
    <s v="C.P."/>
    <s v=""/>
    <n v="0"/>
    <d v="1899-12-30T00:00:00"/>
    <d v="1899-12-30T00:00:00"/>
  </r>
  <r>
    <s v=""/>
    <s v="DIMANCHE"/>
    <x v="209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1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11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MERCREDI"/>
    <x v="212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semaine 31"/>
    <s v="JEUDI"/>
    <x v="213"/>
    <d v="1899-12-30T08:30:00"/>
    <d v="1899-12-30T12:30:00"/>
    <d v="1899-12-30T00:10:00"/>
    <d v="1899-12-30T13:30:00"/>
    <d v="1899-12-30T17:00:00"/>
    <d v="1899-12-30T00:10:00"/>
    <d v="1899-12-30T07:10:00"/>
    <m/>
    <m/>
    <s v="C.P."/>
    <s v=""/>
    <n v="0"/>
    <d v="1899-12-30T00:00:00"/>
    <d v="1899-12-30T00:00:00"/>
  </r>
  <r>
    <s v=""/>
    <s v="VENDREDI"/>
    <x v="214"/>
    <d v="1899-12-30T08:30:00"/>
    <d v="1899-12-30T12:00:00"/>
    <d v="1899-12-30T00:10:00"/>
    <d v="1899-12-30T13:00:00"/>
    <d v="1899-12-30T15:30:00"/>
    <m/>
    <d v="1899-12-30T05:50:00"/>
    <m/>
    <m/>
    <s v="C.P."/>
    <s v=""/>
    <n v="0"/>
    <d v="1899-12-30T00:00:00"/>
    <d v="1899-12-30T00:00:00"/>
  </r>
  <r>
    <s v=""/>
    <s v="SAMEDI"/>
    <x v="215"/>
    <m/>
    <m/>
    <m/>
    <m/>
    <m/>
    <m/>
    <d v="1899-12-30T00:00:00"/>
    <m/>
    <m/>
    <s v="C.P."/>
    <s v=""/>
    <n v="0"/>
    <d v="1899-12-30T00:00:00"/>
    <d v="1899-12-30T00:00:00"/>
  </r>
  <r>
    <s v=""/>
    <s v="DIMANCHE"/>
    <x v="216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1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1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1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2"/>
    <s v="JEUDI"/>
    <x v="22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21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22"/>
    <m/>
    <m/>
    <m/>
    <m/>
    <m/>
    <m/>
    <d v="1899-12-30T00:00:00"/>
    <m/>
    <m/>
    <m/>
    <s v=""/>
    <n v="0"/>
    <d v="1899-12-30T00:00:00"/>
    <d v="1899-12-30T00:00:00"/>
  </r>
  <r>
    <s v=""/>
    <s v="DIMANCHE"/>
    <x v="223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2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2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2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3"/>
    <s v="JEUDI"/>
    <x v="22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28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29"/>
    <m/>
    <m/>
    <m/>
    <m/>
    <m/>
    <m/>
    <d v="1899-12-30T00:00:00"/>
    <m/>
    <m/>
    <m/>
    <s v="OUI"/>
    <n v="0"/>
    <d v="1899-12-30T00:00:00"/>
    <d v="1899-12-30T00:00:00"/>
  </r>
  <r>
    <s v=""/>
    <s v="DIMANCHE"/>
    <x v="230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3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32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33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4"/>
    <s v="JEUDI"/>
    <x v="234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35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36"/>
    <m/>
    <m/>
    <m/>
    <m/>
    <m/>
    <m/>
    <d v="1899-12-30T00:00:00"/>
    <m/>
    <m/>
    <m/>
    <s v=""/>
    <n v="0"/>
    <d v="1899-12-30T00:00:00"/>
    <d v="1899-12-30T00:00:00"/>
  </r>
  <r>
    <s v=""/>
    <s v="DIMANCHE"/>
    <x v="237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3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39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40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5"/>
    <s v="JEUDI"/>
    <x v="241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42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43"/>
    <m/>
    <m/>
    <m/>
    <m/>
    <m/>
    <m/>
    <d v="1899-12-30T00:00:00"/>
    <m/>
    <m/>
    <m/>
    <s v=""/>
    <n v="0"/>
    <d v="1899-12-30T00:00:00"/>
    <d v="1899-12-30T00:00:00"/>
  </r>
  <r>
    <s v=""/>
    <s v="DIMANCHE"/>
    <x v="244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45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ARDI"/>
    <x v="246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MERCREDI"/>
    <x v="247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semaine 36"/>
    <s v="JEUDI"/>
    <x v="248"/>
    <d v="1899-12-30T08:30:00"/>
    <d v="1899-12-30T12:30:00"/>
    <d v="1899-12-30T00:10:00"/>
    <d v="1899-12-30T13:30:00"/>
    <d v="1899-12-30T17:00:00"/>
    <d v="1899-12-30T00:10:00"/>
    <d v="1899-12-30T07:10:00"/>
    <m/>
    <m/>
    <m/>
    <s v=""/>
    <n v="0"/>
    <d v="1899-12-30T00:00:00"/>
    <d v="1899-12-30T00:00:00"/>
  </r>
  <r>
    <s v=""/>
    <s v="VENDREDI"/>
    <x v="249"/>
    <d v="1899-12-30T08:30:00"/>
    <d v="1899-12-30T12:00:00"/>
    <d v="1899-12-30T00:10:00"/>
    <d v="1899-12-30T13:00:00"/>
    <d v="1899-12-30T15:30:00"/>
    <m/>
    <d v="1899-12-30T05:50:00"/>
    <m/>
    <m/>
    <m/>
    <s v=""/>
    <n v="0"/>
    <d v="1899-12-30T00:00:00"/>
    <d v="1899-12-30T00:00:00"/>
  </r>
  <r>
    <s v=""/>
    <s v="SAMEDI"/>
    <x v="250"/>
    <m/>
    <m/>
    <m/>
    <m/>
    <m/>
    <m/>
    <d v="1899-12-30T00:00:00"/>
    <m/>
    <m/>
    <m/>
    <s v=""/>
    <n v="0"/>
    <d v="1899-12-30T00:00:00"/>
    <d v="1899-12-30T00:00:00"/>
  </r>
  <r>
    <s v=""/>
    <s v="DIMANCHE"/>
    <x v="251"/>
    <m/>
    <m/>
    <m/>
    <m/>
    <m/>
    <m/>
    <d v="1899-12-30T00:00:00"/>
    <m/>
    <m/>
    <m/>
    <s v=""/>
    <n v="5.3290705182007514E-15"/>
    <d v="1899-12-30T00:00:00"/>
    <d v="1899-12-30T00:00:00"/>
  </r>
  <r>
    <s v=""/>
    <s v="LUNDI"/>
    <x v="252"/>
    <m/>
    <m/>
    <m/>
    <m/>
    <m/>
    <m/>
    <d v="1899-12-30T00:00:00"/>
    <m/>
    <m/>
    <m/>
    <s v=""/>
    <n v="0"/>
    <d v="1899-12-30T00:00:00"/>
    <d v="1899-12-30T00:00:00"/>
  </r>
  <r>
    <s v=""/>
    <s v="MARDI"/>
    <x v="253"/>
    <m/>
    <m/>
    <m/>
    <m/>
    <m/>
    <m/>
    <d v="1899-12-30T00:00:00"/>
    <m/>
    <m/>
    <m/>
    <s v=""/>
    <n v="0"/>
    <d v="1899-12-30T00:00:00"/>
    <d v="1899-12-30T00:00:00"/>
  </r>
  <r>
    <s v=""/>
    <s v="MERCREDI"/>
    <x v="254"/>
    <m/>
    <m/>
    <m/>
    <m/>
    <m/>
    <m/>
    <d v="1899-12-30T00:00:00"/>
    <m/>
    <m/>
    <m/>
    <s v=""/>
    <n v="0"/>
    <d v="1899-12-30T00:00:00"/>
    <d v="1899-12-30T00:00:00"/>
  </r>
  <r>
    <s v="semaine 37"/>
    <s v="JEUDI"/>
    <x v="255"/>
    <m/>
    <m/>
    <m/>
    <m/>
    <m/>
    <m/>
    <d v="1899-12-30T00:00:00"/>
    <m/>
    <m/>
    <m/>
    <s v=""/>
    <n v="0"/>
    <d v="1899-12-30T00:00:00"/>
    <d v="1899-12-30T00:00:00"/>
  </r>
  <r>
    <s v=""/>
    <s v="VENDREDI"/>
    <x v="256"/>
    <m/>
    <m/>
    <m/>
    <m/>
    <m/>
    <m/>
    <d v="1899-12-30T00:00:00"/>
    <m/>
    <m/>
    <m/>
    <s v=""/>
    <n v="0"/>
    <d v="1899-12-30T00:00:00"/>
    <d v="1899-12-30T00:00:00"/>
  </r>
  <r>
    <s v=""/>
    <s v="SAMEDI"/>
    <x v="257"/>
    <m/>
    <m/>
    <m/>
    <m/>
    <m/>
    <m/>
    <d v="1899-12-30T00:00:00"/>
    <m/>
    <m/>
    <m/>
    <s v=""/>
    <n v="0"/>
    <d v="1899-12-30T00:00:00"/>
    <d v="1899-12-30T00:00:00"/>
  </r>
  <r>
    <s v=""/>
    <s v="DIMANCHE"/>
    <x v="258"/>
    <m/>
    <m/>
    <m/>
    <m/>
    <m/>
    <m/>
    <d v="1899-12-30T00:00:00"/>
    <m/>
    <m/>
    <m/>
    <s v=""/>
    <n v="0"/>
    <d v="1899-12-30T00:00:00"/>
    <d v="1899-12-30T00:00:00"/>
  </r>
  <r>
    <s v=""/>
    <s v="LUNDI"/>
    <x v="259"/>
    <m/>
    <m/>
    <m/>
    <m/>
    <m/>
    <m/>
    <d v="1899-12-30T00:00:00"/>
    <m/>
    <m/>
    <m/>
    <s v=""/>
    <n v="0"/>
    <d v="1899-12-30T00:00:00"/>
    <d v="1899-12-30T00:00:00"/>
  </r>
  <r>
    <s v=""/>
    <s v="MARDI"/>
    <x v="260"/>
    <m/>
    <m/>
    <m/>
    <m/>
    <m/>
    <m/>
    <d v="1899-12-30T00:00:00"/>
    <m/>
    <m/>
    <m/>
    <s v=""/>
    <n v="0"/>
    <d v="1899-12-30T00:00:00"/>
    <d v="1899-12-30T00:00:00"/>
  </r>
  <r>
    <s v=""/>
    <s v="MERCREDI"/>
    <x v="261"/>
    <m/>
    <m/>
    <m/>
    <m/>
    <m/>
    <m/>
    <d v="1899-12-30T00:00:00"/>
    <m/>
    <m/>
    <m/>
    <s v=""/>
    <n v="0"/>
    <d v="1899-12-30T00:00:00"/>
    <d v="1899-12-30T00:00:00"/>
  </r>
  <r>
    <s v="semaine 38"/>
    <s v="JEUDI"/>
    <x v="262"/>
    <m/>
    <m/>
    <m/>
    <m/>
    <m/>
    <m/>
    <d v="1899-12-30T00:00:00"/>
    <m/>
    <m/>
    <m/>
    <s v=""/>
    <n v="0"/>
    <d v="1899-12-30T00:00:00"/>
    <d v="1899-12-30T00:00:00"/>
  </r>
  <r>
    <s v=""/>
    <s v="VENDREDI"/>
    <x v="263"/>
    <m/>
    <m/>
    <m/>
    <m/>
    <m/>
    <m/>
    <d v="1899-12-30T00:00:00"/>
    <m/>
    <m/>
    <m/>
    <s v=""/>
    <n v="0"/>
    <d v="1899-12-30T00:00:00"/>
    <d v="1899-12-30T00:00:00"/>
  </r>
  <r>
    <s v=""/>
    <s v="SAMEDI"/>
    <x v="264"/>
    <m/>
    <m/>
    <m/>
    <m/>
    <m/>
    <m/>
    <d v="1899-12-30T00:00:00"/>
    <m/>
    <m/>
    <m/>
    <s v=""/>
    <n v="0"/>
    <d v="1899-12-30T00:00:00"/>
    <d v="1899-12-30T00:00:00"/>
  </r>
  <r>
    <s v=""/>
    <s v="DIMANCHE"/>
    <x v="265"/>
    <m/>
    <m/>
    <m/>
    <m/>
    <m/>
    <m/>
    <d v="1899-12-30T00:00:00"/>
    <m/>
    <m/>
    <m/>
    <s v=""/>
    <n v="0"/>
    <d v="1899-12-30T00:00:00"/>
    <d v="1899-12-30T00:00:00"/>
  </r>
  <r>
    <s v=""/>
    <s v="LUNDI"/>
    <x v="266"/>
    <m/>
    <m/>
    <m/>
    <m/>
    <m/>
    <m/>
    <d v="1899-12-30T00:00:00"/>
    <m/>
    <m/>
    <m/>
    <s v=""/>
    <n v="0"/>
    <d v="1899-12-30T00:00:00"/>
    <d v="1899-12-30T00:00:00"/>
  </r>
  <r>
    <s v=""/>
    <s v="MARDI"/>
    <x v="267"/>
    <m/>
    <m/>
    <m/>
    <m/>
    <m/>
    <m/>
    <d v="1899-12-30T00:00:00"/>
    <m/>
    <m/>
    <m/>
    <s v=""/>
    <n v="0"/>
    <d v="1899-12-30T00:00:00"/>
    <d v="1899-12-30T00:00:00"/>
  </r>
  <r>
    <s v=""/>
    <s v="MERCREDI"/>
    <x v="268"/>
    <m/>
    <m/>
    <m/>
    <m/>
    <m/>
    <m/>
    <d v="1899-12-30T00:00:00"/>
    <m/>
    <m/>
    <m/>
    <s v=""/>
    <n v="0"/>
    <d v="1899-12-30T00:00:00"/>
    <d v="1899-12-30T00:00:00"/>
  </r>
  <r>
    <s v="semaine 39"/>
    <s v="JEUDI"/>
    <x v="269"/>
    <m/>
    <m/>
    <m/>
    <m/>
    <m/>
    <m/>
    <d v="1899-12-30T00:00:00"/>
    <m/>
    <m/>
    <m/>
    <s v=""/>
    <n v="0"/>
    <d v="1899-12-30T00:00:00"/>
    <d v="1899-12-30T00:00:00"/>
  </r>
  <r>
    <s v=""/>
    <s v="VENDREDI"/>
    <x v="270"/>
    <m/>
    <m/>
    <m/>
    <m/>
    <m/>
    <m/>
    <d v="1899-12-30T00:00:00"/>
    <m/>
    <m/>
    <m/>
    <s v=""/>
    <n v="0"/>
    <d v="1899-12-30T00:00:00"/>
    <d v="1899-12-30T00:00:00"/>
  </r>
  <r>
    <s v=""/>
    <s v="SAMEDI"/>
    <x v="271"/>
    <m/>
    <m/>
    <m/>
    <m/>
    <m/>
    <m/>
    <d v="1899-12-30T00:00:00"/>
    <m/>
    <m/>
    <m/>
    <s v=""/>
    <n v="0"/>
    <d v="1899-12-30T00:00:00"/>
    <d v="1899-12-30T00:00:00"/>
  </r>
  <r>
    <s v=""/>
    <s v="DIMANCHE"/>
    <x v="272"/>
    <m/>
    <m/>
    <m/>
    <m/>
    <m/>
    <m/>
    <d v="1899-12-30T00:00:00"/>
    <m/>
    <m/>
    <m/>
    <s v=""/>
    <n v="0"/>
    <d v="1899-12-30T00:00:00"/>
    <d v="1899-12-30T00:00:00"/>
  </r>
  <r>
    <s v=""/>
    <s v="LUNDI"/>
    <x v="273"/>
    <m/>
    <m/>
    <m/>
    <m/>
    <m/>
    <m/>
    <d v="1899-12-30T00:00:00"/>
    <m/>
    <m/>
    <m/>
    <s v=""/>
    <n v="0"/>
    <d v="1899-12-30T00:00:00"/>
    <d v="1899-12-30T00:00:00"/>
  </r>
  <r>
    <s v=""/>
    <s v="MARDI"/>
    <x v="274"/>
    <m/>
    <m/>
    <m/>
    <m/>
    <m/>
    <m/>
    <d v="1899-12-30T00:00:00"/>
    <m/>
    <m/>
    <m/>
    <s v=""/>
    <n v="0"/>
    <d v="1899-12-30T00:00:00"/>
    <d v="1899-12-30T00:00:00"/>
  </r>
  <r>
    <s v=""/>
    <s v="MERCREDI"/>
    <x v="275"/>
    <m/>
    <m/>
    <m/>
    <m/>
    <m/>
    <m/>
    <d v="1899-12-30T00:00:00"/>
    <m/>
    <m/>
    <m/>
    <s v=""/>
    <n v="0"/>
    <d v="1899-12-30T00:00:00"/>
    <d v="1899-12-30T00:00:00"/>
  </r>
  <r>
    <s v="semaine 40"/>
    <s v="JEUDI"/>
    <x v="276"/>
    <m/>
    <m/>
    <m/>
    <m/>
    <m/>
    <m/>
    <d v="1899-12-30T00:00:00"/>
    <m/>
    <m/>
    <m/>
    <s v=""/>
    <n v="0"/>
    <d v="1899-12-30T00:00:00"/>
    <d v="1899-12-30T00:00:00"/>
  </r>
  <r>
    <s v=""/>
    <s v="VENDREDI"/>
    <x v="277"/>
    <m/>
    <m/>
    <m/>
    <m/>
    <m/>
    <m/>
    <d v="1899-12-30T00:00:00"/>
    <m/>
    <m/>
    <m/>
    <s v=""/>
    <n v="0"/>
    <d v="1899-12-30T00:00:00"/>
    <d v="1899-12-30T00:00:00"/>
  </r>
  <r>
    <s v=""/>
    <s v="SAMEDI"/>
    <x v="278"/>
    <m/>
    <m/>
    <m/>
    <m/>
    <m/>
    <m/>
    <d v="1899-12-30T00:00:00"/>
    <m/>
    <m/>
    <m/>
    <s v=""/>
    <n v="0"/>
    <d v="1899-12-30T00:00:00"/>
    <d v="1899-12-30T00:00:00"/>
  </r>
  <r>
    <s v=""/>
    <s v="DIMANCHE"/>
    <x v="279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280"/>
    <m/>
    <m/>
    <m/>
    <m/>
    <m/>
    <m/>
    <d v="1899-12-30T00:00:00"/>
    <m/>
    <m/>
    <m/>
    <s v=""/>
    <n v="0"/>
    <d v="1899-12-30T00:00:00"/>
    <d v="1899-12-30T00:00:00"/>
  </r>
  <r>
    <s v=""/>
    <s v="MARDI"/>
    <x v="281"/>
    <m/>
    <m/>
    <m/>
    <m/>
    <m/>
    <m/>
    <d v="1899-12-30T00:00:00"/>
    <m/>
    <m/>
    <m/>
    <s v=""/>
    <n v="0"/>
    <d v="1899-12-30T00:00:00"/>
    <d v="1899-12-30T00:00:00"/>
  </r>
  <r>
    <s v=""/>
    <s v="MERCREDI"/>
    <x v="282"/>
    <m/>
    <m/>
    <m/>
    <m/>
    <m/>
    <m/>
    <d v="1899-12-30T00:00:00"/>
    <m/>
    <m/>
    <m/>
    <s v=""/>
    <n v="0"/>
    <d v="1899-12-30T00:00:00"/>
    <d v="1899-12-30T00:00:00"/>
  </r>
  <r>
    <s v="semaine 41"/>
    <s v="JEUDI"/>
    <x v="283"/>
    <m/>
    <m/>
    <m/>
    <m/>
    <m/>
    <m/>
    <d v="1899-12-30T00:00:00"/>
    <m/>
    <m/>
    <m/>
    <s v=""/>
    <n v="0"/>
    <d v="1899-12-30T00:00:00"/>
    <d v="1899-12-30T00:00:00"/>
  </r>
  <r>
    <s v=""/>
    <s v="VENDREDI"/>
    <x v="284"/>
    <m/>
    <m/>
    <m/>
    <m/>
    <m/>
    <m/>
    <d v="1899-12-30T00:00:00"/>
    <m/>
    <m/>
    <m/>
    <s v=""/>
    <n v="0"/>
    <d v="1899-12-30T00:00:00"/>
    <d v="1899-12-30T00:00:00"/>
  </r>
  <r>
    <s v=""/>
    <s v="SAMEDI"/>
    <x v="285"/>
    <m/>
    <m/>
    <m/>
    <m/>
    <m/>
    <m/>
    <d v="1899-12-30T00:00:00"/>
    <m/>
    <m/>
    <m/>
    <s v=""/>
    <n v="0"/>
    <d v="1899-12-30T00:00:00"/>
    <d v="1899-12-30T00:00:00"/>
  </r>
  <r>
    <s v=""/>
    <s v="DIMANCHE"/>
    <x v="286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287"/>
    <m/>
    <m/>
    <m/>
    <m/>
    <m/>
    <m/>
    <d v="1899-12-30T00:00:00"/>
    <m/>
    <m/>
    <m/>
    <s v=""/>
    <n v="0"/>
    <d v="1899-12-30T00:00:00"/>
    <d v="1899-12-30T00:00:00"/>
  </r>
  <r>
    <s v=""/>
    <s v="MARDI"/>
    <x v="288"/>
    <m/>
    <m/>
    <m/>
    <m/>
    <m/>
    <m/>
    <d v="1899-12-30T00:00:00"/>
    <m/>
    <m/>
    <m/>
    <s v=""/>
    <n v="0"/>
    <d v="1899-12-30T00:00:00"/>
    <d v="1899-12-30T00:00:00"/>
  </r>
  <r>
    <s v=""/>
    <s v="MERCREDI"/>
    <x v="289"/>
    <m/>
    <m/>
    <m/>
    <m/>
    <m/>
    <m/>
    <d v="1899-12-30T00:00:00"/>
    <m/>
    <m/>
    <m/>
    <s v=""/>
    <n v="0"/>
    <d v="1899-12-30T00:00:00"/>
    <d v="1899-12-30T00:00:00"/>
  </r>
  <r>
    <s v="semaine 42"/>
    <s v="JEUDI"/>
    <x v="290"/>
    <m/>
    <m/>
    <m/>
    <m/>
    <m/>
    <m/>
    <d v="1899-12-30T00:00:00"/>
    <m/>
    <m/>
    <m/>
    <s v=""/>
    <n v="0"/>
    <d v="1899-12-30T00:00:00"/>
    <d v="1899-12-30T00:00:00"/>
  </r>
  <r>
    <s v=""/>
    <s v="VENDREDI"/>
    <x v="291"/>
    <m/>
    <m/>
    <m/>
    <m/>
    <m/>
    <m/>
    <d v="1899-12-30T00:00:00"/>
    <m/>
    <m/>
    <m/>
    <s v=""/>
    <n v="0"/>
    <d v="1899-12-30T00:00:00"/>
    <d v="1899-12-30T00:00:00"/>
  </r>
  <r>
    <s v=""/>
    <s v="SAMEDI"/>
    <x v="292"/>
    <m/>
    <m/>
    <m/>
    <m/>
    <m/>
    <m/>
    <d v="1899-12-30T00:00:00"/>
    <m/>
    <m/>
    <m/>
    <s v=""/>
    <n v="0"/>
    <d v="1899-12-30T00:00:00"/>
    <d v="1899-12-30T00:00:00"/>
  </r>
  <r>
    <s v=""/>
    <s v="DIMANCHE"/>
    <x v="293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294"/>
    <m/>
    <m/>
    <m/>
    <m/>
    <m/>
    <m/>
    <d v="1899-12-30T00:00:00"/>
    <m/>
    <m/>
    <m/>
    <s v=""/>
    <n v="0"/>
    <d v="1899-12-30T00:00:00"/>
    <d v="1899-12-30T00:00:00"/>
  </r>
  <r>
    <s v=""/>
    <s v="MARDI"/>
    <x v="295"/>
    <m/>
    <m/>
    <m/>
    <m/>
    <m/>
    <m/>
    <d v="1899-12-30T00:00:00"/>
    <m/>
    <m/>
    <m/>
    <s v=""/>
    <n v="0"/>
    <d v="1899-12-30T00:00:00"/>
    <d v="1899-12-30T00:00:00"/>
  </r>
  <r>
    <s v=""/>
    <s v="MERCREDI"/>
    <x v="296"/>
    <m/>
    <m/>
    <m/>
    <m/>
    <m/>
    <m/>
    <d v="1899-12-30T00:00:00"/>
    <m/>
    <m/>
    <m/>
    <s v=""/>
    <n v="0"/>
    <d v="1899-12-30T00:00:00"/>
    <d v="1899-12-30T00:00:00"/>
  </r>
  <r>
    <s v="semaine 43"/>
    <s v="JEUDI"/>
    <x v="297"/>
    <m/>
    <m/>
    <m/>
    <m/>
    <m/>
    <m/>
    <d v="1899-12-30T00:00:00"/>
    <m/>
    <m/>
    <m/>
    <s v=""/>
    <n v="0"/>
    <d v="1899-12-30T00:00:00"/>
    <d v="1899-12-30T00:00:00"/>
  </r>
  <r>
    <s v=""/>
    <s v="VENDREDI"/>
    <x v="298"/>
    <m/>
    <m/>
    <m/>
    <m/>
    <m/>
    <m/>
    <d v="1899-12-30T00:00:00"/>
    <m/>
    <m/>
    <m/>
    <s v=""/>
    <n v="0"/>
    <d v="1899-12-30T00:00:00"/>
    <d v="1899-12-30T00:00:00"/>
  </r>
  <r>
    <s v=""/>
    <s v="SAMEDI"/>
    <x v="299"/>
    <m/>
    <m/>
    <m/>
    <m/>
    <m/>
    <m/>
    <d v="1899-12-30T00:00:00"/>
    <m/>
    <m/>
    <m/>
    <s v=""/>
    <n v="0"/>
    <d v="1899-12-30T00:00:00"/>
    <d v="1899-12-30T00:00:00"/>
  </r>
  <r>
    <s v=""/>
    <s v="DIMANCHE"/>
    <x v="300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01"/>
    <m/>
    <m/>
    <m/>
    <m/>
    <m/>
    <m/>
    <d v="1899-12-30T00:00:00"/>
    <m/>
    <m/>
    <m/>
    <s v=""/>
    <n v="0"/>
    <d v="1899-12-30T00:00:00"/>
    <d v="1899-12-30T00:00:00"/>
  </r>
  <r>
    <s v=""/>
    <s v="MARDI"/>
    <x v="302"/>
    <m/>
    <m/>
    <m/>
    <m/>
    <m/>
    <m/>
    <d v="1899-12-30T00:00:00"/>
    <m/>
    <m/>
    <m/>
    <s v=""/>
    <n v="0"/>
    <d v="1899-12-30T00:00:00"/>
    <d v="1899-12-30T00:00:00"/>
  </r>
  <r>
    <s v=""/>
    <s v="MERCREDI"/>
    <x v="303"/>
    <m/>
    <m/>
    <m/>
    <m/>
    <m/>
    <m/>
    <d v="1899-12-30T00:00:00"/>
    <m/>
    <m/>
    <m/>
    <s v=""/>
    <n v="0"/>
    <d v="1899-12-30T00:00:00"/>
    <d v="1899-12-30T00:00:00"/>
  </r>
  <r>
    <s v="semaine 44"/>
    <s v="JEUDI"/>
    <x v="304"/>
    <m/>
    <m/>
    <m/>
    <m/>
    <m/>
    <m/>
    <d v="1899-12-30T00:00:00"/>
    <m/>
    <m/>
    <m/>
    <s v=""/>
    <n v="0"/>
    <d v="1899-12-30T00:00:00"/>
    <d v="1899-12-30T00:00:00"/>
  </r>
  <r>
    <s v=""/>
    <s v="VENDREDI"/>
    <x v="305"/>
    <m/>
    <m/>
    <m/>
    <m/>
    <m/>
    <m/>
    <d v="1899-12-30T00:00:00"/>
    <m/>
    <m/>
    <m/>
    <s v=""/>
    <n v="0"/>
    <d v="1899-12-30T00:00:00"/>
    <d v="1899-12-30T00:00:00"/>
  </r>
  <r>
    <s v=""/>
    <s v="SAMEDI"/>
    <x v="306"/>
    <m/>
    <m/>
    <m/>
    <m/>
    <m/>
    <m/>
    <d v="1899-12-30T00:00:00"/>
    <m/>
    <m/>
    <m/>
    <s v=""/>
    <n v="0"/>
    <d v="1899-12-30T00:00:00"/>
    <d v="1899-12-30T00:00:00"/>
  </r>
  <r>
    <s v=""/>
    <s v="DIMANCHE"/>
    <x v="307"/>
    <m/>
    <m/>
    <m/>
    <m/>
    <m/>
    <m/>
    <d v="1899-12-30T00:00:00"/>
    <m/>
    <m/>
    <m/>
    <s v="OUI"/>
    <d v="1899-12-30T00:00:00"/>
    <d v="1899-12-30T00:00:00"/>
    <d v="1899-12-30T00:00:00"/>
  </r>
  <r>
    <s v=""/>
    <s v="LUNDI"/>
    <x v="308"/>
    <m/>
    <m/>
    <m/>
    <m/>
    <m/>
    <m/>
    <d v="1899-12-30T00:00:00"/>
    <m/>
    <m/>
    <m/>
    <s v=""/>
    <n v="0"/>
    <d v="1899-12-30T00:00:00"/>
    <d v="1899-12-30T00:00:00"/>
  </r>
  <r>
    <s v=""/>
    <s v="MARDI"/>
    <x v="309"/>
    <m/>
    <m/>
    <m/>
    <m/>
    <m/>
    <m/>
    <d v="1899-12-30T00:00:00"/>
    <m/>
    <m/>
    <m/>
    <s v=""/>
    <n v="0"/>
    <d v="1899-12-30T00:00:00"/>
    <d v="1899-12-30T00:00:00"/>
  </r>
  <r>
    <s v=""/>
    <s v="MERCREDI"/>
    <x v="310"/>
    <m/>
    <m/>
    <m/>
    <m/>
    <m/>
    <m/>
    <d v="1899-12-30T00:00:00"/>
    <m/>
    <m/>
    <m/>
    <s v=""/>
    <n v="0"/>
    <d v="1899-12-30T00:00:00"/>
    <d v="1899-12-30T00:00:00"/>
  </r>
  <r>
    <s v="semaine 45"/>
    <s v="JEUDI"/>
    <x v="311"/>
    <m/>
    <m/>
    <m/>
    <m/>
    <m/>
    <m/>
    <d v="1899-12-30T00:00:00"/>
    <m/>
    <m/>
    <m/>
    <s v=""/>
    <n v="0"/>
    <d v="1899-12-30T00:00:00"/>
    <d v="1899-12-30T00:00:00"/>
  </r>
  <r>
    <s v=""/>
    <s v="VENDREDI"/>
    <x v="312"/>
    <m/>
    <m/>
    <m/>
    <m/>
    <m/>
    <m/>
    <d v="1899-12-30T00:00:00"/>
    <m/>
    <m/>
    <m/>
    <s v=""/>
    <n v="0"/>
    <d v="1899-12-30T00:00:00"/>
    <d v="1899-12-30T00:00:00"/>
  </r>
  <r>
    <s v=""/>
    <s v="SAMEDI"/>
    <x v="313"/>
    <m/>
    <m/>
    <m/>
    <m/>
    <m/>
    <m/>
    <d v="1899-12-30T00:00:00"/>
    <m/>
    <m/>
    <m/>
    <s v=""/>
    <n v="0"/>
    <d v="1899-12-30T00:00:00"/>
    <d v="1899-12-30T00:00:00"/>
  </r>
  <r>
    <s v=""/>
    <s v="DIMANCHE"/>
    <x v="314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15"/>
    <m/>
    <m/>
    <m/>
    <m/>
    <m/>
    <m/>
    <d v="1899-12-30T00:00:00"/>
    <m/>
    <m/>
    <m/>
    <s v=""/>
    <n v="0"/>
    <d v="1899-12-30T00:00:00"/>
    <d v="1899-12-30T00:00:00"/>
  </r>
  <r>
    <s v=""/>
    <s v="MARDI"/>
    <x v="316"/>
    <m/>
    <m/>
    <m/>
    <m/>
    <m/>
    <m/>
    <d v="1899-12-30T00:00:00"/>
    <m/>
    <m/>
    <m/>
    <s v=""/>
    <n v="0"/>
    <d v="1899-12-30T00:00:00"/>
    <d v="1899-12-30T00:00:00"/>
  </r>
  <r>
    <s v=""/>
    <s v="MERCREDI"/>
    <x v="317"/>
    <m/>
    <m/>
    <m/>
    <m/>
    <m/>
    <m/>
    <d v="1899-12-30T00:00:00"/>
    <m/>
    <m/>
    <m/>
    <s v="OUI"/>
    <n v="0"/>
    <d v="1899-12-30T00:00:00"/>
    <d v="1899-12-30T00:00:00"/>
  </r>
  <r>
    <s v="semaine 46"/>
    <s v="JEUDI"/>
    <x v="318"/>
    <m/>
    <m/>
    <m/>
    <m/>
    <m/>
    <m/>
    <d v="1899-12-30T00:00:00"/>
    <m/>
    <m/>
    <m/>
    <s v=""/>
    <n v="0"/>
    <d v="1899-12-30T00:00:00"/>
    <d v="1899-12-30T00:00:00"/>
  </r>
  <r>
    <s v=""/>
    <s v="VENDREDI"/>
    <x v="319"/>
    <m/>
    <m/>
    <m/>
    <m/>
    <m/>
    <m/>
    <d v="1899-12-30T00:00:00"/>
    <m/>
    <m/>
    <m/>
    <s v=""/>
    <n v="0"/>
    <d v="1899-12-30T00:00:00"/>
    <d v="1899-12-30T00:00:00"/>
  </r>
  <r>
    <s v=""/>
    <s v="SAMEDI"/>
    <x v="320"/>
    <m/>
    <m/>
    <m/>
    <m/>
    <m/>
    <m/>
    <d v="1899-12-30T00:00:00"/>
    <m/>
    <m/>
    <m/>
    <s v=""/>
    <n v="0"/>
    <d v="1899-12-30T00:00:00"/>
    <d v="1899-12-30T00:00:00"/>
  </r>
  <r>
    <s v=""/>
    <s v="DIMANCHE"/>
    <x v="321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22"/>
    <m/>
    <m/>
    <m/>
    <m/>
    <m/>
    <m/>
    <d v="1899-12-30T00:00:00"/>
    <m/>
    <m/>
    <m/>
    <s v=""/>
    <n v="0"/>
    <d v="1899-12-30T00:00:00"/>
    <d v="1899-12-30T00:00:00"/>
  </r>
  <r>
    <s v=""/>
    <s v="MARDI"/>
    <x v="323"/>
    <m/>
    <m/>
    <m/>
    <m/>
    <m/>
    <m/>
    <d v="1899-12-30T00:00:00"/>
    <m/>
    <m/>
    <m/>
    <s v=""/>
    <n v="0"/>
    <d v="1899-12-30T00:00:00"/>
    <d v="1899-12-30T00:00:00"/>
  </r>
  <r>
    <s v=""/>
    <s v="MERCREDI"/>
    <x v="324"/>
    <m/>
    <m/>
    <m/>
    <m/>
    <m/>
    <m/>
    <d v="1899-12-30T00:00:00"/>
    <m/>
    <m/>
    <m/>
    <s v=""/>
    <n v="0"/>
    <d v="1899-12-30T00:00:00"/>
    <d v="1899-12-30T00:00:00"/>
  </r>
  <r>
    <s v="semaine 47"/>
    <s v="JEUDI"/>
    <x v="325"/>
    <m/>
    <m/>
    <m/>
    <m/>
    <m/>
    <m/>
    <d v="1899-12-30T00:00:00"/>
    <m/>
    <m/>
    <m/>
    <s v=""/>
    <n v="0"/>
    <d v="1899-12-30T00:00:00"/>
    <d v="1899-12-30T00:00:00"/>
  </r>
  <r>
    <s v=""/>
    <s v="VENDREDI"/>
    <x v="326"/>
    <m/>
    <m/>
    <m/>
    <m/>
    <m/>
    <m/>
    <d v="1899-12-30T00:00:00"/>
    <m/>
    <m/>
    <m/>
    <s v=""/>
    <n v="0"/>
    <d v="1899-12-30T00:00:00"/>
    <d v="1899-12-30T00:00:00"/>
  </r>
  <r>
    <s v=""/>
    <s v="SAMEDI"/>
    <x v="327"/>
    <m/>
    <m/>
    <m/>
    <m/>
    <m/>
    <m/>
    <d v="1899-12-30T00:00:00"/>
    <m/>
    <m/>
    <m/>
    <s v=""/>
    <n v="0"/>
    <d v="1899-12-30T00:00:00"/>
    <d v="1899-12-30T00:00:00"/>
  </r>
  <r>
    <s v=""/>
    <s v="DIMANCHE"/>
    <x v="328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29"/>
    <m/>
    <m/>
    <m/>
    <m/>
    <m/>
    <m/>
    <d v="1899-12-30T00:00:00"/>
    <m/>
    <m/>
    <m/>
    <s v=""/>
    <n v="0"/>
    <d v="1899-12-30T00:00:00"/>
    <d v="1899-12-30T00:00:00"/>
  </r>
  <r>
    <s v=""/>
    <s v="MARDI"/>
    <x v="330"/>
    <m/>
    <m/>
    <m/>
    <m/>
    <m/>
    <m/>
    <d v="1899-12-30T00:00:00"/>
    <m/>
    <m/>
    <m/>
    <s v=""/>
    <n v="0"/>
    <d v="1899-12-30T00:00:00"/>
    <d v="1899-12-30T00:00:00"/>
  </r>
  <r>
    <s v=""/>
    <s v="MERCREDI"/>
    <x v="331"/>
    <m/>
    <m/>
    <m/>
    <m/>
    <m/>
    <m/>
    <d v="1899-12-30T00:00:00"/>
    <m/>
    <m/>
    <m/>
    <s v=""/>
    <n v="0"/>
    <d v="1899-12-30T00:00:00"/>
    <d v="1899-12-30T00:00:00"/>
  </r>
  <r>
    <s v="semaine 48"/>
    <s v="JEUDI"/>
    <x v="332"/>
    <m/>
    <m/>
    <m/>
    <m/>
    <m/>
    <m/>
    <d v="1899-12-30T00:00:00"/>
    <m/>
    <m/>
    <m/>
    <s v=""/>
    <n v="0"/>
    <d v="1899-12-30T00:00:00"/>
    <d v="1899-12-30T00:00:00"/>
  </r>
  <r>
    <s v=""/>
    <s v="VENDREDI"/>
    <x v="333"/>
    <m/>
    <m/>
    <m/>
    <m/>
    <m/>
    <m/>
    <d v="1899-12-30T00:00:00"/>
    <m/>
    <m/>
    <m/>
    <s v=""/>
    <n v="0"/>
    <d v="1899-12-30T00:00:00"/>
    <d v="1899-12-30T00:00:00"/>
  </r>
  <r>
    <s v=""/>
    <s v="SAMEDI"/>
    <x v="334"/>
    <m/>
    <m/>
    <m/>
    <m/>
    <m/>
    <m/>
    <d v="1899-12-30T00:00:00"/>
    <m/>
    <m/>
    <m/>
    <s v=""/>
    <n v="0"/>
    <d v="1899-12-30T00:00:00"/>
    <d v="1899-12-30T00:00:00"/>
  </r>
  <r>
    <s v=""/>
    <s v="DIMANCHE"/>
    <x v="335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36"/>
    <m/>
    <m/>
    <m/>
    <m/>
    <m/>
    <m/>
    <d v="1899-12-30T00:00:00"/>
    <m/>
    <m/>
    <m/>
    <s v=""/>
    <n v="0"/>
    <d v="1899-12-30T00:00:00"/>
    <d v="1899-12-30T00:00:00"/>
  </r>
  <r>
    <s v=""/>
    <s v="MARDI"/>
    <x v="337"/>
    <m/>
    <m/>
    <m/>
    <m/>
    <m/>
    <m/>
    <d v="1899-12-30T00:00:00"/>
    <m/>
    <m/>
    <m/>
    <s v=""/>
    <n v="0"/>
    <d v="1899-12-30T00:00:00"/>
    <d v="1899-12-30T00:00:00"/>
  </r>
  <r>
    <s v=""/>
    <s v="MERCREDI"/>
    <x v="338"/>
    <m/>
    <m/>
    <m/>
    <m/>
    <m/>
    <m/>
    <d v="1899-12-30T00:00:00"/>
    <m/>
    <m/>
    <m/>
    <s v=""/>
    <n v="0"/>
    <d v="1899-12-30T00:00:00"/>
    <d v="1899-12-30T00:00:00"/>
  </r>
  <r>
    <s v="semaine 49"/>
    <s v="JEUDI"/>
    <x v="339"/>
    <m/>
    <m/>
    <m/>
    <m/>
    <m/>
    <m/>
    <d v="1899-12-30T00:00:00"/>
    <m/>
    <m/>
    <m/>
    <s v=""/>
    <n v="0"/>
    <d v="1899-12-30T00:00:00"/>
    <d v="1899-12-30T00:00:00"/>
  </r>
  <r>
    <s v=""/>
    <s v="VENDREDI"/>
    <x v="340"/>
    <m/>
    <m/>
    <m/>
    <m/>
    <m/>
    <m/>
    <d v="1899-12-30T00:00:00"/>
    <m/>
    <m/>
    <m/>
    <s v=""/>
    <n v="0"/>
    <d v="1899-12-30T00:00:00"/>
    <d v="1899-12-30T00:00:00"/>
  </r>
  <r>
    <s v=""/>
    <s v="SAMEDI"/>
    <x v="341"/>
    <m/>
    <m/>
    <m/>
    <m/>
    <m/>
    <m/>
    <d v="1899-12-30T00:00:00"/>
    <m/>
    <m/>
    <m/>
    <s v=""/>
    <n v="0"/>
    <d v="1899-12-30T00:00:00"/>
    <d v="1899-12-30T00:00:00"/>
  </r>
  <r>
    <s v=""/>
    <s v="DIMANCHE"/>
    <x v="342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43"/>
    <m/>
    <m/>
    <m/>
    <m/>
    <m/>
    <m/>
    <d v="1899-12-30T00:00:00"/>
    <m/>
    <m/>
    <m/>
    <s v=""/>
    <n v="0"/>
    <d v="1899-12-30T00:00:00"/>
    <d v="1899-12-30T00:00:00"/>
  </r>
  <r>
    <s v=""/>
    <s v="MARDI"/>
    <x v="344"/>
    <m/>
    <m/>
    <m/>
    <m/>
    <m/>
    <m/>
    <d v="1899-12-30T00:00:00"/>
    <m/>
    <m/>
    <m/>
    <s v=""/>
    <n v="0"/>
    <d v="1899-12-30T00:00:00"/>
    <d v="1899-12-30T00:00:00"/>
  </r>
  <r>
    <s v=""/>
    <s v="MERCREDI"/>
    <x v="345"/>
    <m/>
    <m/>
    <m/>
    <m/>
    <m/>
    <m/>
    <d v="1899-12-30T00:00:00"/>
    <m/>
    <m/>
    <m/>
    <s v=""/>
    <n v="0"/>
    <d v="1899-12-30T00:00:00"/>
    <d v="1899-12-30T00:00:00"/>
  </r>
  <r>
    <s v="semaine 50"/>
    <s v="JEUDI"/>
    <x v="346"/>
    <m/>
    <m/>
    <m/>
    <m/>
    <m/>
    <m/>
    <d v="1899-12-30T00:00:00"/>
    <m/>
    <m/>
    <m/>
    <s v=""/>
    <n v="0"/>
    <d v="1899-12-30T00:00:00"/>
    <d v="1899-12-30T00:00:00"/>
  </r>
  <r>
    <s v=""/>
    <s v="VENDREDI"/>
    <x v="347"/>
    <m/>
    <m/>
    <m/>
    <m/>
    <m/>
    <m/>
    <d v="1899-12-30T00:00:00"/>
    <m/>
    <m/>
    <m/>
    <s v=""/>
    <n v="0"/>
    <d v="1899-12-30T00:00:00"/>
    <d v="1899-12-30T00:00:00"/>
  </r>
  <r>
    <s v=""/>
    <s v="SAMEDI"/>
    <x v="348"/>
    <m/>
    <m/>
    <m/>
    <m/>
    <m/>
    <m/>
    <d v="1899-12-30T00:00:00"/>
    <m/>
    <m/>
    <m/>
    <s v=""/>
    <n v="0"/>
    <d v="1899-12-30T00:00:00"/>
    <d v="1899-12-30T00:00:00"/>
  </r>
  <r>
    <s v=""/>
    <s v="DIMANCHE"/>
    <x v="349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50"/>
    <m/>
    <m/>
    <m/>
    <m/>
    <m/>
    <m/>
    <d v="1899-12-30T00:00:00"/>
    <m/>
    <m/>
    <m/>
    <s v=""/>
    <n v="0"/>
    <d v="1899-12-30T00:00:00"/>
    <d v="1899-12-30T00:00:00"/>
  </r>
  <r>
    <s v=""/>
    <s v="MARDI"/>
    <x v="351"/>
    <m/>
    <m/>
    <m/>
    <m/>
    <m/>
    <m/>
    <d v="1899-12-30T00:00:00"/>
    <m/>
    <m/>
    <m/>
    <s v=""/>
    <n v="0"/>
    <d v="1899-12-30T00:00:00"/>
    <d v="1899-12-30T00:00:00"/>
  </r>
  <r>
    <s v=""/>
    <s v="MERCREDI"/>
    <x v="352"/>
    <m/>
    <m/>
    <m/>
    <m/>
    <m/>
    <m/>
    <d v="1899-12-30T00:00:00"/>
    <m/>
    <m/>
    <m/>
    <s v=""/>
    <n v="0"/>
    <d v="1899-12-30T00:00:00"/>
    <d v="1899-12-30T00:00:00"/>
  </r>
  <r>
    <s v="semaine 51"/>
    <s v="JEUDI"/>
    <x v="353"/>
    <m/>
    <m/>
    <m/>
    <m/>
    <m/>
    <m/>
    <d v="1899-12-30T00:00:00"/>
    <m/>
    <m/>
    <m/>
    <s v=""/>
    <n v="0"/>
    <d v="1899-12-30T00:00:00"/>
    <d v="1899-12-30T00:00:00"/>
  </r>
  <r>
    <s v=""/>
    <s v="VENDREDI"/>
    <x v="354"/>
    <m/>
    <m/>
    <m/>
    <m/>
    <m/>
    <m/>
    <d v="1899-12-30T00:00:00"/>
    <m/>
    <m/>
    <m/>
    <s v=""/>
    <n v="0"/>
    <d v="1899-12-30T00:00:00"/>
    <d v="1899-12-30T00:00:00"/>
  </r>
  <r>
    <s v=""/>
    <s v="SAMEDI"/>
    <x v="355"/>
    <m/>
    <m/>
    <m/>
    <m/>
    <m/>
    <m/>
    <d v="1899-12-30T00:00:00"/>
    <m/>
    <m/>
    <m/>
    <s v=""/>
    <n v="0"/>
    <d v="1899-12-30T00:00:00"/>
    <d v="1899-12-30T00:00:00"/>
  </r>
  <r>
    <s v=""/>
    <s v="DIMANCHE"/>
    <x v="356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57"/>
    <m/>
    <m/>
    <m/>
    <m/>
    <m/>
    <m/>
    <d v="1899-12-30T00:00:00"/>
    <m/>
    <m/>
    <m/>
    <s v=""/>
    <n v="0"/>
    <d v="1899-12-30T00:00:00"/>
    <d v="1899-12-30T00:00:00"/>
  </r>
  <r>
    <s v=""/>
    <s v="MARDI"/>
    <x v="358"/>
    <m/>
    <m/>
    <m/>
    <m/>
    <m/>
    <m/>
    <d v="1899-12-30T00:00:00"/>
    <m/>
    <m/>
    <m/>
    <s v=""/>
    <n v="0"/>
    <d v="1899-12-30T00:00:00"/>
    <d v="1899-12-30T00:00:00"/>
  </r>
  <r>
    <s v=""/>
    <s v="MERCREDI"/>
    <x v="359"/>
    <m/>
    <m/>
    <m/>
    <m/>
    <m/>
    <m/>
    <d v="1899-12-30T00:00:00"/>
    <m/>
    <m/>
    <m/>
    <s v=""/>
    <n v="0"/>
    <d v="1899-12-30T00:00:00"/>
    <d v="1899-12-30T00:00:00"/>
  </r>
  <r>
    <s v="semaine 52"/>
    <s v="JEUDI"/>
    <x v="360"/>
    <m/>
    <m/>
    <m/>
    <m/>
    <m/>
    <m/>
    <d v="1899-12-30T00:00:00"/>
    <m/>
    <m/>
    <m/>
    <s v=""/>
    <n v="0"/>
    <d v="1899-12-30T00:00:00"/>
    <d v="1899-12-30T00:00:00"/>
  </r>
  <r>
    <s v=""/>
    <s v="VENDREDI"/>
    <x v="361"/>
    <m/>
    <m/>
    <m/>
    <m/>
    <m/>
    <m/>
    <d v="1899-12-30T00:00:00"/>
    <m/>
    <m/>
    <m/>
    <s v="OUI"/>
    <n v="0"/>
    <d v="1899-12-30T00:00:00"/>
    <d v="1899-12-30T00:00:00"/>
  </r>
  <r>
    <s v=""/>
    <s v="SAMEDI"/>
    <x v="362"/>
    <m/>
    <m/>
    <m/>
    <m/>
    <m/>
    <m/>
    <d v="1899-12-30T00:00:00"/>
    <m/>
    <m/>
    <m/>
    <s v=""/>
    <n v="0"/>
    <d v="1899-12-30T00:00:00"/>
    <d v="1899-12-30T00:00:00"/>
  </r>
  <r>
    <s v=""/>
    <s v="DIMANCHE"/>
    <x v="363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64"/>
    <m/>
    <m/>
    <m/>
    <m/>
    <m/>
    <m/>
    <d v="1899-12-30T00:00:00"/>
    <m/>
    <m/>
    <m/>
    <s v=""/>
    <n v="0"/>
    <d v="1899-12-30T00:00:00"/>
    <d v="1899-12-30T00:00:00"/>
  </r>
  <r>
    <s v=""/>
    <s v="MARDI"/>
    <x v="365"/>
    <m/>
    <m/>
    <m/>
    <m/>
    <m/>
    <m/>
    <d v="1899-12-30T00:00:00"/>
    <m/>
    <m/>
    <m/>
    <s v=""/>
    <n v="0"/>
    <d v="1899-12-30T00:00:00"/>
    <d v="1899-12-30T00:00:00"/>
  </r>
  <r>
    <s v=""/>
    <s v="MERCREDI"/>
    <x v="366"/>
    <m/>
    <m/>
    <m/>
    <m/>
    <m/>
    <m/>
    <d v="1899-12-30T00:00:00"/>
    <m/>
    <m/>
    <m/>
    <s v=""/>
    <n v="0"/>
    <d v="1899-12-30T00:00:00"/>
    <d v="1899-12-30T00:00:00"/>
  </r>
  <r>
    <s v="semaine 53"/>
    <s v="JEUDI"/>
    <x v="367"/>
    <m/>
    <m/>
    <m/>
    <m/>
    <m/>
    <m/>
    <d v="1899-12-30T00:00:00"/>
    <m/>
    <m/>
    <m/>
    <s v=""/>
    <n v="0"/>
    <d v="1899-12-30T00:00:00"/>
    <d v="1899-12-30T00:00:00"/>
  </r>
  <r>
    <s v=""/>
    <s v="VENDREDI"/>
    <x v="368"/>
    <m/>
    <m/>
    <m/>
    <m/>
    <m/>
    <m/>
    <d v="1899-12-30T00:00:00"/>
    <m/>
    <m/>
    <m/>
    <s v="OUI"/>
    <n v="0"/>
    <d v="1899-12-30T00:00:00"/>
    <d v="1899-12-30T00:00:00"/>
  </r>
  <r>
    <s v=""/>
    <s v="SAMEDI"/>
    <x v="369"/>
    <m/>
    <m/>
    <m/>
    <m/>
    <m/>
    <m/>
    <d v="1899-12-30T00:00:00"/>
    <m/>
    <m/>
    <m/>
    <s v=""/>
    <n v="0"/>
    <d v="1899-12-30T00:00:00"/>
    <d v="1899-12-30T00:00:00"/>
  </r>
  <r>
    <s v=""/>
    <s v="DIMANCHE"/>
    <x v="370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71"/>
    <m/>
    <m/>
    <m/>
    <m/>
    <m/>
    <m/>
    <d v="1899-12-30T00:00:00"/>
    <m/>
    <m/>
    <m/>
    <s v=""/>
    <n v="0"/>
    <d v="1899-12-30T00:00:00"/>
    <d v="1899-12-30T00:00:00"/>
  </r>
  <r>
    <s v=""/>
    <s v="MARDI"/>
    <x v="372"/>
    <m/>
    <m/>
    <m/>
    <m/>
    <m/>
    <m/>
    <d v="1899-12-30T00:00:00"/>
    <m/>
    <m/>
    <m/>
    <s v=""/>
    <n v="0"/>
    <d v="1899-12-30T00:00:00"/>
    <d v="1899-12-30T00:00:00"/>
  </r>
  <r>
    <s v=""/>
    <s v="MERCREDI"/>
    <x v="373"/>
    <m/>
    <m/>
    <m/>
    <m/>
    <m/>
    <m/>
    <d v="1899-12-30T00:00:00"/>
    <m/>
    <m/>
    <m/>
    <s v=""/>
    <n v="0"/>
    <d v="1899-12-30T00:00:00"/>
    <d v="1899-12-30T00:00:00"/>
  </r>
  <r>
    <s v="semaine 1"/>
    <s v="JEUDI"/>
    <x v="374"/>
    <m/>
    <m/>
    <m/>
    <m/>
    <m/>
    <m/>
    <d v="1899-12-30T00:00:00"/>
    <m/>
    <m/>
    <m/>
    <s v=""/>
    <n v="0"/>
    <d v="1899-12-30T00:00:00"/>
    <d v="1899-12-30T00:00:00"/>
  </r>
  <r>
    <s v=""/>
    <s v="VENDREDI"/>
    <x v="375"/>
    <m/>
    <m/>
    <m/>
    <m/>
    <m/>
    <m/>
    <d v="1899-12-30T00:00:00"/>
    <m/>
    <m/>
    <m/>
    <s v=""/>
    <n v="0"/>
    <d v="1899-12-30T00:00:00"/>
    <d v="1899-12-30T00:00:00"/>
  </r>
  <r>
    <s v=""/>
    <s v="SAMEDI"/>
    <x v="376"/>
    <m/>
    <m/>
    <m/>
    <m/>
    <m/>
    <m/>
    <d v="1899-12-30T00:00:00"/>
    <m/>
    <m/>
    <m/>
    <s v=""/>
    <n v="0"/>
    <d v="1899-12-30T00:00:00"/>
    <d v="1899-12-30T00:00:00"/>
  </r>
  <r>
    <s v=""/>
    <s v="DIMANCHE"/>
    <x v="377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78"/>
    <m/>
    <m/>
    <m/>
    <m/>
    <m/>
    <m/>
    <d v="1899-12-30T00:00:00"/>
    <m/>
    <m/>
    <m/>
    <s v=""/>
    <n v="0"/>
    <d v="1899-12-30T00:00:00"/>
    <d v="1899-12-30T00:00:00"/>
  </r>
  <r>
    <s v=""/>
    <s v="MARDI"/>
    <x v="379"/>
    <m/>
    <m/>
    <m/>
    <m/>
    <m/>
    <m/>
    <d v="1899-12-30T00:00:00"/>
    <m/>
    <m/>
    <m/>
    <s v=""/>
    <n v="0"/>
    <d v="1899-12-30T00:00:00"/>
    <d v="1899-12-30T00:00:00"/>
  </r>
  <r>
    <s v=""/>
    <s v="MERCREDI"/>
    <x v="380"/>
    <m/>
    <m/>
    <m/>
    <m/>
    <m/>
    <m/>
    <d v="1899-12-30T00:00:00"/>
    <m/>
    <m/>
    <m/>
    <s v=""/>
    <n v="0"/>
    <d v="1899-12-30T00:00:00"/>
    <d v="1899-12-30T00:00:00"/>
  </r>
  <r>
    <s v="semaine 2"/>
    <s v="JEUDI"/>
    <x v="381"/>
    <m/>
    <m/>
    <m/>
    <m/>
    <m/>
    <m/>
    <d v="1899-12-30T00:00:00"/>
    <m/>
    <m/>
    <m/>
    <s v=""/>
    <n v="0"/>
    <d v="1899-12-30T00:00:00"/>
    <d v="1899-12-30T00:00:00"/>
  </r>
  <r>
    <s v=""/>
    <s v="VENDREDI"/>
    <x v="382"/>
    <m/>
    <m/>
    <m/>
    <m/>
    <m/>
    <m/>
    <d v="1899-12-30T00:00:00"/>
    <m/>
    <m/>
    <m/>
    <s v=""/>
    <n v="0"/>
    <d v="1899-12-30T00:00:00"/>
    <d v="1899-12-30T00:00:00"/>
  </r>
  <r>
    <s v=""/>
    <s v="SAMEDI"/>
    <x v="383"/>
    <m/>
    <m/>
    <m/>
    <m/>
    <m/>
    <m/>
    <d v="1899-12-30T00:00:00"/>
    <m/>
    <m/>
    <m/>
    <s v=""/>
    <n v="0"/>
    <d v="1899-12-30T00:00:00"/>
    <d v="1899-12-30T00:00:00"/>
  </r>
  <r>
    <s v=""/>
    <s v="DIMANCHE"/>
    <x v="384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85"/>
    <m/>
    <m/>
    <m/>
    <m/>
    <m/>
    <m/>
    <d v="1899-12-30T00:00:00"/>
    <m/>
    <m/>
    <m/>
    <s v=""/>
    <n v="0"/>
    <d v="1899-12-30T00:00:00"/>
    <d v="1899-12-30T00:00:00"/>
  </r>
  <r>
    <s v=""/>
    <s v="MARDI"/>
    <x v="386"/>
    <m/>
    <m/>
    <m/>
    <m/>
    <m/>
    <m/>
    <d v="1899-12-30T00:00:00"/>
    <m/>
    <m/>
    <m/>
    <s v=""/>
    <n v="0"/>
    <d v="1899-12-30T00:00:00"/>
    <d v="1899-12-30T00:00:00"/>
  </r>
  <r>
    <s v=""/>
    <s v="MERCREDI"/>
    <x v="387"/>
    <m/>
    <m/>
    <m/>
    <m/>
    <m/>
    <m/>
    <d v="1899-12-30T00:00:00"/>
    <m/>
    <m/>
    <m/>
    <s v=""/>
    <n v="0"/>
    <d v="1899-12-30T00:00:00"/>
    <d v="1899-12-30T00:00:00"/>
  </r>
  <r>
    <s v="semaine 3"/>
    <s v="JEUDI"/>
    <x v="388"/>
    <m/>
    <m/>
    <m/>
    <m/>
    <m/>
    <m/>
    <d v="1899-12-30T00:00:00"/>
    <m/>
    <m/>
    <m/>
    <s v=""/>
    <n v="0"/>
    <d v="1899-12-30T00:00:00"/>
    <d v="1899-12-30T00:00:00"/>
  </r>
  <r>
    <s v=""/>
    <s v="VENDREDI"/>
    <x v="389"/>
    <m/>
    <m/>
    <m/>
    <m/>
    <m/>
    <m/>
    <d v="1899-12-30T00:00:00"/>
    <m/>
    <m/>
    <m/>
    <s v=""/>
    <n v="0"/>
    <d v="1899-12-30T00:00:00"/>
    <d v="1899-12-30T00:00:00"/>
  </r>
  <r>
    <s v=""/>
    <s v="SAMEDI"/>
    <x v="390"/>
    <m/>
    <m/>
    <m/>
    <m/>
    <m/>
    <m/>
    <d v="1899-12-30T00:00:00"/>
    <m/>
    <m/>
    <m/>
    <s v=""/>
    <n v="0"/>
    <d v="1899-12-30T00:00:00"/>
    <d v="1899-12-30T00:00:00"/>
  </r>
  <r>
    <s v=""/>
    <s v="DIMANCHE"/>
    <x v="391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92"/>
    <m/>
    <m/>
    <m/>
    <m/>
    <m/>
    <m/>
    <d v="1899-12-30T00:00:00"/>
    <m/>
    <m/>
    <m/>
    <s v=""/>
    <n v="0"/>
    <d v="1899-12-30T00:00:00"/>
    <d v="1899-12-30T00:00:00"/>
  </r>
  <r>
    <s v=""/>
    <s v="MARDI"/>
    <x v="393"/>
    <m/>
    <m/>
    <m/>
    <m/>
    <m/>
    <m/>
    <d v="1899-12-30T00:00:00"/>
    <m/>
    <m/>
    <m/>
    <s v=""/>
    <n v="0"/>
    <d v="1899-12-30T00:00:00"/>
    <d v="1899-12-30T00:00:00"/>
  </r>
  <r>
    <s v=""/>
    <s v="MERCREDI"/>
    <x v="394"/>
    <m/>
    <m/>
    <m/>
    <m/>
    <m/>
    <m/>
    <d v="1899-12-30T00:00:00"/>
    <m/>
    <m/>
    <m/>
    <s v=""/>
    <n v="0"/>
    <d v="1899-12-30T00:00:00"/>
    <d v="1899-12-30T00:00:00"/>
  </r>
  <r>
    <s v="semaine 4"/>
    <s v="JEUDI"/>
    <x v="395"/>
    <m/>
    <m/>
    <m/>
    <m/>
    <m/>
    <m/>
    <d v="1899-12-30T00:00:00"/>
    <m/>
    <m/>
    <m/>
    <s v=""/>
    <n v="0"/>
    <d v="1899-12-30T00:00:00"/>
    <d v="1899-12-30T00:00:00"/>
  </r>
  <r>
    <s v=""/>
    <s v="VENDREDI"/>
    <x v="396"/>
    <m/>
    <m/>
    <m/>
    <m/>
    <m/>
    <m/>
    <d v="1899-12-30T00:00:00"/>
    <m/>
    <m/>
    <m/>
    <s v=""/>
    <n v="0"/>
    <d v="1899-12-30T00:00:00"/>
    <d v="1899-12-30T00:00:00"/>
  </r>
  <r>
    <s v=""/>
    <s v="SAMEDI"/>
    <x v="397"/>
    <m/>
    <m/>
    <m/>
    <m/>
    <m/>
    <m/>
    <d v="1899-12-30T00:00:00"/>
    <m/>
    <m/>
    <m/>
    <s v=""/>
    <n v="0"/>
    <d v="1899-12-30T00:00:00"/>
    <d v="1899-12-30T00:00:00"/>
  </r>
  <r>
    <s v=""/>
    <s v="DIMANCHE"/>
    <x v="398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399"/>
    <m/>
    <m/>
    <m/>
    <m/>
    <m/>
    <m/>
    <d v="1899-12-30T00:00:00"/>
    <m/>
    <m/>
    <m/>
    <s v=""/>
    <n v="0"/>
    <d v="1899-12-30T00:00:00"/>
    <d v="1899-12-30T00:00:00"/>
  </r>
  <r>
    <s v=""/>
    <s v="MARDI"/>
    <x v="400"/>
    <m/>
    <m/>
    <m/>
    <m/>
    <m/>
    <m/>
    <d v="1899-12-30T00:00:00"/>
    <m/>
    <m/>
    <m/>
    <s v=""/>
    <n v="0"/>
    <d v="1899-12-30T00:00:00"/>
    <d v="1899-12-30T00:00:00"/>
  </r>
  <r>
    <s v=""/>
    <s v="MERCREDI"/>
    <x v="401"/>
    <m/>
    <m/>
    <m/>
    <m/>
    <m/>
    <m/>
    <d v="1899-12-30T00:00:00"/>
    <m/>
    <m/>
    <m/>
    <s v=""/>
    <n v="0"/>
    <d v="1899-12-30T00:00:00"/>
    <d v="1899-12-30T00:00:00"/>
  </r>
  <r>
    <s v="semaine 5"/>
    <s v="JEUDI"/>
    <x v="402"/>
    <m/>
    <m/>
    <m/>
    <m/>
    <m/>
    <m/>
    <d v="1899-12-30T00:00:00"/>
    <m/>
    <m/>
    <m/>
    <s v=""/>
    <n v="0"/>
    <d v="1899-12-30T00:00:00"/>
    <d v="1899-12-30T00:00:00"/>
  </r>
  <r>
    <s v=""/>
    <s v="VENDREDI"/>
    <x v="403"/>
    <m/>
    <m/>
    <m/>
    <m/>
    <m/>
    <m/>
    <d v="1899-12-30T00:00:00"/>
    <m/>
    <m/>
    <m/>
    <s v=""/>
    <n v="0"/>
    <d v="1899-12-30T00:00:00"/>
    <d v="1899-12-30T00:00:00"/>
  </r>
  <r>
    <s v=""/>
    <s v="SAMEDI"/>
    <x v="404"/>
    <m/>
    <m/>
    <m/>
    <m/>
    <m/>
    <m/>
    <d v="1899-12-30T00:00:00"/>
    <m/>
    <m/>
    <m/>
    <s v=""/>
    <n v="0"/>
    <d v="1899-12-30T00:00:00"/>
    <d v="1899-12-30T00:00:00"/>
  </r>
  <r>
    <s v=""/>
    <s v="DIMANCHE"/>
    <x v="405"/>
    <m/>
    <m/>
    <m/>
    <m/>
    <m/>
    <m/>
    <d v="1899-12-30T00:00:00"/>
    <m/>
    <m/>
    <m/>
    <s v=""/>
    <d v="1899-12-30T00:00:00"/>
    <d v="1899-12-30T00:00:00"/>
    <d v="1899-12-30T00:00:00"/>
  </r>
  <r>
    <s v=""/>
    <s v="LUNDI"/>
    <x v="406"/>
    <m/>
    <m/>
    <m/>
    <m/>
    <m/>
    <m/>
    <d v="1899-12-30T00:00:00"/>
    <m/>
    <m/>
    <m/>
    <s v=""/>
    <n v="0"/>
    <d v="1899-12-30T00:00:00"/>
    <d v="1899-12-30T00:00:00"/>
  </r>
  <r>
    <s v=""/>
    <s v="MARDI"/>
    <x v="407"/>
    <m/>
    <m/>
    <m/>
    <m/>
    <m/>
    <m/>
    <d v="1899-12-30T00:00:00"/>
    <m/>
    <m/>
    <m/>
    <s v=""/>
    <n v="0"/>
    <d v="1899-12-30T00:00:00"/>
    <d v="1899-12-30T00:00:00"/>
  </r>
  <r>
    <s v=""/>
    <s v="MERCREDI"/>
    <x v="408"/>
    <m/>
    <m/>
    <m/>
    <m/>
    <m/>
    <m/>
    <d v="1899-12-30T00:00:00"/>
    <m/>
    <m/>
    <m/>
    <s v=""/>
    <n v="0"/>
    <d v="1899-12-30T00:00:00"/>
    <d v="1899-12-30T00:00:00"/>
  </r>
  <r>
    <s v="semaine 6"/>
    <s v="JEUDI"/>
    <x v="409"/>
    <m/>
    <m/>
    <m/>
    <m/>
    <m/>
    <m/>
    <d v="1899-12-30T00:00:00"/>
    <m/>
    <m/>
    <m/>
    <s v=""/>
    <n v="0"/>
    <d v="1899-12-30T00:00:00"/>
    <d v="1899-12-30T00:00:00"/>
  </r>
  <r>
    <s v=""/>
    <s v="VENDREDI"/>
    <x v="410"/>
    <m/>
    <m/>
    <m/>
    <m/>
    <m/>
    <m/>
    <d v="1899-12-30T00:00:00"/>
    <m/>
    <m/>
    <m/>
    <s v=""/>
    <n v="0"/>
    <d v="1899-12-30T00:00:00"/>
    <d v="1899-12-30T00:00:00"/>
  </r>
  <r>
    <s v=""/>
    <s v="SAMEDI"/>
    <x v="411"/>
    <m/>
    <m/>
    <m/>
    <m/>
    <m/>
    <m/>
    <d v="1899-12-30T00:00:00"/>
    <m/>
    <m/>
    <m/>
    <s v=""/>
    <n v="0"/>
    <d v="1899-12-30T00:00:00"/>
    <d v="1899-12-30T00:00:00"/>
  </r>
  <r>
    <s v=""/>
    <s v="DIMANCHE"/>
    <x v="412"/>
    <m/>
    <m/>
    <m/>
    <m/>
    <m/>
    <m/>
    <d v="1899-12-30T00:00:00"/>
    <m/>
    <m/>
    <m/>
    <s v=""/>
    <d v="1899-12-30T00:00:00"/>
    <d v="1899-12-30T00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5" indent="0" compact="0" compactData="0" gridDropZones="1" multipleFieldFilters="0">
  <location ref="A3:E17" firstHeaderRow="1" firstDataRow="2" firstDataCol="2"/>
  <pivotFields count="18">
    <pivotField compact="0" outline="0" showAll="0"/>
    <pivotField compact="0" outline="0" showAll="0"/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dataField="1" compact="0" numFmtId="164" outline="0" showAll="0"/>
    <pivotField compact="0" numFmtId="165" outline="0" showAll="0"/>
    <pivotField compact="0" numFmtId="165" outline="0" showAll="0"/>
    <pivotField axis="axisRow" compact="0" outline="0" showAll="0">
      <items count="6">
        <item h="1" x="0"/>
        <item h="1" x="1"/>
        <item x="2"/>
        <item h="1" x="3"/>
        <item h="1" x="4"/>
        <item t="default"/>
      </items>
    </pivotField>
  </pivotFields>
  <rowFields count="2">
    <field x="17"/>
    <field x="2"/>
  </rowFields>
  <rowItems count="13"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emps de travail" fld="9" baseField="2" baseItem="7" numFmtId="165"/>
    <dataField name="Somme de Heures sup" fld="14" baseField="2" baseItem="7" numFmtId="170"/>
    <dataField name="Nombre de  CP / ABS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00000000-0013-0000-FFFF-FFFF01000000}" sourceName="Années">
  <pivotTables>
    <pivotTable tabId="5" name="Tableau croisé dynamique1"/>
  </pivotTables>
  <data>
    <tabular pivotCacheId="1">
      <items count="5">
        <i x="1"/>
        <i x="2" s="1"/>
        <i x="3"/>
        <i x="0" nd="1"/>
        <i x="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00000000-0014-0000-FFFF-FFFF01000000}" cache="Segment_Années" caption="Année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R417" totalsRowShown="0" headerRowDxfId="97" headerRowBorderDxfId="96" tableBorderDxfId="95">
  <tableColumns count="17">
    <tableColumn id="1" xr3:uid="{00000000-0010-0000-0000-000001000000}" name="Semaine" dataDxfId="94">
      <calculatedColumnFormula>IF(WEEKDAY(Tableau1[[#This Row],[Date]],2)=4,"semaine "&amp;_xlfn.ISOWEEKNUM(Tableau1[[#This Row],[Date]]),"")</calculatedColumnFormula>
    </tableColumn>
    <tableColumn id="2" xr3:uid="{00000000-0010-0000-0000-000002000000}" name="Jour" dataDxfId="93">
      <calculatedColumnFormula>UPPER(TEXT(Tableau1[[#This Row],[Date]],"jjjj"))</calculatedColumnFormula>
    </tableColumn>
    <tableColumn id="3" xr3:uid="{00000000-0010-0000-0000-000003000000}" name="Date" dataDxfId="92">
      <calculatedColumnFormula>$C$3+ROW()-ROW(Tableau1[[#Headers],[Date]])-1</calculatedColumnFormula>
    </tableColumn>
    <tableColumn id="4" xr3:uid="{00000000-0010-0000-0000-000004000000}" name="Début AM" dataDxfId="6"/>
    <tableColumn id="5" xr3:uid="{00000000-0010-0000-0000-000005000000}" name="Fin AM" dataDxfId="5"/>
    <tableColumn id="15" xr3:uid="{142A06F1-E8DD-4E6E-8BEC-DB243F1C037E}" name="Pause AM" dataDxfId="4"/>
    <tableColumn id="14" xr3:uid="{ECBCCF86-00BC-4C02-841C-BDE89E6B80E9}" name="Début PM" dataDxfId="3"/>
    <tableColumn id="12" xr3:uid="{650F9D36-013B-4EA9-ABC5-DDB8D838473C}" name="Fin PM" dataDxfId="2"/>
    <tableColumn id="6" xr3:uid="{27DE6BF3-6F50-4E44-9E2B-C3D8C6ED23FB}" name="Pause PM" dataDxfId="1"/>
    <tableColumn id="7" xr3:uid="{00000000-0010-0000-0000-000007000000}" name="Temps de travail" dataDxfId="91">
      <calculatedColumnFormula>Tableau1[[#This Row],[Fin AM]]-Tableau1[[#This Row],[Début AM]]</calculatedColumnFormula>
    </tableColumn>
    <tableColumn id="11" xr3:uid="{00000000-0010-0000-0000-00000B000000}" name="Heures à récupérer" dataDxfId="90"/>
    <tableColumn id="13" xr3:uid="{00000000-0010-0000-0000-00000D000000}" name="Récup avance" dataDxfId="89"/>
    <tableColumn id="9" xr3:uid="{00000000-0010-0000-0000-000009000000}" name=" CP / ABS" dataDxfId="88"/>
    <tableColumn id="8" xr3:uid="{00000000-0010-0000-0000-000008000000}" name="Jour Férié" dataDxfId="87">
      <calculatedColumnFormula>IF(COUNTIF('jours fériés'!C:C,Tableau1[[#This Row],[Date]]),"oui","")</calculatedColumnFormula>
    </tableColumn>
    <tableColumn id="10" xr3:uid="{00000000-0010-0000-0000-00000A000000}" name="Heures sup" dataDxfId="86" dataCellStyle="Milliers">
      <calculatedColumnFormula>MAX(0,IF(WEEKDAY(Tableau1[[#This Row],[Date]],2)&lt;7,0,
SUM(OFFSET(Tableau1[[#This Row],[Temps de travail]],-6,,7))-
SUM(OFFSET(Tableau1[[#This Row],[Heures à récupérer]],-6,,7))+
SUM(OFFSET(Tableau1[[#This Row],[Récup avance]],-6,,7))
-paramètres!$B$9
)*24)</calculatedColumnFormula>
    </tableColumn>
    <tableColumn id="16" xr3:uid="{6621AC55-7016-4A7F-BD2B-DC3ED49B3AC1}" name="A.M." dataDxfId="83">
      <calculatedColumnFormula>IF(Tableau1[[#This Row],[ CP / ABS]]="A.M.",Tableau1[[#This Row],[Temps de travail]],0)</calculatedColumnFormula>
    </tableColumn>
    <tableColumn id="17" xr3:uid="{388BE0C0-B785-4331-B43D-24D02949FE72}" name="Chômage Partiel" dataDxfId="82">
      <calculatedColumnFormula>IF(Tableau1[[#This Row],[ CP / ABS]]="Ch.P.",Tableau1[[#This Row],[Temps de travail]],0)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5" totalsRowShown="0" dataDxfId="85">
  <autoFilter ref="A1:A5" xr:uid="{00000000-0009-0000-0100-000002000000}"/>
  <tableColumns count="1">
    <tableColumn id="1" xr3:uid="{00000000-0010-0000-0100-000001000000}" name="Motifs" dataDxfId="8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17"/>
  <sheetViews>
    <sheetView showZeros="0" tabSelected="1" workbookViewId="0">
      <pane ySplit="4" topLeftCell="A5" activePane="bottomLeft" state="frozen"/>
      <selection pane="bottomLeft" activeCell="O13" sqref="O13"/>
    </sheetView>
  </sheetViews>
  <sheetFormatPr baseColWidth="10" defaultColWidth="10.88671875" defaultRowHeight="14.4" x14ac:dyDescent="0.3"/>
  <cols>
    <col min="1" max="1" width="3.88671875" style="14" customWidth="1"/>
    <col min="2" max="2" width="9.88671875" style="14" customWidth="1"/>
    <col min="3" max="3" width="10.88671875" style="14"/>
    <col min="4" max="4" width="11.21875" style="14" customWidth="1"/>
    <col min="5" max="10" width="6.77734375" style="30" customWidth="1"/>
    <col min="11" max="11" width="14.109375" style="14" customWidth="1"/>
    <col min="12" max="13" width="10.77734375" style="14" customWidth="1"/>
    <col min="14" max="14" width="7.5546875" style="32" customWidth="1"/>
    <col min="15" max="15" width="7.5546875" style="28" customWidth="1"/>
    <col min="16" max="16" width="11.5546875" customWidth="1"/>
    <col min="17" max="18" width="10.88671875" style="85"/>
    <col min="19" max="16384" width="10.88671875" style="14"/>
  </cols>
  <sheetData>
    <row r="1" spans="1:18" s="15" customFormat="1" ht="15.6" x14ac:dyDescent="0.3">
      <c r="C1" s="77" t="s">
        <v>76</v>
      </c>
      <c r="D1" s="77"/>
      <c r="E1" s="77"/>
      <c r="F1" s="77"/>
      <c r="G1" s="77"/>
      <c r="H1" s="77"/>
      <c r="I1" s="77"/>
      <c r="J1" s="77"/>
      <c r="K1" s="77"/>
      <c r="N1" s="31"/>
      <c r="O1" s="27"/>
      <c r="P1" s="16"/>
      <c r="Q1" s="81"/>
      <c r="R1" s="81"/>
    </row>
    <row r="2" spans="1:18" s="15" customFormat="1" ht="21.75" customHeight="1" x14ac:dyDescent="0.3">
      <c r="C2" s="79" t="s">
        <v>70</v>
      </c>
      <c r="D2" s="79"/>
      <c r="E2" s="79"/>
      <c r="F2" s="78"/>
      <c r="G2" s="78"/>
      <c r="H2" s="78"/>
      <c r="I2" s="78"/>
      <c r="J2" s="78"/>
      <c r="K2" s="78"/>
      <c r="N2" s="31"/>
      <c r="O2" s="27"/>
      <c r="P2" s="16"/>
      <c r="Q2" s="81"/>
      <c r="R2" s="81"/>
    </row>
    <row r="3" spans="1:18" s="36" customFormat="1" ht="15" thickBot="1" x14ac:dyDescent="0.35">
      <c r="A3" s="33"/>
      <c r="B3" s="34" t="s">
        <v>55</v>
      </c>
      <c r="C3" s="39">
        <v>43829</v>
      </c>
      <c r="M3" s="33"/>
      <c r="N3" s="28"/>
      <c r="O3" s="28"/>
      <c r="P3" s="37"/>
      <c r="Q3" s="82"/>
      <c r="R3" s="82"/>
    </row>
    <row r="4" spans="1:18" ht="66.599999999999994" thickBot="1" x14ac:dyDescent="0.35">
      <c r="B4" s="45" t="s">
        <v>13</v>
      </c>
      <c r="C4" s="45" t="s">
        <v>12</v>
      </c>
      <c r="D4" s="45" t="s">
        <v>10</v>
      </c>
      <c r="E4" s="46" t="s">
        <v>61</v>
      </c>
      <c r="F4" s="47" t="s">
        <v>62</v>
      </c>
      <c r="G4" s="47" t="s">
        <v>63</v>
      </c>
      <c r="H4" s="48" t="s">
        <v>64</v>
      </c>
      <c r="I4" s="46" t="s">
        <v>65</v>
      </c>
      <c r="J4" s="47" t="s">
        <v>66</v>
      </c>
      <c r="K4" s="49" t="s">
        <v>0</v>
      </c>
      <c r="L4" s="49" t="s">
        <v>33</v>
      </c>
      <c r="M4" s="49" t="s">
        <v>34</v>
      </c>
      <c r="N4" s="50" t="s">
        <v>1</v>
      </c>
      <c r="O4" s="51" t="s">
        <v>29</v>
      </c>
      <c r="P4" s="75" t="s">
        <v>11</v>
      </c>
      <c r="Q4" s="80" t="s">
        <v>67</v>
      </c>
      <c r="R4" s="80" t="s">
        <v>68</v>
      </c>
    </row>
    <row r="5" spans="1:18" x14ac:dyDescent="0.3">
      <c r="B5" s="62" t="str">
        <f>IF(WEEKDAY(Tableau1[[#This Row],[Date]],2)=4,"semaine "&amp;_xlfn.ISOWEEKNUM(Tableau1[[#This Row],[Date]]),"")</f>
        <v/>
      </c>
      <c r="C5" s="63" t="str">
        <f>UPPER(TEXT(Tableau1[[#This Row],[Date]],"jjjj"))</f>
        <v>LUNDI</v>
      </c>
      <c r="D5" s="108">
        <f>$C$3+ROW()-ROW(Tableau1[[#Headers],[Date]])-1</f>
        <v>43829</v>
      </c>
      <c r="E5" s="29">
        <v>0.35416666666666669</v>
      </c>
      <c r="F5" s="29">
        <v>0.52083333333333337</v>
      </c>
      <c r="G5" s="101">
        <v>6.9444444444444441E-3</v>
      </c>
      <c r="H5" s="29">
        <v>0.5625</v>
      </c>
      <c r="I5" s="29">
        <v>0.70833333333333337</v>
      </c>
      <c r="J5" s="101">
        <v>6.9444444444444441E-3</v>
      </c>
      <c r="K5" s="112">
        <f>Tableau1[[#This Row],[Fin AM]]-Tableau1[[#This Row],[Début AM]]-Tableau1[[#This Row],[Pause AM]]+Tableau1[[#This Row],[Fin PM]]-Tableau1[[#This Row],[Début PM]]-Tableau1[[#This Row],[Pause PM]]</f>
        <v>0.29861111111111116</v>
      </c>
      <c r="L5" s="65"/>
      <c r="M5" s="66"/>
      <c r="N5" s="58"/>
      <c r="O5" s="59" t="str">
        <f ca="1">IF(COUNTIF('jours fériés'!C:C,Tableau1[[#This Row],[Date]]),"oui","")</f>
        <v/>
      </c>
      <c r="P5" s="60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" s="76">
        <f>IF(Tableau1[[#This Row],[ CP / ABS]]="A.M.",Tableau1[[#This Row],[Temps de travail]],0)</f>
        <v>0</v>
      </c>
      <c r="R5" s="100">
        <f>IF(Tableau1[[#This Row],[ CP / ABS]]="Ch.P.",Tableau1[[#This Row],[Temps de travail]],0)</f>
        <v>0</v>
      </c>
    </row>
    <row r="6" spans="1:18" x14ac:dyDescent="0.3">
      <c r="B6" s="67" t="str">
        <f>IF(WEEKDAY(Tableau1[[#This Row],[Date]],2)=4,"semaine "&amp;_xlfn.ISOWEEKNUM(Tableau1[[#This Row],[Date]]),"")</f>
        <v/>
      </c>
      <c r="C6" s="54" t="str">
        <f>UPPER(TEXT(Tableau1[[#This Row],[Date]],"jjjj"))</f>
        <v>MARDI</v>
      </c>
      <c r="D6" s="109">
        <f>$C$3+ROW()-ROW(Tableau1[[#Headers],[Date]])-1</f>
        <v>43830</v>
      </c>
      <c r="E6" s="29">
        <v>0.35416666666666669</v>
      </c>
      <c r="F6" s="29">
        <v>0.52083333333333337</v>
      </c>
      <c r="G6" s="101">
        <v>6.9444444444444441E-3</v>
      </c>
      <c r="H6" s="29">
        <v>0.5625</v>
      </c>
      <c r="I6" s="29">
        <v>0.70833333333333337</v>
      </c>
      <c r="J6" s="101">
        <v>6.9444444444444441E-3</v>
      </c>
      <c r="K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" s="57"/>
      <c r="M6" s="68"/>
      <c r="N6" s="61"/>
      <c r="O6" s="52" t="str">
        <f ca="1">IF(COUNTIF('jours fériés'!C:C,Tableau1[[#This Row],[Date]]),"oui","")</f>
        <v/>
      </c>
      <c r="P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" s="83">
        <f>IF(Tableau1[[#This Row],[ CP / ABS]]="A.M.",Tableau1[[#This Row],[Temps de travail]],0)</f>
        <v>0</v>
      </c>
      <c r="R6" s="84">
        <f>IF(Tableau1[[#This Row],[ CP / ABS]]="Ch.P.",Tableau1[[#This Row],[Temps de travail]],0)</f>
        <v>0</v>
      </c>
    </row>
    <row r="7" spans="1:18" x14ac:dyDescent="0.3">
      <c r="B7" s="67" t="str">
        <f>IF(WEEKDAY(Tableau1[[#This Row],[Date]],2)=4,"semaine "&amp;_xlfn.ISOWEEKNUM(Tableau1[[#This Row],[Date]]),"")</f>
        <v/>
      </c>
      <c r="C7" s="54" t="str">
        <f>UPPER(TEXT(Tableau1[[#This Row],[Date]],"jjjj"))</f>
        <v>MERCREDI</v>
      </c>
      <c r="D7" s="109">
        <f>$C$3+ROW()-ROW(Tableau1[[#Headers],[Date]])-1</f>
        <v>43831</v>
      </c>
      <c r="E7" s="29"/>
      <c r="F7" s="29"/>
      <c r="G7" s="101"/>
      <c r="H7" s="29"/>
      <c r="I7" s="29"/>
      <c r="J7" s="101"/>
      <c r="K7" s="113">
        <f>Tableau1[[#This Row],[Fin AM]]-Tableau1[[#This Row],[Début AM]]-Tableau1[[#This Row],[Pause AM]]+Tableau1[[#This Row],[Fin PM]]-Tableau1[[#This Row],[Début PM]]-Tableau1[[#This Row],[Pause PM]]</f>
        <v>0</v>
      </c>
      <c r="L7" s="57"/>
      <c r="M7" s="68"/>
      <c r="N7" s="61"/>
      <c r="O7" s="52" t="s">
        <v>35</v>
      </c>
      <c r="P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" s="83">
        <f>IF(Tableau1[[#This Row],[ CP / ABS]]="A.M.",Tableau1[[#This Row],[Temps de travail]],0)</f>
        <v>0</v>
      </c>
      <c r="R7" s="84">
        <f>IF(Tableau1[[#This Row],[ CP / ABS]]="Ch.P.",Tableau1[[#This Row],[Temps de travail]],0)</f>
        <v>0</v>
      </c>
    </row>
    <row r="8" spans="1:18" x14ac:dyDescent="0.3">
      <c r="B8" s="67" t="str">
        <f>IF(WEEKDAY(Tableau1[[#This Row],[Date]],2)=4,"semaine "&amp;_xlfn.ISOWEEKNUM(Tableau1[[#This Row],[Date]]),"")</f>
        <v>semaine 1</v>
      </c>
      <c r="C8" s="54" t="str">
        <f>UPPER(TEXT(Tableau1[[#This Row],[Date]],"jjjj"))</f>
        <v>JEUDI</v>
      </c>
      <c r="D8" s="109">
        <f>$C$3+ROW()-ROW(Tableau1[[#Headers],[Date]])-1</f>
        <v>43832</v>
      </c>
      <c r="E8" s="29">
        <v>0.35416666666666669</v>
      </c>
      <c r="F8" s="29">
        <v>0.52083333333333337</v>
      </c>
      <c r="G8" s="101">
        <v>6.9444444444444441E-3</v>
      </c>
      <c r="H8" s="29">
        <v>0.5625</v>
      </c>
      <c r="I8" s="29">
        <v>0.70833333333333337</v>
      </c>
      <c r="J8" s="101">
        <v>6.9444444444444441E-3</v>
      </c>
      <c r="K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" s="57"/>
      <c r="M8" s="68"/>
      <c r="N8" s="61"/>
      <c r="O8" s="52" t="str">
        <f ca="1">IF(COUNTIF('jours fériés'!C:C,Tableau1[[#This Row],[Date]]),"oui","")</f>
        <v/>
      </c>
      <c r="P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" s="83">
        <f>IF(Tableau1[[#This Row],[ CP / ABS]]="A.M.",Tableau1[[#This Row],[Temps de travail]],0)</f>
        <v>0</v>
      </c>
      <c r="R8" s="84">
        <f>IF(Tableau1[[#This Row],[ CP / ABS]]="Ch.P.",Tableau1[[#This Row],[Temps de travail]],0)</f>
        <v>0</v>
      </c>
    </row>
    <row r="9" spans="1:18" x14ac:dyDescent="0.3">
      <c r="B9" s="67" t="str">
        <f>IF(WEEKDAY(Tableau1[[#This Row],[Date]],2)=4,"semaine "&amp;_xlfn.ISOWEEKNUM(Tableau1[[#This Row],[Date]]),"")</f>
        <v/>
      </c>
      <c r="C9" s="54" t="str">
        <f>UPPER(TEXT(Tableau1[[#This Row],[Date]],"jjjj"))</f>
        <v>VENDREDI</v>
      </c>
      <c r="D9" s="109">
        <f>$C$3+ROW()-ROW(Tableau1[[#Headers],[Date]])-1</f>
        <v>43833</v>
      </c>
      <c r="E9" s="29">
        <v>0.35416666666666669</v>
      </c>
      <c r="F9" s="29">
        <v>0.5</v>
      </c>
      <c r="G9" s="101">
        <v>6.9444444444444441E-3</v>
      </c>
      <c r="H9" s="29">
        <v>0.54166666666666663</v>
      </c>
      <c r="I9" s="29">
        <v>0.6875</v>
      </c>
      <c r="J9" s="101"/>
      <c r="K9" s="113">
        <f>Tableau1[[#This Row],[Fin AM]]-Tableau1[[#This Row],[Début AM]]-Tableau1[[#This Row],[Pause AM]]+Tableau1[[#This Row],[Fin PM]]-Tableau1[[#This Row],[Début PM]]-Tableau1[[#This Row],[Pause PM]]</f>
        <v>0.28472222222222221</v>
      </c>
      <c r="L9" s="57"/>
      <c r="M9" s="68"/>
      <c r="N9" s="61"/>
      <c r="O9" s="52" t="str">
        <f ca="1">IF(COUNTIF('jours fériés'!C:C,Tableau1[[#This Row],[Date]]),"oui","")</f>
        <v/>
      </c>
      <c r="P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" s="83">
        <f>IF(Tableau1[[#This Row],[ CP / ABS]]="A.M.",Tableau1[[#This Row],[Temps de travail]],0)</f>
        <v>0</v>
      </c>
      <c r="R9" s="84">
        <f>IF(Tableau1[[#This Row],[ CP / ABS]]="Ch.P.",Tableau1[[#This Row],[Temps de travail]],0)</f>
        <v>0</v>
      </c>
    </row>
    <row r="10" spans="1:18" x14ac:dyDescent="0.3">
      <c r="B10" s="67" t="str">
        <f>IF(WEEKDAY(Tableau1[[#This Row],[Date]],2)=4,"semaine "&amp;_xlfn.ISOWEEKNUM(Tableau1[[#This Row],[Date]]),"")</f>
        <v/>
      </c>
      <c r="C10" s="54" t="str">
        <f>UPPER(TEXT(Tableau1[[#This Row],[Date]],"jjjj"))</f>
        <v>SAMEDI</v>
      </c>
      <c r="D10" s="109">
        <f>$C$3+ROW()-ROW(Tableau1[[#Headers],[Date]])-1</f>
        <v>43834</v>
      </c>
      <c r="E10" s="29"/>
      <c r="F10" s="29"/>
      <c r="G10" s="101"/>
      <c r="H10" s="29"/>
      <c r="I10" s="29"/>
      <c r="J10" s="101"/>
      <c r="K10" s="113">
        <f>Tableau1[[#This Row],[Fin AM]]-Tableau1[[#This Row],[Début AM]]-Tableau1[[#This Row],[Pause AM]]+Tableau1[[#This Row],[Fin PM]]-Tableau1[[#This Row],[Début PM]]-Tableau1[[#This Row],[Pause PM]]</f>
        <v>0</v>
      </c>
      <c r="L10" s="57"/>
      <c r="M10" s="68"/>
      <c r="N10" s="61"/>
      <c r="O10" s="52" t="str">
        <f ca="1">IF(COUNTIF('jours fériés'!C:C,Tableau1[[#This Row],[Date]]),"oui","")</f>
        <v/>
      </c>
      <c r="P1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" s="83">
        <f>IF(Tableau1[[#This Row],[ CP / ABS]]="A.M.",Tableau1[[#This Row],[Temps de travail]],0)</f>
        <v>0</v>
      </c>
      <c r="R10" s="84">
        <f>IF(Tableau1[[#This Row],[ CP / ABS]]="Ch.P.",Tableau1[[#This Row],[Temps de travail]],0)</f>
        <v>0</v>
      </c>
    </row>
    <row r="11" spans="1:18" ht="15" thickBot="1" x14ac:dyDescent="0.35">
      <c r="B11" s="69" t="str">
        <f>IF(WEEKDAY(Tableau1[[#This Row],[Date]],2)=4,"semaine "&amp;_xlfn.ISOWEEKNUM(Tableau1[[#This Row],[Date]]),"")</f>
        <v/>
      </c>
      <c r="C11" s="70" t="str">
        <f>UPPER(TEXT(Tableau1[[#This Row],[Date]],"jjjj"))</f>
        <v>DIMANCHE</v>
      </c>
      <c r="D11" s="110">
        <f>$C$3+ROW()-ROW(Tableau1[[#Headers],[Date]])-1</f>
        <v>43835</v>
      </c>
      <c r="E11" s="29"/>
      <c r="F11" s="29"/>
      <c r="G11" s="29"/>
      <c r="H11" s="29"/>
      <c r="I11" s="29"/>
      <c r="J11" s="29"/>
      <c r="K11" s="114">
        <f>Tableau1[[#This Row],[Fin AM]]-Tableau1[[#This Row],[Début AM]]-Tableau1[[#This Row],[Pause AM]]+Tableau1[[#This Row],[Fin PM]]-Tableau1[[#This Row],[Début PM]]-Tableau1[[#This Row],[Pause PM]]</f>
        <v>0</v>
      </c>
      <c r="L11" s="73"/>
      <c r="M11" s="74"/>
      <c r="N11" s="102"/>
      <c r="O11" s="103" t="str">
        <f ca="1">IF(COUNTIF('jours fériés'!C:C,Tableau1[[#This Row],[Date]]),"oui","")</f>
        <v/>
      </c>
      <c r="P11" s="104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" s="105">
        <f>IF(Tableau1[[#This Row],[ CP / ABS]]="A.M.",Tableau1[[#This Row],[Temps de travail]],0)</f>
        <v>0</v>
      </c>
      <c r="R11" s="106">
        <f>IF(Tableau1[[#This Row],[ CP / ABS]]="Ch.P.",Tableau1[[#This Row],[Temps de travail]],0)</f>
        <v>0</v>
      </c>
    </row>
    <row r="12" spans="1:18" x14ac:dyDescent="0.3">
      <c r="B12" s="62" t="str">
        <f>IF(WEEKDAY(Tableau1[[#This Row],[Date]],2)=4,"semaine "&amp;_xlfn.ISOWEEKNUM(Tableau1[[#This Row],[Date]]),"")</f>
        <v/>
      </c>
      <c r="C12" s="63" t="str">
        <f>UPPER(TEXT(Tableau1[[#This Row],[Date]],"jjjj"))</f>
        <v>LUNDI</v>
      </c>
      <c r="D12" s="108">
        <f>$C$3+ROW()-ROW(Tableau1[[#Headers],[Date]])-1</f>
        <v>43836</v>
      </c>
      <c r="E12" s="29">
        <v>0.35416666666666669</v>
      </c>
      <c r="F12" s="29">
        <v>0.52083333333333337</v>
      </c>
      <c r="G12" s="101">
        <v>6.9444444444444441E-3</v>
      </c>
      <c r="H12" s="29">
        <v>0.5625</v>
      </c>
      <c r="I12" s="29">
        <v>0.70833333333333337</v>
      </c>
      <c r="J12" s="101">
        <v>6.9444444444444441E-3</v>
      </c>
      <c r="K12" s="112">
        <f>Tableau1[[#This Row],[Fin AM]]-Tableau1[[#This Row],[Début AM]]-Tableau1[[#This Row],[Pause AM]]+Tableau1[[#This Row],[Fin PM]]-Tableau1[[#This Row],[Début PM]]-Tableau1[[#This Row],[Pause PM]]</f>
        <v>0.29861111111111116</v>
      </c>
      <c r="L12" s="65"/>
      <c r="M12" s="66"/>
      <c r="N12" s="58"/>
      <c r="O12" s="59" t="str">
        <f ca="1">IF(COUNTIF('jours fériés'!C:C,Tableau1[[#This Row],[Date]]),"oui","")</f>
        <v/>
      </c>
      <c r="P12" s="60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" s="76">
        <f>IF(Tableau1[[#This Row],[ CP / ABS]]="A.M.",Tableau1[[#This Row],[Temps de travail]],0)</f>
        <v>0</v>
      </c>
      <c r="R12" s="100">
        <f>IF(Tableau1[[#This Row],[ CP / ABS]]="Ch.P.",Tableau1[[#This Row],[Temps de travail]],0)</f>
        <v>0</v>
      </c>
    </row>
    <row r="13" spans="1:18" x14ac:dyDescent="0.3">
      <c r="B13" s="67" t="str">
        <f>IF(WEEKDAY(Tableau1[[#This Row],[Date]],2)=4,"semaine "&amp;_xlfn.ISOWEEKNUM(Tableau1[[#This Row],[Date]]),"")</f>
        <v/>
      </c>
      <c r="C13" s="54" t="str">
        <f>UPPER(TEXT(Tableau1[[#This Row],[Date]],"jjjj"))</f>
        <v>MARDI</v>
      </c>
      <c r="D13" s="109">
        <f>$C$3+ROW()-ROW(Tableau1[[#Headers],[Date]])-1</f>
        <v>43837</v>
      </c>
      <c r="E13" s="29">
        <v>0.35416666666666669</v>
      </c>
      <c r="F13" s="29">
        <v>0.52083333333333337</v>
      </c>
      <c r="G13" s="101">
        <v>6.9444444444444441E-3</v>
      </c>
      <c r="H13" s="29">
        <v>0.5625</v>
      </c>
      <c r="I13" s="29">
        <v>0.70833333333333337</v>
      </c>
      <c r="J13" s="101">
        <v>6.9444444444444441E-3</v>
      </c>
      <c r="K1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" s="57"/>
      <c r="M13" s="68"/>
      <c r="N13" s="61"/>
      <c r="O13" s="52" t="str">
        <f ca="1">IF(COUNTIF('jours fériés'!C:C,Tableau1[[#This Row],[Date]]),"oui","")</f>
        <v/>
      </c>
      <c r="P1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" s="83">
        <f>IF(Tableau1[[#This Row],[ CP / ABS]]="A.M.",Tableau1[[#This Row],[Temps de travail]],0)</f>
        <v>0</v>
      </c>
      <c r="R13" s="84">
        <f>IF(Tableau1[[#This Row],[ CP / ABS]]="Ch.P.",Tableau1[[#This Row],[Temps de travail]],0)</f>
        <v>0</v>
      </c>
    </row>
    <row r="14" spans="1:18" x14ac:dyDescent="0.3">
      <c r="B14" s="67" t="str">
        <f>IF(WEEKDAY(Tableau1[[#This Row],[Date]],2)=4,"semaine "&amp;_xlfn.ISOWEEKNUM(Tableau1[[#This Row],[Date]]),"")</f>
        <v/>
      </c>
      <c r="C14" s="54" t="str">
        <f>UPPER(TEXT(Tableau1[[#This Row],[Date]],"jjjj"))</f>
        <v>MERCREDI</v>
      </c>
      <c r="D14" s="109">
        <f>$C$3+ROW()-ROW(Tableau1[[#Headers],[Date]])-1</f>
        <v>43838</v>
      </c>
      <c r="E14" s="29">
        <v>0.35416666666666669</v>
      </c>
      <c r="F14" s="29">
        <v>0.52083333333333337</v>
      </c>
      <c r="G14" s="101">
        <v>6.9444444444444441E-3</v>
      </c>
      <c r="H14" s="29">
        <v>0.5625</v>
      </c>
      <c r="I14" s="29">
        <v>0.70833333333333337</v>
      </c>
      <c r="J14" s="101">
        <v>6.9444444444444441E-3</v>
      </c>
      <c r="K1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" s="57"/>
      <c r="M14" s="68"/>
      <c r="N14" s="61"/>
      <c r="O14" s="52" t="str">
        <f ca="1">IF(COUNTIF('jours fériés'!C:C,Tableau1[[#This Row],[Date]]),"oui","")</f>
        <v/>
      </c>
      <c r="P1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" s="83">
        <f>IF(Tableau1[[#This Row],[ CP / ABS]]="A.M.",Tableau1[[#This Row],[Temps de travail]],0)</f>
        <v>0</v>
      </c>
      <c r="R14" s="84">
        <f>IF(Tableau1[[#This Row],[ CP / ABS]]="Ch.P.",Tableau1[[#This Row],[Temps de travail]],0)</f>
        <v>0</v>
      </c>
    </row>
    <row r="15" spans="1:18" x14ac:dyDescent="0.3">
      <c r="B15" s="67" t="str">
        <f>IF(WEEKDAY(Tableau1[[#This Row],[Date]],2)=4,"semaine "&amp;_xlfn.ISOWEEKNUM(Tableau1[[#This Row],[Date]]),"")</f>
        <v>semaine 2</v>
      </c>
      <c r="C15" s="54" t="str">
        <f>UPPER(TEXT(Tableau1[[#This Row],[Date]],"jjjj"))</f>
        <v>JEUDI</v>
      </c>
      <c r="D15" s="109">
        <f>$C$3+ROW()-ROW(Tableau1[[#Headers],[Date]])-1</f>
        <v>43839</v>
      </c>
      <c r="E15" s="29">
        <v>0.35416666666666669</v>
      </c>
      <c r="F15" s="29">
        <v>0.52083333333333337</v>
      </c>
      <c r="G15" s="101">
        <v>6.9444444444444441E-3</v>
      </c>
      <c r="H15" s="29">
        <v>0.5625</v>
      </c>
      <c r="I15" s="29">
        <v>0.70833333333333337</v>
      </c>
      <c r="J15" s="101">
        <v>6.9444444444444441E-3</v>
      </c>
      <c r="K1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" s="57"/>
      <c r="M15" s="68"/>
      <c r="N15" s="61"/>
      <c r="O15" s="52" t="str">
        <f ca="1">IF(COUNTIF('jours fériés'!C:C,Tableau1[[#This Row],[Date]]),"oui","")</f>
        <v/>
      </c>
      <c r="P1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" s="83">
        <f>IF(Tableau1[[#This Row],[ CP / ABS]]="A.M.",Tableau1[[#This Row],[Temps de travail]],0)</f>
        <v>0</v>
      </c>
      <c r="R15" s="84">
        <f>IF(Tableau1[[#This Row],[ CP / ABS]]="Ch.P.",Tableau1[[#This Row],[Temps de travail]],0)</f>
        <v>0</v>
      </c>
    </row>
    <row r="16" spans="1:18" x14ac:dyDescent="0.3">
      <c r="B16" s="67" t="str">
        <f>IF(WEEKDAY(Tableau1[[#This Row],[Date]],2)=4,"semaine "&amp;_xlfn.ISOWEEKNUM(Tableau1[[#This Row],[Date]]),"")</f>
        <v/>
      </c>
      <c r="C16" s="54" t="str">
        <f>UPPER(TEXT(Tableau1[[#This Row],[Date]],"jjjj"))</f>
        <v>VENDREDI</v>
      </c>
      <c r="D16" s="109">
        <f>$C$3+ROW()-ROW(Tableau1[[#Headers],[Date]])-1</f>
        <v>43840</v>
      </c>
      <c r="E16" s="29">
        <v>0.35416666666666669</v>
      </c>
      <c r="F16" s="29">
        <v>0.5</v>
      </c>
      <c r="G16" s="101">
        <v>6.9444444444444441E-3</v>
      </c>
      <c r="H16" s="29">
        <v>0.54166666666666663</v>
      </c>
      <c r="I16" s="29">
        <v>0.64583333333333337</v>
      </c>
      <c r="J16" s="101"/>
      <c r="K16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6" s="57"/>
      <c r="M16" s="68"/>
      <c r="N16" s="61"/>
      <c r="O16" s="52" t="str">
        <f ca="1">IF(COUNTIF('jours fériés'!C:C,Tableau1[[#This Row],[Date]]),"oui","")</f>
        <v/>
      </c>
      <c r="P1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" s="83">
        <f>IF(Tableau1[[#This Row],[ CP / ABS]]="A.M.",Tableau1[[#This Row],[Temps de travail]],0)</f>
        <v>0</v>
      </c>
      <c r="R16" s="84">
        <f>IF(Tableau1[[#This Row],[ CP / ABS]]="Ch.P.",Tableau1[[#This Row],[Temps de travail]],0)</f>
        <v>0</v>
      </c>
    </row>
    <row r="17" spans="2:18" x14ac:dyDescent="0.3">
      <c r="B17" s="67" t="str">
        <f>IF(WEEKDAY(Tableau1[[#This Row],[Date]],2)=4,"semaine "&amp;_xlfn.ISOWEEKNUM(Tableau1[[#This Row],[Date]]),"")</f>
        <v/>
      </c>
      <c r="C17" s="54" t="str">
        <f>UPPER(TEXT(Tableau1[[#This Row],[Date]],"jjjj"))</f>
        <v>SAMEDI</v>
      </c>
      <c r="D17" s="109">
        <f>$C$3+ROW()-ROW(Tableau1[[#Headers],[Date]])-1</f>
        <v>43841</v>
      </c>
      <c r="E17" s="29"/>
      <c r="F17" s="29"/>
      <c r="G17" s="101"/>
      <c r="H17" s="29"/>
      <c r="I17" s="29"/>
      <c r="J17" s="101"/>
      <c r="K17" s="113">
        <f>Tableau1[[#This Row],[Fin AM]]-Tableau1[[#This Row],[Début AM]]-Tableau1[[#This Row],[Pause AM]]+Tableau1[[#This Row],[Fin PM]]-Tableau1[[#This Row],[Début PM]]-Tableau1[[#This Row],[Pause PM]]</f>
        <v>0</v>
      </c>
      <c r="L17" s="57"/>
      <c r="M17" s="68"/>
      <c r="N17" s="61"/>
      <c r="O17" s="52" t="str">
        <f ca="1">IF(COUNTIF('jours fériés'!C:C,Tableau1[[#This Row],[Date]]),"oui","")</f>
        <v/>
      </c>
      <c r="P1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" s="83">
        <f>IF(Tableau1[[#This Row],[ CP / ABS]]="A.M.",Tableau1[[#This Row],[Temps de travail]],0)</f>
        <v>0</v>
      </c>
      <c r="R17" s="84">
        <f>IF(Tableau1[[#This Row],[ CP / ABS]]="Ch.P.",Tableau1[[#This Row],[Temps de travail]],0)</f>
        <v>0</v>
      </c>
    </row>
    <row r="18" spans="2:18" ht="15" thickBot="1" x14ac:dyDescent="0.35">
      <c r="B18" s="69" t="str">
        <f>IF(WEEKDAY(Tableau1[[#This Row],[Date]],2)=4,"semaine "&amp;_xlfn.ISOWEEKNUM(Tableau1[[#This Row],[Date]]),"")</f>
        <v/>
      </c>
      <c r="C18" s="70" t="str">
        <f>UPPER(TEXT(Tableau1[[#This Row],[Date]],"jjjj"))</f>
        <v>DIMANCHE</v>
      </c>
      <c r="D18" s="110">
        <f>$C$3+ROW()-ROW(Tableau1[[#Headers],[Date]])-1</f>
        <v>43842</v>
      </c>
      <c r="E18" s="29"/>
      <c r="F18" s="29"/>
      <c r="G18" s="29"/>
      <c r="H18" s="29"/>
      <c r="I18" s="29"/>
      <c r="J18" s="29"/>
      <c r="K18" s="114">
        <f>Tableau1[[#This Row],[Fin AM]]-Tableau1[[#This Row],[Début AM]]-Tableau1[[#This Row],[Pause AM]]+Tableau1[[#This Row],[Fin PM]]-Tableau1[[#This Row],[Début PM]]-Tableau1[[#This Row],[Pause PM]]</f>
        <v>0</v>
      </c>
      <c r="L18" s="73"/>
      <c r="M18" s="74"/>
      <c r="N18" s="102"/>
      <c r="O18" s="103" t="str">
        <f ca="1">IF(COUNTIF('jours fériés'!C:C,Tableau1[[#This Row],[Date]]),"oui","")</f>
        <v/>
      </c>
      <c r="P18" s="104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8" s="105">
        <f>IF(Tableau1[[#This Row],[ CP / ABS]]="A.M.",Tableau1[[#This Row],[Temps de travail]],0)</f>
        <v>0</v>
      </c>
      <c r="R18" s="106">
        <f>IF(Tableau1[[#This Row],[ CP / ABS]]="Ch.P.",Tableau1[[#This Row],[Temps de travail]],0)</f>
        <v>0</v>
      </c>
    </row>
    <row r="19" spans="2:18" x14ac:dyDescent="0.3">
      <c r="B19" s="62" t="str">
        <f>IF(WEEKDAY(Tableau1[[#This Row],[Date]],2)=4,"semaine "&amp;_xlfn.ISOWEEKNUM(Tableau1[[#This Row],[Date]]),"")</f>
        <v/>
      </c>
      <c r="C19" s="63" t="str">
        <f>UPPER(TEXT(Tableau1[[#This Row],[Date]],"jjjj"))</f>
        <v>LUNDI</v>
      </c>
      <c r="D19" s="108">
        <f>$C$3+ROW()-ROW(Tableau1[[#Headers],[Date]])-1</f>
        <v>43843</v>
      </c>
      <c r="E19" s="29">
        <v>0.35416666666666669</v>
      </c>
      <c r="F19" s="29">
        <v>0.52083333333333337</v>
      </c>
      <c r="G19" s="101">
        <v>6.9444444444444441E-3</v>
      </c>
      <c r="H19" s="29">
        <v>0.5625</v>
      </c>
      <c r="I19" s="29">
        <v>0.70833333333333337</v>
      </c>
      <c r="J19" s="101">
        <v>6.9444444444444441E-3</v>
      </c>
      <c r="K19" s="112">
        <f>Tableau1[[#This Row],[Fin AM]]-Tableau1[[#This Row],[Début AM]]-Tableau1[[#This Row],[Pause AM]]+Tableau1[[#This Row],[Fin PM]]-Tableau1[[#This Row],[Début PM]]-Tableau1[[#This Row],[Pause PM]]</f>
        <v>0.29861111111111116</v>
      </c>
      <c r="L19" s="65"/>
      <c r="M19" s="66"/>
      <c r="N19" s="58"/>
      <c r="O19" s="59" t="str">
        <f ca="1">IF(COUNTIF('jours fériés'!C:C,Tableau1[[#This Row],[Date]]),"oui","")</f>
        <v/>
      </c>
      <c r="P19" s="60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" s="76">
        <f>IF(Tableau1[[#This Row],[ CP / ABS]]="A.M.",Tableau1[[#This Row],[Temps de travail]],0)</f>
        <v>0</v>
      </c>
      <c r="R19" s="100">
        <f>IF(Tableau1[[#This Row],[ CP / ABS]]="Ch.P.",Tableau1[[#This Row],[Temps de travail]],0)</f>
        <v>0</v>
      </c>
    </row>
    <row r="20" spans="2:18" x14ac:dyDescent="0.3">
      <c r="B20" s="67" t="str">
        <f>IF(WEEKDAY(Tableau1[[#This Row],[Date]],2)=4,"semaine "&amp;_xlfn.ISOWEEKNUM(Tableau1[[#This Row],[Date]]),"")</f>
        <v/>
      </c>
      <c r="C20" s="54" t="str">
        <f>UPPER(TEXT(Tableau1[[#This Row],[Date]],"jjjj"))</f>
        <v>MARDI</v>
      </c>
      <c r="D20" s="109">
        <f>$C$3+ROW()-ROW(Tableau1[[#Headers],[Date]])-1</f>
        <v>43844</v>
      </c>
      <c r="E20" s="29">
        <v>0.35416666666666669</v>
      </c>
      <c r="F20" s="29">
        <v>0.52083333333333337</v>
      </c>
      <c r="G20" s="101">
        <v>6.9444444444444441E-3</v>
      </c>
      <c r="H20" s="29">
        <v>0.5625</v>
      </c>
      <c r="I20" s="29">
        <v>0.70833333333333337</v>
      </c>
      <c r="J20" s="101">
        <v>6.9444444444444441E-3</v>
      </c>
      <c r="K2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" s="57"/>
      <c r="M20" s="68"/>
      <c r="N20" s="61"/>
      <c r="O20" s="52" t="str">
        <f ca="1">IF(COUNTIF('jours fériés'!C:C,Tableau1[[#This Row],[Date]]),"oui","")</f>
        <v/>
      </c>
      <c r="P2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" s="83">
        <f>IF(Tableau1[[#This Row],[ CP / ABS]]="A.M.",Tableau1[[#This Row],[Temps de travail]],0)</f>
        <v>0</v>
      </c>
      <c r="R20" s="84">
        <f>IF(Tableau1[[#This Row],[ CP / ABS]]="Ch.P.",Tableau1[[#This Row],[Temps de travail]],0)</f>
        <v>0</v>
      </c>
    </row>
    <row r="21" spans="2:18" x14ac:dyDescent="0.3">
      <c r="B21" s="67" t="str">
        <f>IF(WEEKDAY(Tableau1[[#This Row],[Date]],2)=4,"semaine "&amp;_xlfn.ISOWEEKNUM(Tableau1[[#This Row],[Date]]),"")</f>
        <v/>
      </c>
      <c r="C21" s="54" t="str">
        <f>UPPER(TEXT(Tableau1[[#This Row],[Date]],"jjjj"))</f>
        <v>MERCREDI</v>
      </c>
      <c r="D21" s="109">
        <f>$C$3+ROW()-ROW(Tableau1[[#Headers],[Date]])-1</f>
        <v>43845</v>
      </c>
      <c r="E21" s="29">
        <v>0.35416666666666669</v>
      </c>
      <c r="F21" s="29">
        <v>0.52083333333333337</v>
      </c>
      <c r="G21" s="101">
        <v>6.9444444444444441E-3</v>
      </c>
      <c r="H21" s="29">
        <v>0.5625</v>
      </c>
      <c r="I21" s="29">
        <v>0.70833333333333337</v>
      </c>
      <c r="J21" s="101">
        <v>6.9444444444444441E-3</v>
      </c>
      <c r="K2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" s="57"/>
      <c r="M21" s="68"/>
      <c r="N21" s="61"/>
      <c r="O21" s="52" t="str">
        <f ca="1">IF(COUNTIF('jours fériés'!C:C,Tableau1[[#This Row],[Date]]),"oui","")</f>
        <v/>
      </c>
      <c r="P2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" s="83">
        <f>IF(Tableau1[[#This Row],[ CP / ABS]]="A.M.",Tableau1[[#This Row],[Temps de travail]],0)</f>
        <v>0</v>
      </c>
      <c r="R21" s="84">
        <f>IF(Tableau1[[#This Row],[ CP / ABS]]="Ch.P.",Tableau1[[#This Row],[Temps de travail]],0)</f>
        <v>0</v>
      </c>
    </row>
    <row r="22" spans="2:18" x14ac:dyDescent="0.3">
      <c r="B22" s="67" t="str">
        <f>IF(WEEKDAY(Tableau1[[#This Row],[Date]],2)=4,"semaine "&amp;_xlfn.ISOWEEKNUM(Tableau1[[#This Row],[Date]]),"")</f>
        <v>semaine 3</v>
      </c>
      <c r="C22" s="54" t="str">
        <f>UPPER(TEXT(Tableau1[[#This Row],[Date]],"jjjj"))</f>
        <v>JEUDI</v>
      </c>
      <c r="D22" s="109">
        <f>$C$3+ROW()-ROW(Tableau1[[#Headers],[Date]])-1</f>
        <v>43846</v>
      </c>
      <c r="E22" s="29">
        <v>0.35416666666666669</v>
      </c>
      <c r="F22" s="29">
        <v>0.52083333333333337</v>
      </c>
      <c r="G22" s="101">
        <v>6.9444444444444441E-3</v>
      </c>
      <c r="H22" s="29">
        <v>0.5625</v>
      </c>
      <c r="I22" s="29">
        <v>0.70833333333333337</v>
      </c>
      <c r="J22" s="101">
        <v>6.9444444444444441E-3</v>
      </c>
      <c r="K2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" s="57"/>
      <c r="M22" s="68"/>
      <c r="N22" s="61"/>
      <c r="O22" s="52" t="str">
        <f ca="1">IF(COUNTIF('jours fériés'!C:C,Tableau1[[#This Row],[Date]]),"oui","")</f>
        <v/>
      </c>
      <c r="P2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" s="83">
        <f>IF(Tableau1[[#This Row],[ CP / ABS]]="A.M.",Tableau1[[#This Row],[Temps de travail]],0)</f>
        <v>0</v>
      </c>
      <c r="R22" s="84">
        <f>IF(Tableau1[[#This Row],[ CP / ABS]]="Ch.P.",Tableau1[[#This Row],[Temps de travail]],0)</f>
        <v>0</v>
      </c>
    </row>
    <row r="23" spans="2:18" x14ac:dyDescent="0.3">
      <c r="B23" s="67" t="str">
        <f>IF(WEEKDAY(Tableau1[[#This Row],[Date]],2)=4,"semaine "&amp;_xlfn.ISOWEEKNUM(Tableau1[[#This Row],[Date]]),"")</f>
        <v/>
      </c>
      <c r="C23" s="54" t="str">
        <f>UPPER(TEXT(Tableau1[[#This Row],[Date]],"jjjj"))</f>
        <v>VENDREDI</v>
      </c>
      <c r="D23" s="109">
        <f>$C$3+ROW()-ROW(Tableau1[[#Headers],[Date]])-1</f>
        <v>43847</v>
      </c>
      <c r="E23" s="29">
        <v>0.35416666666666669</v>
      </c>
      <c r="F23" s="29">
        <v>0.5</v>
      </c>
      <c r="G23" s="101">
        <v>6.9444444444444441E-3</v>
      </c>
      <c r="H23" s="29">
        <v>0.54166666666666663</v>
      </c>
      <c r="I23" s="29">
        <v>0.64583333333333337</v>
      </c>
      <c r="J23" s="101"/>
      <c r="K23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3" s="57"/>
      <c r="M23" s="68"/>
      <c r="N23" s="61"/>
      <c r="O23" s="52" t="str">
        <f ca="1">IF(COUNTIF('jours fériés'!C:C,Tableau1[[#This Row],[Date]]),"oui","")</f>
        <v/>
      </c>
      <c r="P2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" s="83">
        <f>IF(Tableau1[[#This Row],[ CP / ABS]]="A.M.",Tableau1[[#This Row],[Temps de travail]],0)</f>
        <v>0</v>
      </c>
      <c r="R23" s="84">
        <f>IF(Tableau1[[#This Row],[ CP / ABS]]="Ch.P.",Tableau1[[#This Row],[Temps de travail]],0)</f>
        <v>0</v>
      </c>
    </row>
    <row r="24" spans="2:18" x14ac:dyDescent="0.3">
      <c r="B24" s="67" t="str">
        <f>IF(WEEKDAY(Tableau1[[#This Row],[Date]],2)=4,"semaine "&amp;_xlfn.ISOWEEKNUM(Tableau1[[#This Row],[Date]]),"")</f>
        <v/>
      </c>
      <c r="C24" s="54" t="str">
        <f>UPPER(TEXT(Tableau1[[#This Row],[Date]],"jjjj"))</f>
        <v>SAMEDI</v>
      </c>
      <c r="D24" s="109">
        <f>$C$3+ROW()-ROW(Tableau1[[#Headers],[Date]])-1</f>
        <v>43848</v>
      </c>
      <c r="E24" s="29"/>
      <c r="F24" s="29"/>
      <c r="G24" s="101"/>
      <c r="H24" s="29"/>
      <c r="I24" s="29"/>
      <c r="J24" s="101"/>
      <c r="K24" s="113">
        <f>Tableau1[[#This Row],[Fin AM]]-Tableau1[[#This Row],[Début AM]]-Tableau1[[#This Row],[Pause AM]]+Tableau1[[#This Row],[Fin PM]]-Tableau1[[#This Row],[Début PM]]-Tableau1[[#This Row],[Pause PM]]</f>
        <v>0</v>
      </c>
      <c r="L24" s="57"/>
      <c r="M24" s="68"/>
      <c r="N24" s="61"/>
      <c r="O24" s="52" t="str">
        <f ca="1">IF(COUNTIF('jours fériés'!C:C,Tableau1[[#This Row],[Date]]),"oui","")</f>
        <v/>
      </c>
      <c r="P2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" s="83">
        <f>IF(Tableau1[[#This Row],[ CP / ABS]]="A.M.",Tableau1[[#This Row],[Temps de travail]],0)</f>
        <v>0</v>
      </c>
      <c r="R24" s="84">
        <f>IF(Tableau1[[#This Row],[ CP / ABS]]="Ch.P.",Tableau1[[#This Row],[Temps de travail]],0)</f>
        <v>0</v>
      </c>
    </row>
    <row r="25" spans="2:18" ht="15" thickBot="1" x14ac:dyDescent="0.35">
      <c r="B25" s="69" t="str">
        <f>IF(WEEKDAY(Tableau1[[#This Row],[Date]],2)=4,"semaine "&amp;_xlfn.ISOWEEKNUM(Tableau1[[#This Row],[Date]]),"")</f>
        <v/>
      </c>
      <c r="C25" s="70" t="str">
        <f>UPPER(TEXT(Tableau1[[#This Row],[Date]],"jjjj"))</f>
        <v>DIMANCHE</v>
      </c>
      <c r="D25" s="110">
        <f>$C$3+ROW()-ROW(Tableau1[[#Headers],[Date]])-1</f>
        <v>43849</v>
      </c>
      <c r="E25" s="29"/>
      <c r="F25" s="29"/>
      <c r="G25" s="29"/>
      <c r="H25" s="29"/>
      <c r="I25" s="29"/>
      <c r="J25" s="29"/>
      <c r="K25" s="114">
        <f>Tableau1[[#This Row],[Fin AM]]-Tableau1[[#This Row],[Début AM]]-Tableau1[[#This Row],[Pause AM]]+Tableau1[[#This Row],[Fin PM]]-Tableau1[[#This Row],[Début PM]]-Tableau1[[#This Row],[Pause PM]]</f>
        <v>0</v>
      </c>
      <c r="L25" s="73"/>
      <c r="M25" s="74"/>
      <c r="N25" s="102"/>
      <c r="O25" s="103" t="str">
        <f ca="1">IF(COUNTIF('jours fériés'!C:C,Tableau1[[#This Row],[Date]]),"oui","")</f>
        <v/>
      </c>
      <c r="P25" s="104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5" s="105">
        <f>IF(Tableau1[[#This Row],[ CP / ABS]]="A.M.",Tableau1[[#This Row],[Temps de travail]],0)</f>
        <v>0</v>
      </c>
      <c r="R25" s="106">
        <f>IF(Tableau1[[#This Row],[ CP / ABS]]="Ch.P.",Tableau1[[#This Row],[Temps de travail]],0)</f>
        <v>0</v>
      </c>
    </row>
    <row r="26" spans="2:18" x14ac:dyDescent="0.3">
      <c r="B26" s="62" t="str">
        <f>IF(WEEKDAY(Tableau1[[#This Row],[Date]],2)=4,"semaine "&amp;_xlfn.ISOWEEKNUM(Tableau1[[#This Row],[Date]]),"")</f>
        <v/>
      </c>
      <c r="C26" s="63" t="str">
        <f>UPPER(TEXT(Tableau1[[#This Row],[Date]],"jjjj"))</f>
        <v>LUNDI</v>
      </c>
      <c r="D26" s="108">
        <f>$C$3+ROW()-ROW(Tableau1[[#Headers],[Date]])-1</f>
        <v>43850</v>
      </c>
      <c r="E26" s="29">
        <v>0.35416666666666669</v>
      </c>
      <c r="F26" s="29">
        <v>0.52083333333333337</v>
      </c>
      <c r="G26" s="101">
        <v>6.9444444444444441E-3</v>
      </c>
      <c r="H26" s="29">
        <v>0.5625</v>
      </c>
      <c r="I26" s="29">
        <v>0.70833333333333337</v>
      </c>
      <c r="J26" s="101">
        <v>6.9444444444444441E-3</v>
      </c>
      <c r="K26" s="112">
        <f>Tableau1[[#This Row],[Fin AM]]-Tableau1[[#This Row],[Début AM]]-Tableau1[[#This Row],[Pause AM]]+Tableau1[[#This Row],[Fin PM]]-Tableau1[[#This Row],[Début PM]]-Tableau1[[#This Row],[Pause PM]]</f>
        <v>0.29861111111111116</v>
      </c>
      <c r="L26" s="65"/>
      <c r="M26" s="66"/>
      <c r="N26" s="58"/>
      <c r="O26" s="59" t="str">
        <f ca="1">IF(COUNTIF('jours fériés'!C:C,Tableau1[[#This Row],[Date]]),"oui","")</f>
        <v/>
      </c>
      <c r="P26" s="60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" s="76">
        <f>IF(Tableau1[[#This Row],[ CP / ABS]]="A.M.",Tableau1[[#This Row],[Temps de travail]],0)</f>
        <v>0</v>
      </c>
      <c r="R26" s="100">
        <f>IF(Tableau1[[#This Row],[ CP / ABS]]="Ch.P.",Tableau1[[#This Row],[Temps de travail]],0)</f>
        <v>0</v>
      </c>
    </row>
    <row r="27" spans="2:18" x14ac:dyDescent="0.3">
      <c r="B27" s="67" t="str">
        <f>IF(WEEKDAY(Tableau1[[#This Row],[Date]],2)=4,"semaine "&amp;_xlfn.ISOWEEKNUM(Tableau1[[#This Row],[Date]]),"")</f>
        <v/>
      </c>
      <c r="C27" s="54" t="str">
        <f>UPPER(TEXT(Tableau1[[#This Row],[Date]],"jjjj"))</f>
        <v>MARDI</v>
      </c>
      <c r="D27" s="109">
        <f>$C$3+ROW()-ROW(Tableau1[[#Headers],[Date]])-1</f>
        <v>43851</v>
      </c>
      <c r="E27" s="29">
        <v>0.35416666666666669</v>
      </c>
      <c r="F27" s="29">
        <v>0.52083333333333337</v>
      </c>
      <c r="G27" s="101">
        <v>6.9444444444444441E-3</v>
      </c>
      <c r="H27" s="29">
        <v>0.5625</v>
      </c>
      <c r="I27" s="29">
        <v>0.70833333333333337</v>
      </c>
      <c r="J27" s="101">
        <v>6.9444444444444441E-3</v>
      </c>
      <c r="K2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7" s="57"/>
      <c r="M27" s="68"/>
      <c r="N27" s="61"/>
      <c r="O27" s="52" t="str">
        <f ca="1">IF(COUNTIF('jours fériés'!C:C,Tableau1[[#This Row],[Date]]),"oui","")</f>
        <v/>
      </c>
      <c r="P2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" s="83">
        <f>IF(Tableau1[[#This Row],[ CP / ABS]]="A.M.",Tableau1[[#This Row],[Temps de travail]],0)</f>
        <v>0</v>
      </c>
      <c r="R27" s="84">
        <f>IF(Tableau1[[#This Row],[ CP / ABS]]="Ch.P.",Tableau1[[#This Row],[Temps de travail]],0)</f>
        <v>0</v>
      </c>
    </row>
    <row r="28" spans="2:18" x14ac:dyDescent="0.3">
      <c r="B28" s="67" t="str">
        <f>IF(WEEKDAY(Tableau1[[#This Row],[Date]],2)=4,"semaine "&amp;_xlfn.ISOWEEKNUM(Tableau1[[#This Row],[Date]]),"")</f>
        <v/>
      </c>
      <c r="C28" s="54" t="str">
        <f>UPPER(TEXT(Tableau1[[#This Row],[Date]],"jjjj"))</f>
        <v>MERCREDI</v>
      </c>
      <c r="D28" s="109">
        <f>$C$3+ROW()-ROW(Tableau1[[#Headers],[Date]])-1</f>
        <v>43852</v>
      </c>
      <c r="E28" s="29">
        <v>0.35416666666666669</v>
      </c>
      <c r="F28" s="29">
        <v>0.52083333333333337</v>
      </c>
      <c r="G28" s="101">
        <v>6.9444444444444441E-3</v>
      </c>
      <c r="H28" s="29">
        <v>0.5625</v>
      </c>
      <c r="I28" s="29">
        <v>0.70833333333333337</v>
      </c>
      <c r="J28" s="101">
        <v>6.9444444444444441E-3</v>
      </c>
      <c r="K2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8" s="57"/>
      <c r="M28" s="68"/>
      <c r="N28" s="61"/>
      <c r="O28" s="52" t="str">
        <f ca="1">IF(COUNTIF('jours fériés'!C:C,Tableau1[[#This Row],[Date]]),"oui","")</f>
        <v/>
      </c>
      <c r="P2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" s="83">
        <f>IF(Tableau1[[#This Row],[ CP / ABS]]="A.M.",Tableau1[[#This Row],[Temps de travail]],0)</f>
        <v>0</v>
      </c>
      <c r="R28" s="84">
        <f>IF(Tableau1[[#This Row],[ CP / ABS]]="Ch.P.",Tableau1[[#This Row],[Temps de travail]],0)</f>
        <v>0</v>
      </c>
    </row>
    <row r="29" spans="2:18" x14ac:dyDescent="0.3">
      <c r="B29" s="67" t="str">
        <f>IF(WEEKDAY(Tableau1[[#This Row],[Date]],2)=4,"semaine "&amp;_xlfn.ISOWEEKNUM(Tableau1[[#This Row],[Date]]),"")</f>
        <v>semaine 4</v>
      </c>
      <c r="C29" s="54" t="str">
        <f>UPPER(TEXT(Tableau1[[#This Row],[Date]],"jjjj"))</f>
        <v>JEUDI</v>
      </c>
      <c r="D29" s="109">
        <f>$C$3+ROW()-ROW(Tableau1[[#Headers],[Date]])-1</f>
        <v>43853</v>
      </c>
      <c r="E29" s="29">
        <v>0.35416666666666669</v>
      </c>
      <c r="F29" s="29">
        <v>0.52083333333333337</v>
      </c>
      <c r="G29" s="101">
        <v>6.9444444444444441E-3</v>
      </c>
      <c r="H29" s="29">
        <v>0.5625</v>
      </c>
      <c r="I29" s="29">
        <v>0.70833333333333337</v>
      </c>
      <c r="J29" s="101">
        <v>6.9444444444444441E-3</v>
      </c>
      <c r="K2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9" s="57"/>
      <c r="M29" s="68"/>
      <c r="N29" s="61"/>
      <c r="O29" s="52" t="str">
        <f ca="1">IF(COUNTIF('jours fériés'!C:C,Tableau1[[#This Row],[Date]]),"oui","")</f>
        <v/>
      </c>
      <c r="P2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" s="83">
        <f>IF(Tableau1[[#This Row],[ CP / ABS]]="A.M.",Tableau1[[#This Row],[Temps de travail]],0)</f>
        <v>0</v>
      </c>
      <c r="R29" s="84">
        <f>IF(Tableau1[[#This Row],[ CP / ABS]]="Ch.P.",Tableau1[[#This Row],[Temps de travail]],0)</f>
        <v>0</v>
      </c>
    </row>
    <row r="30" spans="2:18" x14ac:dyDescent="0.3">
      <c r="B30" s="67" t="str">
        <f>IF(WEEKDAY(Tableau1[[#This Row],[Date]],2)=4,"semaine "&amp;_xlfn.ISOWEEKNUM(Tableau1[[#This Row],[Date]]),"")</f>
        <v/>
      </c>
      <c r="C30" s="54" t="str">
        <f>UPPER(TEXT(Tableau1[[#This Row],[Date]],"jjjj"))</f>
        <v>VENDREDI</v>
      </c>
      <c r="D30" s="109">
        <f>$C$3+ROW()-ROW(Tableau1[[#Headers],[Date]])-1</f>
        <v>43854</v>
      </c>
      <c r="E30" s="29">
        <v>0.35416666666666669</v>
      </c>
      <c r="F30" s="29">
        <v>0.5</v>
      </c>
      <c r="G30" s="101">
        <v>6.9444444444444441E-3</v>
      </c>
      <c r="H30" s="29">
        <v>0.54166666666666663</v>
      </c>
      <c r="I30" s="29">
        <v>0.64583333333333337</v>
      </c>
      <c r="J30" s="101"/>
      <c r="K30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30" s="57"/>
      <c r="M30" s="68"/>
      <c r="N30" s="61"/>
      <c r="O30" s="52" t="str">
        <f ca="1">IF(COUNTIF('jours fériés'!C:C,Tableau1[[#This Row],[Date]]),"oui","")</f>
        <v/>
      </c>
      <c r="P3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" s="83">
        <f>IF(Tableau1[[#This Row],[ CP / ABS]]="A.M.",Tableau1[[#This Row],[Temps de travail]],0)</f>
        <v>0</v>
      </c>
      <c r="R30" s="84">
        <f>IF(Tableau1[[#This Row],[ CP / ABS]]="Ch.P.",Tableau1[[#This Row],[Temps de travail]],0)</f>
        <v>0</v>
      </c>
    </row>
    <row r="31" spans="2:18" x14ac:dyDescent="0.3">
      <c r="B31" s="67" t="str">
        <f>IF(WEEKDAY(Tableau1[[#This Row],[Date]],2)=4,"semaine "&amp;_xlfn.ISOWEEKNUM(Tableau1[[#This Row],[Date]]),"")</f>
        <v/>
      </c>
      <c r="C31" s="54" t="str">
        <f>UPPER(TEXT(Tableau1[[#This Row],[Date]],"jjjj"))</f>
        <v>SAMEDI</v>
      </c>
      <c r="D31" s="109">
        <f>$C$3+ROW()-ROW(Tableau1[[#Headers],[Date]])-1</f>
        <v>43855</v>
      </c>
      <c r="E31" s="29"/>
      <c r="F31" s="29"/>
      <c r="G31" s="101"/>
      <c r="H31" s="29"/>
      <c r="I31" s="29"/>
      <c r="J31" s="101"/>
      <c r="K31" s="113">
        <f>Tableau1[[#This Row],[Fin AM]]-Tableau1[[#This Row],[Début AM]]-Tableau1[[#This Row],[Pause AM]]+Tableau1[[#This Row],[Fin PM]]-Tableau1[[#This Row],[Début PM]]-Tableau1[[#This Row],[Pause PM]]</f>
        <v>0</v>
      </c>
      <c r="L31" s="57"/>
      <c r="M31" s="68"/>
      <c r="N31" s="61"/>
      <c r="O31" s="52" t="str">
        <f ca="1">IF(COUNTIF('jours fériés'!C:C,Tableau1[[#This Row],[Date]]),"oui","")</f>
        <v/>
      </c>
      <c r="P3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" s="83">
        <f>IF(Tableau1[[#This Row],[ CP / ABS]]="A.M.",Tableau1[[#This Row],[Temps de travail]],0)</f>
        <v>0</v>
      </c>
      <c r="R31" s="84">
        <f>IF(Tableau1[[#This Row],[ CP / ABS]]="Ch.P.",Tableau1[[#This Row],[Temps de travail]],0)</f>
        <v>0</v>
      </c>
    </row>
    <row r="32" spans="2:18" ht="15" thickBot="1" x14ac:dyDescent="0.35">
      <c r="B32" s="69" t="str">
        <f>IF(WEEKDAY(Tableau1[[#This Row],[Date]],2)=4,"semaine "&amp;_xlfn.ISOWEEKNUM(Tableau1[[#This Row],[Date]]),"")</f>
        <v/>
      </c>
      <c r="C32" s="70" t="str">
        <f>UPPER(TEXT(Tableau1[[#This Row],[Date]],"jjjj"))</f>
        <v>DIMANCHE</v>
      </c>
      <c r="D32" s="110">
        <f>$C$3+ROW()-ROW(Tableau1[[#Headers],[Date]])-1</f>
        <v>43856</v>
      </c>
      <c r="E32" s="29"/>
      <c r="F32" s="29"/>
      <c r="G32" s="29"/>
      <c r="H32" s="29"/>
      <c r="I32" s="29"/>
      <c r="J32" s="29"/>
      <c r="K32" s="114">
        <f>Tableau1[[#This Row],[Fin AM]]-Tableau1[[#This Row],[Début AM]]-Tableau1[[#This Row],[Pause AM]]+Tableau1[[#This Row],[Fin PM]]-Tableau1[[#This Row],[Début PM]]-Tableau1[[#This Row],[Pause PM]]</f>
        <v>0</v>
      </c>
      <c r="L32" s="73"/>
      <c r="M32" s="74"/>
      <c r="N32" s="102"/>
      <c r="O32" s="103" t="str">
        <f ca="1">IF(COUNTIF('jours fériés'!C:C,Tableau1[[#This Row],[Date]]),"oui","")</f>
        <v/>
      </c>
      <c r="P32" s="104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32" s="105">
        <f>IF(Tableau1[[#This Row],[ CP / ABS]]="A.M.",Tableau1[[#This Row],[Temps de travail]],0)</f>
        <v>0</v>
      </c>
      <c r="R32" s="106">
        <f>IF(Tableau1[[#This Row],[ CP / ABS]]="Ch.P.",Tableau1[[#This Row],[Temps de travail]],0)</f>
        <v>0</v>
      </c>
    </row>
    <row r="33" spans="2:18" x14ac:dyDescent="0.3">
      <c r="B33" s="90" t="str">
        <f>IF(WEEKDAY(Tableau1[[#This Row],[Date]],2)=4,"semaine "&amp;_xlfn.ISOWEEKNUM(Tableau1[[#This Row],[Date]]),"")</f>
        <v/>
      </c>
      <c r="C33" s="91" t="str">
        <f>UPPER(TEXT(Tableau1[[#This Row],[Date]],"jjjj"))</f>
        <v>LUNDI</v>
      </c>
      <c r="D33" s="111">
        <f>$C$3+ROW()-ROW(Tableau1[[#Headers],[Date]])-1</f>
        <v>43857</v>
      </c>
      <c r="E33" s="29">
        <v>0.35416666666666669</v>
      </c>
      <c r="F33" s="29">
        <v>0.52083333333333337</v>
      </c>
      <c r="G33" s="101">
        <v>6.9444444444444441E-3</v>
      </c>
      <c r="H33" s="29">
        <v>0.5625</v>
      </c>
      <c r="I33" s="29">
        <v>0.70833333333333337</v>
      </c>
      <c r="J33" s="101">
        <v>6.9444444444444441E-3</v>
      </c>
      <c r="K33" s="115">
        <f>Tableau1[[#This Row],[Fin AM]]-Tableau1[[#This Row],[Début AM]]-Tableau1[[#This Row],[Pause AM]]+Tableau1[[#This Row],[Fin PM]]-Tableau1[[#This Row],[Début PM]]-Tableau1[[#This Row],[Pause PM]]</f>
        <v>0.29861111111111116</v>
      </c>
      <c r="L33" s="93"/>
      <c r="M33" s="94"/>
      <c r="N33" s="95"/>
      <c r="O33" s="96" t="str">
        <f ca="1">IF(COUNTIF('jours fériés'!C:C,Tableau1[[#This Row],[Date]]),"oui","")</f>
        <v/>
      </c>
      <c r="P33" s="9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" s="98">
        <f>IF(Tableau1[[#This Row],[ CP / ABS]]="A.M.",Tableau1[[#This Row],[Temps de travail]],0)</f>
        <v>0</v>
      </c>
      <c r="R33" s="99">
        <f>IF(Tableau1[[#This Row],[ CP / ABS]]="Ch.P.",Tableau1[[#This Row],[Temps de travail]],0)</f>
        <v>0</v>
      </c>
    </row>
    <row r="34" spans="2:18" x14ac:dyDescent="0.3">
      <c r="B34" s="67" t="str">
        <f>IF(WEEKDAY(Tableau1[[#This Row],[Date]],2)=4,"semaine "&amp;_xlfn.ISOWEEKNUM(Tableau1[[#This Row],[Date]]),"")</f>
        <v/>
      </c>
      <c r="C34" s="54" t="str">
        <f>UPPER(TEXT(Tableau1[[#This Row],[Date]],"jjjj"))</f>
        <v>MARDI</v>
      </c>
      <c r="D34" s="109">
        <f>$C$3+ROW()-ROW(Tableau1[[#Headers],[Date]])-1</f>
        <v>43858</v>
      </c>
      <c r="E34" s="29">
        <v>0.35416666666666669</v>
      </c>
      <c r="F34" s="29">
        <v>0.52083333333333337</v>
      </c>
      <c r="G34" s="101">
        <v>6.9444444444444441E-3</v>
      </c>
      <c r="H34" s="29">
        <v>0.5625</v>
      </c>
      <c r="I34" s="29">
        <v>0.70833333333333337</v>
      </c>
      <c r="J34" s="101">
        <v>6.9444444444444441E-3</v>
      </c>
      <c r="K3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34" s="57"/>
      <c r="M34" s="68"/>
      <c r="N34" s="61"/>
      <c r="O34" s="52" t="str">
        <f ca="1">IF(COUNTIF('jours fériés'!C:C,Tableau1[[#This Row],[Date]]),"oui","")</f>
        <v/>
      </c>
      <c r="P3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" s="83">
        <f>IF(Tableau1[[#This Row],[ CP / ABS]]="A.M.",Tableau1[[#This Row],[Temps de travail]],0)</f>
        <v>0</v>
      </c>
      <c r="R34" s="84">
        <f>IF(Tableau1[[#This Row],[ CP / ABS]]="Ch.P.",Tableau1[[#This Row],[Temps de travail]],0)</f>
        <v>0</v>
      </c>
    </row>
    <row r="35" spans="2:18" x14ac:dyDescent="0.3">
      <c r="B35" s="67" t="str">
        <f>IF(WEEKDAY(Tableau1[[#This Row],[Date]],2)=4,"semaine "&amp;_xlfn.ISOWEEKNUM(Tableau1[[#This Row],[Date]]),"")</f>
        <v/>
      </c>
      <c r="C35" s="54" t="str">
        <f>UPPER(TEXT(Tableau1[[#This Row],[Date]],"jjjj"))</f>
        <v>MERCREDI</v>
      </c>
      <c r="D35" s="109">
        <f>$C$3+ROW()-ROW(Tableau1[[#Headers],[Date]])-1</f>
        <v>43859</v>
      </c>
      <c r="E35" s="29">
        <v>0.35416666666666669</v>
      </c>
      <c r="F35" s="29">
        <v>0.52083333333333337</v>
      </c>
      <c r="G35" s="101">
        <v>6.9444444444444441E-3</v>
      </c>
      <c r="H35" s="29">
        <v>0.5625</v>
      </c>
      <c r="I35" s="29">
        <v>0.70833333333333337</v>
      </c>
      <c r="J35" s="101">
        <v>6.9444444444444441E-3</v>
      </c>
      <c r="K3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35" s="57"/>
      <c r="M35" s="68"/>
      <c r="N35" s="61"/>
      <c r="O35" s="52" t="str">
        <f ca="1">IF(COUNTIF('jours fériés'!C:C,Tableau1[[#This Row],[Date]]),"oui","")</f>
        <v/>
      </c>
      <c r="P3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" s="83">
        <f>IF(Tableau1[[#This Row],[ CP / ABS]]="A.M.",Tableau1[[#This Row],[Temps de travail]],0)</f>
        <v>0</v>
      </c>
      <c r="R35" s="84">
        <f>IF(Tableau1[[#This Row],[ CP / ABS]]="Ch.P.",Tableau1[[#This Row],[Temps de travail]],0)</f>
        <v>0</v>
      </c>
    </row>
    <row r="36" spans="2:18" x14ac:dyDescent="0.3">
      <c r="B36" s="67" t="str">
        <f>IF(WEEKDAY(Tableau1[[#This Row],[Date]],2)=4,"semaine "&amp;_xlfn.ISOWEEKNUM(Tableau1[[#This Row],[Date]]),"")</f>
        <v>semaine 5</v>
      </c>
      <c r="C36" s="54" t="str">
        <f>UPPER(TEXT(Tableau1[[#This Row],[Date]],"jjjj"))</f>
        <v>JEUDI</v>
      </c>
      <c r="D36" s="109">
        <f>$C$3+ROW()-ROW(Tableau1[[#Headers],[Date]])-1</f>
        <v>43860</v>
      </c>
      <c r="E36" s="29">
        <v>0.35416666666666669</v>
      </c>
      <c r="F36" s="29">
        <v>0.52083333333333337</v>
      </c>
      <c r="G36" s="101">
        <v>6.9444444444444441E-3</v>
      </c>
      <c r="H36" s="29">
        <v>0.5625</v>
      </c>
      <c r="I36" s="29">
        <v>0.70833333333333337</v>
      </c>
      <c r="J36" s="101">
        <v>6.9444444444444441E-3</v>
      </c>
      <c r="K3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36" s="57"/>
      <c r="M36" s="68"/>
      <c r="N36" s="61"/>
      <c r="O36" s="52" t="str">
        <f ca="1">IF(COUNTIF('jours fériés'!C:C,Tableau1[[#This Row],[Date]]),"oui","")</f>
        <v/>
      </c>
      <c r="P3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" s="83">
        <f>IF(Tableau1[[#This Row],[ CP / ABS]]="A.M.",Tableau1[[#This Row],[Temps de travail]],0)</f>
        <v>0</v>
      </c>
      <c r="R36" s="84">
        <f>IF(Tableau1[[#This Row],[ CP / ABS]]="Ch.P.",Tableau1[[#This Row],[Temps de travail]],0)</f>
        <v>0</v>
      </c>
    </row>
    <row r="37" spans="2:18" x14ac:dyDescent="0.3">
      <c r="B37" s="67" t="str">
        <f>IF(WEEKDAY(Tableau1[[#This Row],[Date]],2)=4,"semaine "&amp;_xlfn.ISOWEEKNUM(Tableau1[[#This Row],[Date]]),"")</f>
        <v/>
      </c>
      <c r="C37" s="54" t="str">
        <f>UPPER(TEXT(Tableau1[[#This Row],[Date]],"jjjj"))</f>
        <v>VENDREDI</v>
      </c>
      <c r="D37" s="109">
        <f>$C$3+ROW()-ROW(Tableau1[[#Headers],[Date]])-1</f>
        <v>43861</v>
      </c>
      <c r="E37" s="29">
        <v>0.35416666666666669</v>
      </c>
      <c r="F37" s="29">
        <v>0.5</v>
      </c>
      <c r="G37" s="101">
        <v>6.9444444444444441E-3</v>
      </c>
      <c r="H37" s="29">
        <v>0.54166666666666663</v>
      </c>
      <c r="I37" s="29">
        <v>0.64583333333333337</v>
      </c>
      <c r="J37" s="101"/>
      <c r="K37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37" s="57"/>
      <c r="M37" s="68"/>
      <c r="N37" s="61"/>
      <c r="O37" s="52" t="str">
        <f ca="1">IF(COUNTIF('jours fériés'!C:C,Tableau1[[#This Row],[Date]]),"oui","")</f>
        <v/>
      </c>
      <c r="P3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" s="83">
        <f>IF(Tableau1[[#This Row],[ CP / ABS]]="A.M.",Tableau1[[#This Row],[Temps de travail]],0)</f>
        <v>0</v>
      </c>
      <c r="R37" s="84">
        <f>IF(Tableau1[[#This Row],[ CP / ABS]]="Ch.P.",Tableau1[[#This Row],[Temps de travail]],0)</f>
        <v>0</v>
      </c>
    </row>
    <row r="38" spans="2:18" x14ac:dyDescent="0.3">
      <c r="B38" s="67" t="str">
        <f>IF(WEEKDAY(Tableau1[[#This Row],[Date]],2)=4,"semaine "&amp;_xlfn.ISOWEEKNUM(Tableau1[[#This Row],[Date]]),"")</f>
        <v/>
      </c>
      <c r="C38" s="54" t="str">
        <f>UPPER(TEXT(Tableau1[[#This Row],[Date]],"jjjj"))</f>
        <v>SAMEDI</v>
      </c>
      <c r="D38" s="109">
        <f>$C$3+ROW()-ROW(Tableau1[[#Headers],[Date]])-1</f>
        <v>43862</v>
      </c>
      <c r="E38" s="29"/>
      <c r="F38" s="29"/>
      <c r="G38" s="29"/>
      <c r="H38" s="29"/>
      <c r="I38" s="29"/>
      <c r="J38" s="29"/>
      <c r="K38" s="113">
        <f>Tableau1[[#This Row],[Fin AM]]-Tableau1[[#This Row],[Début AM]]-Tableau1[[#This Row],[Pause AM]]+Tableau1[[#This Row],[Fin PM]]-Tableau1[[#This Row],[Début PM]]-Tableau1[[#This Row],[Pause PM]]</f>
        <v>0</v>
      </c>
      <c r="L38" s="57"/>
      <c r="M38" s="68"/>
      <c r="N38" s="61"/>
      <c r="O38" s="52" t="str">
        <f ca="1">IF(COUNTIF('jours fériés'!C:C,Tableau1[[#This Row],[Date]]),"oui","")</f>
        <v/>
      </c>
      <c r="P3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" s="83">
        <f>IF(Tableau1[[#This Row],[ CP / ABS]]="A.M.",Tableau1[[#This Row],[Temps de travail]],0)</f>
        <v>0</v>
      </c>
      <c r="R38" s="84">
        <f>IF(Tableau1[[#This Row],[ CP / ABS]]="Ch.P.",Tableau1[[#This Row],[Temps de travail]],0)</f>
        <v>0</v>
      </c>
    </row>
    <row r="39" spans="2:18" x14ac:dyDescent="0.3">
      <c r="B39" s="67" t="str">
        <f>IF(WEEKDAY(Tableau1[[#This Row],[Date]],2)=4,"semaine "&amp;_xlfn.ISOWEEKNUM(Tableau1[[#This Row],[Date]]),"")</f>
        <v/>
      </c>
      <c r="C39" s="54" t="str">
        <f>UPPER(TEXT(Tableau1[[#This Row],[Date]],"jjjj"))</f>
        <v>DIMANCHE</v>
      </c>
      <c r="D39" s="109">
        <f>$C$3+ROW()-ROW(Tableau1[[#Headers],[Date]])-1</f>
        <v>43863</v>
      </c>
      <c r="E39" s="29"/>
      <c r="F39" s="29"/>
      <c r="G39" s="29"/>
      <c r="H39" s="29"/>
      <c r="I39" s="29"/>
      <c r="J39" s="29"/>
      <c r="K39" s="113">
        <f>Tableau1[[#This Row],[Fin AM]]-Tableau1[[#This Row],[Début AM]]-Tableau1[[#This Row],[Pause AM]]+Tableau1[[#This Row],[Fin PM]]-Tableau1[[#This Row],[Début PM]]-Tableau1[[#This Row],[Pause PM]]</f>
        <v>0</v>
      </c>
      <c r="L39" s="57"/>
      <c r="M39" s="68"/>
      <c r="N39" s="61"/>
      <c r="O39" s="52" t="str">
        <f ca="1">IF(COUNTIF('jours fériés'!C:C,Tableau1[[#This Row],[Date]]),"oui","")</f>
        <v/>
      </c>
      <c r="P3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39" s="83">
        <f>IF(Tableau1[[#This Row],[ CP / ABS]]="A.M.",Tableau1[[#This Row],[Temps de travail]],0)</f>
        <v>0</v>
      </c>
      <c r="R39" s="84">
        <f>IF(Tableau1[[#This Row],[ CP / ABS]]="Ch.P.",Tableau1[[#This Row],[Temps de travail]],0)</f>
        <v>0</v>
      </c>
    </row>
    <row r="40" spans="2:18" x14ac:dyDescent="0.3">
      <c r="B40" s="67" t="str">
        <f>IF(WEEKDAY(Tableau1[[#This Row],[Date]],2)=4,"semaine "&amp;_xlfn.ISOWEEKNUM(Tableau1[[#This Row],[Date]]),"")</f>
        <v/>
      </c>
      <c r="C40" s="54" t="str">
        <f>UPPER(TEXT(Tableau1[[#This Row],[Date]],"jjjj"))</f>
        <v>LUNDI</v>
      </c>
      <c r="D40" s="109">
        <f>$C$3+ROW()-ROW(Tableau1[[#Headers],[Date]])-1</f>
        <v>43864</v>
      </c>
      <c r="E40" s="29">
        <v>0.35416666666666669</v>
      </c>
      <c r="F40" s="29">
        <v>0.52083333333333337</v>
      </c>
      <c r="G40" s="101">
        <v>6.9444444444444441E-3</v>
      </c>
      <c r="H40" s="29">
        <v>0.5625</v>
      </c>
      <c r="I40" s="29">
        <v>0.70833333333333337</v>
      </c>
      <c r="J40" s="101">
        <v>6.9444444444444441E-3</v>
      </c>
      <c r="K4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0" s="57"/>
      <c r="M40" s="68"/>
      <c r="N40" s="61"/>
      <c r="O40" s="52" t="str">
        <f ca="1">IF(COUNTIF('jours fériés'!C:C,Tableau1[[#This Row],[Date]]),"oui","")</f>
        <v/>
      </c>
      <c r="P4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" s="83">
        <f>IF(Tableau1[[#This Row],[ CP / ABS]]="A.M.",Tableau1[[#This Row],[Temps de travail]],0)</f>
        <v>0</v>
      </c>
      <c r="R40" s="84">
        <f>IF(Tableau1[[#This Row],[ CP / ABS]]="Ch.P.",Tableau1[[#This Row],[Temps de travail]],0)</f>
        <v>0</v>
      </c>
    </row>
    <row r="41" spans="2:18" x14ac:dyDescent="0.3">
      <c r="B41" s="67" t="str">
        <f>IF(WEEKDAY(Tableau1[[#This Row],[Date]],2)=4,"semaine "&amp;_xlfn.ISOWEEKNUM(Tableau1[[#This Row],[Date]]),"")</f>
        <v/>
      </c>
      <c r="C41" s="54" t="str">
        <f>UPPER(TEXT(Tableau1[[#This Row],[Date]],"jjjj"))</f>
        <v>MARDI</v>
      </c>
      <c r="D41" s="109">
        <f>$C$3+ROW()-ROW(Tableau1[[#Headers],[Date]])-1</f>
        <v>43865</v>
      </c>
      <c r="E41" s="29">
        <v>0.35416666666666669</v>
      </c>
      <c r="F41" s="29">
        <v>0.52083333333333337</v>
      </c>
      <c r="G41" s="101">
        <v>6.9444444444444441E-3</v>
      </c>
      <c r="H41" s="29">
        <v>0.5625</v>
      </c>
      <c r="I41" s="29">
        <v>0.70833333333333337</v>
      </c>
      <c r="J41" s="101">
        <v>6.9444444444444441E-3</v>
      </c>
      <c r="K4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1" s="57"/>
      <c r="M41" s="68"/>
      <c r="N41" s="61"/>
      <c r="O41" s="52" t="str">
        <f ca="1">IF(COUNTIF('jours fériés'!C:C,Tableau1[[#This Row],[Date]]),"oui","")</f>
        <v/>
      </c>
      <c r="P4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" s="83">
        <f>IF(Tableau1[[#This Row],[ CP / ABS]]="A.M.",Tableau1[[#This Row],[Temps de travail]],0)</f>
        <v>0</v>
      </c>
      <c r="R41" s="84">
        <f>IF(Tableau1[[#This Row],[ CP / ABS]]="Ch.P.",Tableau1[[#This Row],[Temps de travail]],0)</f>
        <v>0</v>
      </c>
    </row>
    <row r="42" spans="2:18" x14ac:dyDescent="0.3">
      <c r="B42" s="67" t="str">
        <f>IF(WEEKDAY(Tableau1[[#This Row],[Date]],2)=4,"semaine "&amp;_xlfn.ISOWEEKNUM(Tableau1[[#This Row],[Date]]),"")</f>
        <v/>
      </c>
      <c r="C42" s="54" t="str">
        <f>UPPER(TEXT(Tableau1[[#This Row],[Date]],"jjjj"))</f>
        <v>MERCREDI</v>
      </c>
      <c r="D42" s="109">
        <f>$C$3+ROW()-ROW(Tableau1[[#Headers],[Date]])-1</f>
        <v>43866</v>
      </c>
      <c r="E42" s="29">
        <v>0.35416666666666669</v>
      </c>
      <c r="F42" s="29">
        <v>0.52083333333333337</v>
      </c>
      <c r="G42" s="101">
        <v>6.9444444444444441E-3</v>
      </c>
      <c r="H42" s="29">
        <v>0.5625</v>
      </c>
      <c r="I42" s="29">
        <v>0.70833333333333337</v>
      </c>
      <c r="J42" s="101">
        <v>6.9444444444444441E-3</v>
      </c>
      <c r="K4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2" s="57"/>
      <c r="M42" s="68"/>
      <c r="N42" s="61"/>
      <c r="O42" s="52" t="str">
        <f ca="1">IF(COUNTIF('jours fériés'!C:C,Tableau1[[#This Row],[Date]]),"oui","")</f>
        <v/>
      </c>
      <c r="P4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2" s="83">
        <f>IF(Tableau1[[#This Row],[ CP / ABS]]="A.M.",Tableau1[[#This Row],[Temps de travail]],0)</f>
        <v>0</v>
      </c>
      <c r="R42" s="84">
        <f>IF(Tableau1[[#This Row],[ CP / ABS]]="Ch.P.",Tableau1[[#This Row],[Temps de travail]],0)</f>
        <v>0</v>
      </c>
    </row>
    <row r="43" spans="2:18" x14ac:dyDescent="0.3">
      <c r="B43" s="67" t="str">
        <f>IF(WEEKDAY(Tableau1[[#This Row],[Date]],2)=4,"semaine "&amp;_xlfn.ISOWEEKNUM(Tableau1[[#This Row],[Date]]),"")</f>
        <v>semaine 6</v>
      </c>
      <c r="C43" s="54" t="str">
        <f>UPPER(TEXT(Tableau1[[#This Row],[Date]],"jjjj"))</f>
        <v>JEUDI</v>
      </c>
      <c r="D43" s="109">
        <f>$C$3+ROW()-ROW(Tableau1[[#Headers],[Date]])-1</f>
        <v>43867</v>
      </c>
      <c r="E43" s="29">
        <v>0.35416666666666669</v>
      </c>
      <c r="F43" s="29">
        <v>0.52083333333333337</v>
      </c>
      <c r="G43" s="101">
        <v>6.9444444444444441E-3</v>
      </c>
      <c r="H43" s="29">
        <v>0.5625</v>
      </c>
      <c r="I43" s="29">
        <v>0.70833333333333337</v>
      </c>
      <c r="J43" s="101">
        <v>6.9444444444444441E-3</v>
      </c>
      <c r="K4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3" s="57"/>
      <c r="M43" s="68"/>
      <c r="N43" s="61"/>
      <c r="O43" s="52" t="str">
        <f ca="1">IF(COUNTIF('jours fériés'!C:C,Tableau1[[#This Row],[Date]]),"oui","")</f>
        <v/>
      </c>
      <c r="P4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3" s="83">
        <f>IF(Tableau1[[#This Row],[ CP / ABS]]="A.M.",Tableau1[[#This Row],[Temps de travail]],0)</f>
        <v>0</v>
      </c>
      <c r="R43" s="84">
        <f>IF(Tableau1[[#This Row],[ CP / ABS]]="Ch.P.",Tableau1[[#This Row],[Temps de travail]],0)</f>
        <v>0</v>
      </c>
    </row>
    <row r="44" spans="2:18" x14ac:dyDescent="0.3">
      <c r="B44" s="67" t="str">
        <f>IF(WEEKDAY(Tableau1[[#This Row],[Date]],2)=4,"semaine "&amp;_xlfn.ISOWEEKNUM(Tableau1[[#This Row],[Date]]),"")</f>
        <v/>
      </c>
      <c r="C44" s="54" t="str">
        <f>UPPER(TEXT(Tableau1[[#This Row],[Date]],"jjjj"))</f>
        <v>VENDREDI</v>
      </c>
      <c r="D44" s="109">
        <f>$C$3+ROW()-ROW(Tableau1[[#Headers],[Date]])-1</f>
        <v>43868</v>
      </c>
      <c r="E44" s="29">
        <v>0.35416666666666669</v>
      </c>
      <c r="F44" s="29">
        <v>0.5</v>
      </c>
      <c r="G44" s="101">
        <v>6.9444444444444441E-3</v>
      </c>
      <c r="H44" s="29">
        <v>0.54166666666666663</v>
      </c>
      <c r="I44" s="29">
        <v>0.64583333333333337</v>
      </c>
      <c r="J44" s="101"/>
      <c r="K44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44" s="57"/>
      <c r="M44" s="68"/>
      <c r="N44" s="61"/>
      <c r="O44" s="52" t="str">
        <f ca="1">IF(COUNTIF('jours fériés'!C:C,Tableau1[[#This Row],[Date]]),"oui","")</f>
        <v/>
      </c>
      <c r="P4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4" s="83">
        <f>IF(Tableau1[[#This Row],[ CP / ABS]]="A.M.",Tableau1[[#This Row],[Temps de travail]],0)</f>
        <v>0</v>
      </c>
      <c r="R44" s="84">
        <f>IF(Tableau1[[#This Row],[ CP / ABS]]="Ch.P.",Tableau1[[#This Row],[Temps de travail]],0)</f>
        <v>0</v>
      </c>
    </row>
    <row r="45" spans="2:18" x14ac:dyDescent="0.3">
      <c r="B45" s="67" t="str">
        <f>IF(WEEKDAY(Tableau1[[#This Row],[Date]],2)=4,"semaine "&amp;_xlfn.ISOWEEKNUM(Tableau1[[#This Row],[Date]]),"")</f>
        <v/>
      </c>
      <c r="C45" s="54" t="str">
        <f>UPPER(TEXT(Tableau1[[#This Row],[Date]],"jjjj"))</f>
        <v>SAMEDI</v>
      </c>
      <c r="D45" s="109">
        <f>$C$3+ROW()-ROW(Tableau1[[#Headers],[Date]])-1</f>
        <v>43869</v>
      </c>
      <c r="E45" s="29"/>
      <c r="F45" s="29"/>
      <c r="G45" s="29"/>
      <c r="H45" s="29"/>
      <c r="I45" s="29"/>
      <c r="J45" s="29"/>
      <c r="K45" s="113">
        <f>Tableau1[[#This Row],[Fin AM]]-Tableau1[[#This Row],[Début AM]]-Tableau1[[#This Row],[Pause AM]]+Tableau1[[#This Row],[Fin PM]]-Tableau1[[#This Row],[Début PM]]-Tableau1[[#This Row],[Pause PM]]</f>
        <v>0</v>
      </c>
      <c r="L45" s="57"/>
      <c r="M45" s="68"/>
      <c r="N45" s="61"/>
      <c r="O45" s="52" t="str">
        <f ca="1">IF(COUNTIF('jours fériés'!C:C,Tableau1[[#This Row],[Date]]),"oui","")</f>
        <v/>
      </c>
      <c r="P4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5" s="83">
        <f>IF(Tableau1[[#This Row],[ CP / ABS]]="A.M.",Tableau1[[#This Row],[Temps de travail]],0)</f>
        <v>0</v>
      </c>
      <c r="R45" s="84">
        <f>IF(Tableau1[[#This Row],[ CP / ABS]]="Ch.P.",Tableau1[[#This Row],[Temps de travail]],0)</f>
        <v>0</v>
      </c>
    </row>
    <row r="46" spans="2:18" x14ac:dyDescent="0.3">
      <c r="B46" s="67" t="str">
        <f>IF(WEEKDAY(Tableau1[[#This Row],[Date]],2)=4,"semaine "&amp;_xlfn.ISOWEEKNUM(Tableau1[[#This Row],[Date]]),"")</f>
        <v/>
      </c>
      <c r="C46" s="54" t="str">
        <f>UPPER(TEXT(Tableau1[[#This Row],[Date]],"jjjj"))</f>
        <v>DIMANCHE</v>
      </c>
      <c r="D46" s="109">
        <f>$C$3+ROW()-ROW(Tableau1[[#Headers],[Date]])-1</f>
        <v>43870</v>
      </c>
      <c r="E46" s="29"/>
      <c r="F46" s="29"/>
      <c r="G46" s="29"/>
      <c r="H46" s="29"/>
      <c r="I46" s="29"/>
      <c r="J46" s="29"/>
      <c r="K46" s="113">
        <f>Tableau1[[#This Row],[Fin AM]]-Tableau1[[#This Row],[Début AM]]-Tableau1[[#This Row],[Pause AM]]+Tableau1[[#This Row],[Fin PM]]-Tableau1[[#This Row],[Début PM]]-Tableau1[[#This Row],[Pause PM]]</f>
        <v>0</v>
      </c>
      <c r="L46" s="57"/>
      <c r="M46" s="68"/>
      <c r="N46" s="61"/>
      <c r="O46" s="52" t="str">
        <f ca="1">IF(COUNTIF('jours fériés'!C:C,Tableau1[[#This Row],[Date]]),"oui","")</f>
        <v/>
      </c>
      <c r="P4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46" s="83">
        <f>IF(Tableau1[[#This Row],[ CP / ABS]]="A.M.",Tableau1[[#This Row],[Temps de travail]],0)</f>
        <v>0</v>
      </c>
      <c r="R46" s="84">
        <f>IF(Tableau1[[#This Row],[ CP / ABS]]="Ch.P.",Tableau1[[#This Row],[Temps de travail]],0)</f>
        <v>0</v>
      </c>
    </row>
    <row r="47" spans="2:18" x14ac:dyDescent="0.3">
      <c r="B47" s="67" t="str">
        <f>IF(WEEKDAY(Tableau1[[#This Row],[Date]],2)=4,"semaine "&amp;_xlfn.ISOWEEKNUM(Tableau1[[#This Row],[Date]]),"")</f>
        <v/>
      </c>
      <c r="C47" s="54" t="str">
        <f>UPPER(TEXT(Tableau1[[#This Row],[Date]],"jjjj"))</f>
        <v>LUNDI</v>
      </c>
      <c r="D47" s="109">
        <f>$C$3+ROW()-ROW(Tableau1[[#Headers],[Date]])-1</f>
        <v>43871</v>
      </c>
      <c r="E47" s="29">
        <v>0.35416666666666669</v>
      </c>
      <c r="F47" s="29">
        <v>0.52083333333333337</v>
      </c>
      <c r="G47" s="101">
        <v>6.9444444444444441E-3</v>
      </c>
      <c r="H47" s="29">
        <v>0.5625</v>
      </c>
      <c r="I47" s="29">
        <v>0.70833333333333337</v>
      </c>
      <c r="J47" s="101">
        <v>6.9444444444444441E-3</v>
      </c>
      <c r="K4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7" s="57"/>
      <c r="M47" s="68"/>
      <c r="N47" s="61"/>
      <c r="O47" s="52" t="str">
        <f ca="1">IF(COUNTIF('jours fériés'!C:C,Tableau1[[#This Row],[Date]]),"oui","")</f>
        <v/>
      </c>
      <c r="P4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7" s="83">
        <f>IF(Tableau1[[#This Row],[ CP / ABS]]="A.M.",Tableau1[[#This Row],[Temps de travail]],0)</f>
        <v>0</v>
      </c>
      <c r="R47" s="84">
        <f>IF(Tableau1[[#This Row],[ CP / ABS]]="Ch.P.",Tableau1[[#This Row],[Temps de travail]],0)</f>
        <v>0</v>
      </c>
    </row>
    <row r="48" spans="2:18" x14ac:dyDescent="0.3">
      <c r="B48" s="67" t="str">
        <f>IF(WEEKDAY(Tableau1[[#This Row],[Date]],2)=4,"semaine "&amp;_xlfn.ISOWEEKNUM(Tableau1[[#This Row],[Date]]),"")</f>
        <v/>
      </c>
      <c r="C48" s="54" t="str">
        <f>UPPER(TEXT(Tableau1[[#This Row],[Date]],"jjjj"))</f>
        <v>MARDI</v>
      </c>
      <c r="D48" s="109">
        <f>$C$3+ROW()-ROW(Tableau1[[#Headers],[Date]])-1</f>
        <v>43872</v>
      </c>
      <c r="E48" s="29">
        <v>0.35416666666666669</v>
      </c>
      <c r="F48" s="29">
        <v>0.52083333333333337</v>
      </c>
      <c r="G48" s="101">
        <v>6.9444444444444441E-3</v>
      </c>
      <c r="H48" s="29">
        <v>0.5625</v>
      </c>
      <c r="I48" s="29">
        <v>0.70833333333333337</v>
      </c>
      <c r="J48" s="101">
        <v>6.9444444444444441E-3</v>
      </c>
      <c r="K4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8" s="57"/>
      <c r="M48" s="68"/>
      <c r="N48" s="61"/>
      <c r="O48" s="52" t="str">
        <f ca="1">IF(COUNTIF('jours fériés'!C:C,Tableau1[[#This Row],[Date]]),"oui","")</f>
        <v/>
      </c>
      <c r="P4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8" s="83">
        <f>IF(Tableau1[[#This Row],[ CP / ABS]]="A.M.",Tableau1[[#This Row],[Temps de travail]],0)</f>
        <v>0</v>
      </c>
      <c r="R48" s="84">
        <f>IF(Tableau1[[#This Row],[ CP / ABS]]="Ch.P.",Tableau1[[#This Row],[Temps de travail]],0)</f>
        <v>0</v>
      </c>
    </row>
    <row r="49" spans="2:18" x14ac:dyDescent="0.3">
      <c r="B49" s="67" t="str">
        <f>IF(WEEKDAY(Tableau1[[#This Row],[Date]],2)=4,"semaine "&amp;_xlfn.ISOWEEKNUM(Tableau1[[#This Row],[Date]]),"")</f>
        <v/>
      </c>
      <c r="C49" s="54" t="str">
        <f>UPPER(TEXT(Tableau1[[#This Row],[Date]],"jjjj"))</f>
        <v>MERCREDI</v>
      </c>
      <c r="D49" s="109">
        <f>$C$3+ROW()-ROW(Tableau1[[#Headers],[Date]])-1</f>
        <v>43873</v>
      </c>
      <c r="E49" s="29">
        <v>0.35416666666666669</v>
      </c>
      <c r="F49" s="29">
        <v>0.52083333333333337</v>
      </c>
      <c r="G49" s="101">
        <v>6.9444444444444441E-3</v>
      </c>
      <c r="H49" s="29">
        <v>0.5625</v>
      </c>
      <c r="I49" s="29">
        <v>0.70833333333333337</v>
      </c>
      <c r="J49" s="101">
        <v>6.9444444444444441E-3</v>
      </c>
      <c r="K4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49" s="57"/>
      <c r="M49" s="68"/>
      <c r="N49" s="61"/>
      <c r="O49" s="52" t="str">
        <f ca="1">IF(COUNTIF('jours fériés'!C:C,Tableau1[[#This Row],[Date]]),"oui","")</f>
        <v/>
      </c>
      <c r="P4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9" s="83">
        <f>IF(Tableau1[[#This Row],[ CP / ABS]]="A.M.",Tableau1[[#This Row],[Temps de travail]],0)</f>
        <v>0</v>
      </c>
      <c r="R49" s="84">
        <f>IF(Tableau1[[#This Row],[ CP / ABS]]="Ch.P.",Tableau1[[#This Row],[Temps de travail]],0)</f>
        <v>0</v>
      </c>
    </row>
    <row r="50" spans="2:18" x14ac:dyDescent="0.3">
      <c r="B50" s="67" t="str">
        <f>IF(WEEKDAY(Tableau1[[#This Row],[Date]],2)=4,"semaine "&amp;_xlfn.ISOWEEKNUM(Tableau1[[#This Row],[Date]]),"")</f>
        <v>semaine 7</v>
      </c>
      <c r="C50" s="54" t="str">
        <f>UPPER(TEXT(Tableau1[[#This Row],[Date]],"jjjj"))</f>
        <v>JEUDI</v>
      </c>
      <c r="D50" s="109">
        <f>$C$3+ROW()-ROW(Tableau1[[#Headers],[Date]])-1</f>
        <v>43874</v>
      </c>
      <c r="E50" s="29">
        <v>0.35416666666666669</v>
      </c>
      <c r="F50" s="29">
        <v>0.52083333333333337</v>
      </c>
      <c r="G50" s="101">
        <v>6.9444444444444441E-3</v>
      </c>
      <c r="H50" s="29">
        <v>0.5625</v>
      </c>
      <c r="I50" s="29">
        <v>0.70833333333333337</v>
      </c>
      <c r="J50" s="101">
        <v>6.9444444444444441E-3</v>
      </c>
      <c r="K5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50" s="57"/>
      <c r="M50" s="68"/>
      <c r="N50" s="61"/>
      <c r="O50" s="52" t="str">
        <f ca="1">IF(COUNTIF('jours fériés'!C:C,Tableau1[[#This Row],[Date]]),"oui","")</f>
        <v/>
      </c>
      <c r="P5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0" s="83">
        <f>IF(Tableau1[[#This Row],[ CP / ABS]]="A.M.",Tableau1[[#This Row],[Temps de travail]],0)</f>
        <v>0</v>
      </c>
      <c r="R50" s="84">
        <f>IF(Tableau1[[#This Row],[ CP / ABS]]="Ch.P.",Tableau1[[#This Row],[Temps de travail]],0)</f>
        <v>0</v>
      </c>
    </row>
    <row r="51" spans="2:18" x14ac:dyDescent="0.3">
      <c r="B51" s="67" t="str">
        <f>IF(WEEKDAY(Tableau1[[#This Row],[Date]],2)=4,"semaine "&amp;_xlfn.ISOWEEKNUM(Tableau1[[#This Row],[Date]]),"")</f>
        <v/>
      </c>
      <c r="C51" s="54" t="str">
        <f>UPPER(TEXT(Tableau1[[#This Row],[Date]],"jjjj"))</f>
        <v>VENDREDI</v>
      </c>
      <c r="D51" s="109">
        <f>$C$3+ROW()-ROW(Tableau1[[#Headers],[Date]])-1</f>
        <v>43875</v>
      </c>
      <c r="E51" s="29">
        <v>0.35416666666666669</v>
      </c>
      <c r="F51" s="29">
        <v>0.5</v>
      </c>
      <c r="G51" s="101">
        <v>6.9444444444444441E-3</v>
      </c>
      <c r="H51" s="29">
        <v>0.54166666666666663</v>
      </c>
      <c r="I51" s="29">
        <v>0.64583333333333337</v>
      </c>
      <c r="J51" s="101"/>
      <c r="K51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51" s="57"/>
      <c r="M51" s="68"/>
      <c r="N51" s="61"/>
      <c r="O51" s="52" t="str">
        <f ca="1">IF(COUNTIF('jours fériés'!C:C,Tableau1[[#This Row],[Date]]),"oui","")</f>
        <v/>
      </c>
      <c r="P5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1" s="83">
        <f>IF(Tableau1[[#This Row],[ CP / ABS]]="A.M.",Tableau1[[#This Row],[Temps de travail]],0)</f>
        <v>0</v>
      </c>
      <c r="R51" s="84">
        <f>IF(Tableau1[[#This Row],[ CP / ABS]]="Ch.P.",Tableau1[[#This Row],[Temps de travail]],0)</f>
        <v>0</v>
      </c>
    </row>
    <row r="52" spans="2:18" x14ac:dyDescent="0.3">
      <c r="B52" s="67" t="str">
        <f>IF(WEEKDAY(Tableau1[[#This Row],[Date]],2)=4,"semaine "&amp;_xlfn.ISOWEEKNUM(Tableau1[[#This Row],[Date]]),"")</f>
        <v/>
      </c>
      <c r="C52" s="54" t="str">
        <f>UPPER(TEXT(Tableau1[[#This Row],[Date]],"jjjj"))</f>
        <v>SAMEDI</v>
      </c>
      <c r="D52" s="109">
        <f>$C$3+ROW()-ROW(Tableau1[[#Headers],[Date]])-1</f>
        <v>43876</v>
      </c>
      <c r="E52" s="29"/>
      <c r="F52" s="29"/>
      <c r="G52" s="29"/>
      <c r="H52" s="29"/>
      <c r="I52" s="29"/>
      <c r="J52" s="29"/>
      <c r="K52" s="113">
        <f>Tableau1[[#This Row],[Fin AM]]-Tableau1[[#This Row],[Début AM]]-Tableau1[[#This Row],[Pause AM]]+Tableau1[[#This Row],[Fin PM]]-Tableau1[[#This Row],[Début PM]]-Tableau1[[#This Row],[Pause PM]]</f>
        <v>0</v>
      </c>
      <c r="L52" s="57"/>
      <c r="M52" s="68"/>
      <c r="N52" s="61"/>
      <c r="O52" s="52" t="str">
        <f ca="1">IF(COUNTIF('jours fériés'!C:C,Tableau1[[#This Row],[Date]]),"oui","")</f>
        <v/>
      </c>
      <c r="P5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2" s="83">
        <f>IF(Tableau1[[#This Row],[ CP / ABS]]="A.M.",Tableau1[[#This Row],[Temps de travail]],0)</f>
        <v>0</v>
      </c>
      <c r="R52" s="84">
        <f>IF(Tableau1[[#This Row],[ CP / ABS]]="Ch.P.",Tableau1[[#This Row],[Temps de travail]],0)</f>
        <v>0</v>
      </c>
    </row>
    <row r="53" spans="2:18" x14ac:dyDescent="0.3">
      <c r="B53" s="67" t="str">
        <f>IF(WEEKDAY(Tableau1[[#This Row],[Date]],2)=4,"semaine "&amp;_xlfn.ISOWEEKNUM(Tableau1[[#This Row],[Date]]),"")</f>
        <v/>
      </c>
      <c r="C53" s="54" t="str">
        <f>UPPER(TEXT(Tableau1[[#This Row],[Date]],"jjjj"))</f>
        <v>DIMANCHE</v>
      </c>
      <c r="D53" s="109">
        <f>$C$3+ROW()-ROW(Tableau1[[#Headers],[Date]])-1</f>
        <v>43877</v>
      </c>
      <c r="E53" s="29"/>
      <c r="F53" s="29"/>
      <c r="G53" s="29"/>
      <c r="H53" s="29"/>
      <c r="I53" s="29"/>
      <c r="J53" s="29"/>
      <c r="K53" s="113">
        <f>Tableau1[[#This Row],[Fin AM]]-Tableau1[[#This Row],[Début AM]]-Tableau1[[#This Row],[Pause AM]]+Tableau1[[#This Row],[Fin PM]]-Tableau1[[#This Row],[Début PM]]-Tableau1[[#This Row],[Pause PM]]</f>
        <v>0</v>
      </c>
      <c r="L53" s="57"/>
      <c r="M53" s="68"/>
      <c r="N53" s="61"/>
      <c r="O53" s="52" t="str">
        <f ca="1">IF(COUNTIF('jours fériés'!C:C,Tableau1[[#This Row],[Date]]),"oui","")</f>
        <v/>
      </c>
      <c r="P5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53" s="83">
        <f>IF(Tableau1[[#This Row],[ CP / ABS]]="A.M.",Tableau1[[#This Row],[Temps de travail]],0)</f>
        <v>0</v>
      </c>
      <c r="R53" s="84">
        <f>IF(Tableau1[[#This Row],[ CP / ABS]]="Ch.P.",Tableau1[[#This Row],[Temps de travail]],0)</f>
        <v>0</v>
      </c>
    </row>
    <row r="54" spans="2:18" x14ac:dyDescent="0.3">
      <c r="B54" s="67" t="str">
        <f>IF(WEEKDAY(Tableau1[[#This Row],[Date]],2)=4,"semaine "&amp;_xlfn.ISOWEEKNUM(Tableau1[[#This Row],[Date]]),"")</f>
        <v/>
      </c>
      <c r="C54" s="54" t="str">
        <f>UPPER(TEXT(Tableau1[[#This Row],[Date]],"jjjj"))</f>
        <v>LUNDI</v>
      </c>
      <c r="D54" s="109">
        <f>$C$3+ROW()-ROW(Tableau1[[#Headers],[Date]])-1</f>
        <v>43878</v>
      </c>
      <c r="E54" s="29">
        <v>0.35416666666666669</v>
      </c>
      <c r="F54" s="29">
        <v>0.52083333333333337</v>
      </c>
      <c r="G54" s="101">
        <v>6.9444444444444441E-3</v>
      </c>
      <c r="H54" s="29">
        <v>0.5625</v>
      </c>
      <c r="I54" s="29">
        <v>0.70833333333333337</v>
      </c>
      <c r="J54" s="101">
        <v>6.9444444444444441E-3</v>
      </c>
      <c r="K5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54" s="57"/>
      <c r="M54" s="68"/>
      <c r="N54" s="61"/>
      <c r="O54" s="52" t="str">
        <f ca="1">IF(COUNTIF('jours fériés'!C:C,Tableau1[[#This Row],[Date]]),"oui","")</f>
        <v/>
      </c>
      <c r="P5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4" s="83">
        <f>IF(Tableau1[[#This Row],[ CP / ABS]]="A.M.",Tableau1[[#This Row],[Temps de travail]],0)</f>
        <v>0</v>
      </c>
      <c r="R54" s="84">
        <f>IF(Tableau1[[#This Row],[ CP / ABS]]="Ch.P.",Tableau1[[#This Row],[Temps de travail]],0)</f>
        <v>0</v>
      </c>
    </row>
    <row r="55" spans="2:18" x14ac:dyDescent="0.3">
      <c r="B55" s="67" t="str">
        <f>IF(WEEKDAY(Tableau1[[#This Row],[Date]],2)=4,"semaine "&amp;_xlfn.ISOWEEKNUM(Tableau1[[#This Row],[Date]]),"")</f>
        <v/>
      </c>
      <c r="C55" s="54" t="str">
        <f>UPPER(TEXT(Tableau1[[#This Row],[Date]],"jjjj"))</f>
        <v>MARDI</v>
      </c>
      <c r="D55" s="109">
        <f>$C$3+ROW()-ROW(Tableau1[[#Headers],[Date]])-1</f>
        <v>43879</v>
      </c>
      <c r="E55" s="29">
        <v>0.35416666666666669</v>
      </c>
      <c r="F55" s="29">
        <v>0.52083333333333337</v>
      </c>
      <c r="G55" s="101">
        <v>6.9444444444444441E-3</v>
      </c>
      <c r="H55" s="29">
        <v>0.5625</v>
      </c>
      <c r="I55" s="29">
        <v>0.70833333333333337</v>
      </c>
      <c r="J55" s="101">
        <v>6.9444444444444441E-3</v>
      </c>
      <c r="K5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55" s="57"/>
      <c r="M55" s="68"/>
      <c r="N55" s="61"/>
      <c r="O55" s="52" t="str">
        <f ca="1">IF(COUNTIF('jours fériés'!C:C,Tableau1[[#This Row],[Date]]),"oui","")</f>
        <v/>
      </c>
      <c r="P5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5" s="83">
        <f>IF(Tableau1[[#This Row],[ CP / ABS]]="A.M.",Tableau1[[#This Row],[Temps de travail]],0)</f>
        <v>0</v>
      </c>
      <c r="R55" s="84">
        <f>IF(Tableau1[[#This Row],[ CP / ABS]]="Ch.P.",Tableau1[[#This Row],[Temps de travail]],0)</f>
        <v>0</v>
      </c>
    </row>
    <row r="56" spans="2:18" x14ac:dyDescent="0.3">
      <c r="B56" s="67" t="str">
        <f>IF(WEEKDAY(Tableau1[[#This Row],[Date]],2)=4,"semaine "&amp;_xlfn.ISOWEEKNUM(Tableau1[[#This Row],[Date]]),"")</f>
        <v/>
      </c>
      <c r="C56" s="54" t="str">
        <f>UPPER(TEXT(Tableau1[[#This Row],[Date]],"jjjj"))</f>
        <v>MERCREDI</v>
      </c>
      <c r="D56" s="109">
        <f>$C$3+ROW()-ROW(Tableau1[[#Headers],[Date]])-1</f>
        <v>43880</v>
      </c>
      <c r="E56" s="29">
        <v>0.35416666666666669</v>
      </c>
      <c r="F56" s="29">
        <v>0.52083333333333337</v>
      </c>
      <c r="G56" s="101">
        <v>6.9444444444444441E-3</v>
      </c>
      <c r="H56" s="29">
        <v>0.5625</v>
      </c>
      <c r="I56" s="29">
        <v>0.70833333333333337</v>
      </c>
      <c r="J56" s="101">
        <v>6.9444444444444441E-3</v>
      </c>
      <c r="K5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56" s="57"/>
      <c r="M56" s="68"/>
      <c r="N56" s="61"/>
      <c r="O56" s="52" t="str">
        <f ca="1">IF(COUNTIF('jours fériés'!C:C,Tableau1[[#This Row],[Date]]),"oui","")</f>
        <v/>
      </c>
      <c r="P5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6" s="83">
        <f>IF(Tableau1[[#This Row],[ CP / ABS]]="A.M.",Tableau1[[#This Row],[Temps de travail]],0)</f>
        <v>0</v>
      </c>
      <c r="R56" s="84">
        <f>IF(Tableau1[[#This Row],[ CP / ABS]]="Ch.P.",Tableau1[[#This Row],[Temps de travail]],0)</f>
        <v>0</v>
      </c>
    </row>
    <row r="57" spans="2:18" x14ac:dyDescent="0.3">
      <c r="B57" s="67" t="str">
        <f>IF(WEEKDAY(Tableau1[[#This Row],[Date]],2)=4,"semaine "&amp;_xlfn.ISOWEEKNUM(Tableau1[[#This Row],[Date]]),"")</f>
        <v>semaine 8</v>
      </c>
      <c r="C57" s="54" t="str">
        <f>UPPER(TEXT(Tableau1[[#This Row],[Date]],"jjjj"))</f>
        <v>JEUDI</v>
      </c>
      <c r="D57" s="109">
        <f>$C$3+ROW()-ROW(Tableau1[[#Headers],[Date]])-1</f>
        <v>43881</v>
      </c>
      <c r="E57" s="29">
        <v>0.35416666666666669</v>
      </c>
      <c r="F57" s="29">
        <v>0.52083333333333337</v>
      </c>
      <c r="G57" s="101">
        <v>6.9444444444444441E-3</v>
      </c>
      <c r="H57" s="29">
        <v>0.5625</v>
      </c>
      <c r="I57" s="29">
        <v>0.70833333333333337</v>
      </c>
      <c r="J57" s="101">
        <v>6.9444444444444441E-3</v>
      </c>
      <c r="K5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57" s="57"/>
      <c r="M57" s="68"/>
      <c r="N57" s="61"/>
      <c r="O57" s="52" t="str">
        <f ca="1">IF(COUNTIF('jours fériés'!C:C,Tableau1[[#This Row],[Date]]),"oui","")</f>
        <v/>
      </c>
      <c r="P5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7" s="83">
        <f>IF(Tableau1[[#This Row],[ CP / ABS]]="A.M.",Tableau1[[#This Row],[Temps de travail]],0)</f>
        <v>0</v>
      </c>
      <c r="R57" s="84">
        <f>IF(Tableau1[[#This Row],[ CP / ABS]]="Ch.P.",Tableau1[[#This Row],[Temps de travail]],0)</f>
        <v>0</v>
      </c>
    </row>
    <row r="58" spans="2:18" x14ac:dyDescent="0.3">
      <c r="B58" s="67" t="str">
        <f>IF(WEEKDAY(Tableau1[[#This Row],[Date]],2)=4,"semaine "&amp;_xlfn.ISOWEEKNUM(Tableau1[[#This Row],[Date]]),"")</f>
        <v/>
      </c>
      <c r="C58" s="54" t="str">
        <f>UPPER(TEXT(Tableau1[[#This Row],[Date]],"jjjj"))</f>
        <v>VENDREDI</v>
      </c>
      <c r="D58" s="109">
        <f>$C$3+ROW()-ROW(Tableau1[[#Headers],[Date]])-1</f>
        <v>43882</v>
      </c>
      <c r="E58" s="29">
        <v>0.35416666666666669</v>
      </c>
      <c r="F58" s="29">
        <v>0.5</v>
      </c>
      <c r="G58" s="101">
        <v>6.9444444444444441E-3</v>
      </c>
      <c r="H58" s="29">
        <v>0.54166666666666663</v>
      </c>
      <c r="I58" s="29">
        <v>0.64583333333333337</v>
      </c>
      <c r="J58" s="101"/>
      <c r="K58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58" s="57"/>
      <c r="M58" s="68"/>
      <c r="N58" s="61"/>
      <c r="O58" s="52" t="str">
        <f ca="1">IF(COUNTIF('jours fériés'!C:C,Tableau1[[#This Row],[Date]]),"oui","")</f>
        <v/>
      </c>
      <c r="P5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8" s="83">
        <f>IF(Tableau1[[#This Row],[ CP / ABS]]="A.M.",Tableau1[[#This Row],[Temps de travail]],0)</f>
        <v>0</v>
      </c>
      <c r="R58" s="84">
        <f>IF(Tableau1[[#This Row],[ CP / ABS]]="Ch.P.",Tableau1[[#This Row],[Temps de travail]],0)</f>
        <v>0</v>
      </c>
    </row>
    <row r="59" spans="2:18" x14ac:dyDescent="0.3">
      <c r="B59" s="67" t="str">
        <f>IF(WEEKDAY(Tableau1[[#This Row],[Date]],2)=4,"semaine "&amp;_xlfn.ISOWEEKNUM(Tableau1[[#This Row],[Date]]),"")</f>
        <v/>
      </c>
      <c r="C59" s="54" t="str">
        <f>UPPER(TEXT(Tableau1[[#This Row],[Date]],"jjjj"))</f>
        <v>SAMEDI</v>
      </c>
      <c r="D59" s="109">
        <f>$C$3+ROW()-ROW(Tableau1[[#Headers],[Date]])-1</f>
        <v>43883</v>
      </c>
      <c r="E59" s="29"/>
      <c r="F59" s="29"/>
      <c r="G59" s="29"/>
      <c r="H59" s="29"/>
      <c r="I59" s="29"/>
      <c r="J59" s="29"/>
      <c r="K59" s="113">
        <f>Tableau1[[#This Row],[Fin AM]]-Tableau1[[#This Row],[Début AM]]-Tableau1[[#This Row],[Pause AM]]+Tableau1[[#This Row],[Fin PM]]-Tableau1[[#This Row],[Début PM]]-Tableau1[[#This Row],[Pause PM]]</f>
        <v>0</v>
      </c>
      <c r="L59" s="57"/>
      <c r="M59" s="68"/>
      <c r="N59" s="61"/>
      <c r="O59" s="52" t="str">
        <f ca="1">IF(COUNTIF('jours fériés'!C:C,Tableau1[[#This Row],[Date]]),"oui","")</f>
        <v/>
      </c>
      <c r="P5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59" s="83">
        <f>IF(Tableau1[[#This Row],[ CP / ABS]]="A.M.",Tableau1[[#This Row],[Temps de travail]],0)</f>
        <v>0</v>
      </c>
      <c r="R59" s="84">
        <f>IF(Tableau1[[#This Row],[ CP / ABS]]="Ch.P.",Tableau1[[#This Row],[Temps de travail]],0)</f>
        <v>0</v>
      </c>
    </row>
    <row r="60" spans="2:18" x14ac:dyDescent="0.3">
      <c r="B60" s="67" t="str">
        <f>IF(WEEKDAY(Tableau1[[#This Row],[Date]],2)=4,"semaine "&amp;_xlfn.ISOWEEKNUM(Tableau1[[#This Row],[Date]]),"")</f>
        <v/>
      </c>
      <c r="C60" s="54" t="str">
        <f>UPPER(TEXT(Tableau1[[#This Row],[Date]],"jjjj"))</f>
        <v>DIMANCHE</v>
      </c>
      <c r="D60" s="109">
        <f>$C$3+ROW()-ROW(Tableau1[[#Headers],[Date]])-1</f>
        <v>43884</v>
      </c>
      <c r="E60" s="29"/>
      <c r="F60" s="29"/>
      <c r="G60" s="29"/>
      <c r="H60" s="29"/>
      <c r="I60" s="29"/>
      <c r="J60" s="29"/>
      <c r="K60" s="113">
        <f>Tableau1[[#This Row],[Fin AM]]-Tableau1[[#This Row],[Début AM]]-Tableau1[[#This Row],[Pause AM]]+Tableau1[[#This Row],[Fin PM]]-Tableau1[[#This Row],[Début PM]]-Tableau1[[#This Row],[Pause PM]]</f>
        <v>0</v>
      </c>
      <c r="L60" s="57"/>
      <c r="M60" s="68"/>
      <c r="N60" s="61"/>
      <c r="O60" s="52" t="str">
        <f ca="1">IF(COUNTIF('jours fériés'!C:C,Tableau1[[#This Row],[Date]]),"oui","")</f>
        <v/>
      </c>
      <c r="P6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60" s="83">
        <f>IF(Tableau1[[#This Row],[ CP / ABS]]="A.M.",Tableau1[[#This Row],[Temps de travail]],0)</f>
        <v>0</v>
      </c>
      <c r="R60" s="84">
        <f>IF(Tableau1[[#This Row],[ CP / ABS]]="Ch.P.",Tableau1[[#This Row],[Temps de travail]],0)</f>
        <v>0</v>
      </c>
    </row>
    <row r="61" spans="2:18" x14ac:dyDescent="0.3">
      <c r="B61" s="67" t="str">
        <f>IF(WEEKDAY(Tableau1[[#This Row],[Date]],2)=4,"semaine "&amp;_xlfn.ISOWEEKNUM(Tableau1[[#This Row],[Date]]),"")</f>
        <v/>
      </c>
      <c r="C61" s="54" t="str">
        <f>UPPER(TEXT(Tableau1[[#This Row],[Date]],"jjjj"))</f>
        <v>LUNDI</v>
      </c>
      <c r="D61" s="109">
        <f>$C$3+ROW()-ROW(Tableau1[[#Headers],[Date]])-1</f>
        <v>43885</v>
      </c>
      <c r="E61" s="29">
        <v>0.35416666666666669</v>
      </c>
      <c r="F61" s="29">
        <v>0.52083333333333337</v>
      </c>
      <c r="G61" s="101">
        <v>6.9444444444444441E-3</v>
      </c>
      <c r="H61" s="29">
        <v>0.5625</v>
      </c>
      <c r="I61" s="29">
        <v>0.70833333333333337</v>
      </c>
      <c r="J61" s="101">
        <v>6.9444444444444441E-3</v>
      </c>
      <c r="K6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1" s="57"/>
      <c r="M61" s="68"/>
      <c r="N61" s="61"/>
      <c r="O61" s="52" t="str">
        <f ca="1">IF(COUNTIF('jours fériés'!C:C,Tableau1[[#This Row],[Date]]),"oui","")</f>
        <v/>
      </c>
      <c r="P6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1" s="83">
        <f>IF(Tableau1[[#This Row],[ CP / ABS]]="A.M.",Tableau1[[#This Row],[Temps de travail]],0)</f>
        <v>0</v>
      </c>
      <c r="R61" s="84">
        <f>IF(Tableau1[[#This Row],[ CP / ABS]]="Ch.P.",Tableau1[[#This Row],[Temps de travail]],0)</f>
        <v>0</v>
      </c>
    </row>
    <row r="62" spans="2:18" x14ac:dyDescent="0.3">
      <c r="B62" s="67" t="str">
        <f>IF(WEEKDAY(Tableau1[[#This Row],[Date]],2)=4,"semaine "&amp;_xlfn.ISOWEEKNUM(Tableau1[[#This Row],[Date]]),"")</f>
        <v/>
      </c>
      <c r="C62" s="54" t="str">
        <f>UPPER(TEXT(Tableau1[[#This Row],[Date]],"jjjj"))</f>
        <v>MARDI</v>
      </c>
      <c r="D62" s="109">
        <f>$C$3+ROW()-ROW(Tableau1[[#Headers],[Date]])-1</f>
        <v>43886</v>
      </c>
      <c r="E62" s="29">
        <v>0.35416666666666669</v>
      </c>
      <c r="F62" s="29">
        <v>0.52083333333333337</v>
      </c>
      <c r="G62" s="101">
        <v>6.9444444444444441E-3</v>
      </c>
      <c r="H62" s="29">
        <v>0.5625</v>
      </c>
      <c r="I62" s="29">
        <v>0.70833333333333337</v>
      </c>
      <c r="J62" s="101">
        <v>6.9444444444444441E-3</v>
      </c>
      <c r="K6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2" s="57"/>
      <c r="M62" s="68"/>
      <c r="N62" s="61"/>
      <c r="O62" s="52" t="str">
        <f ca="1">IF(COUNTIF('jours fériés'!C:C,Tableau1[[#This Row],[Date]]),"oui","")</f>
        <v/>
      </c>
      <c r="P6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2" s="83">
        <f>IF(Tableau1[[#This Row],[ CP / ABS]]="A.M.",Tableau1[[#This Row],[Temps de travail]],0)</f>
        <v>0</v>
      </c>
      <c r="R62" s="84">
        <f>IF(Tableau1[[#This Row],[ CP / ABS]]="Ch.P.",Tableau1[[#This Row],[Temps de travail]],0)</f>
        <v>0</v>
      </c>
    </row>
    <row r="63" spans="2:18" x14ac:dyDescent="0.3">
      <c r="B63" s="67" t="str">
        <f>IF(WEEKDAY(Tableau1[[#This Row],[Date]],2)=4,"semaine "&amp;_xlfn.ISOWEEKNUM(Tableau1[[#This Row],[Date]]),"")</f>
        <v/>
      </c>
      <c r="C63" s="54" t="str">
        <f>UPPER(TEXT(Tableau1[[#This Row],[Date]],"jjjj"))</f>
        <v>MERCREDI</v>
      </c>
      <c r="D63" s="109">
        <f>$C$3+ROW()-ROW(Tableau1[[#Headers],[Date]])-1</f>
        <v>43887</v>
      </c>
      <c r="E63" s="29">
        <v>0.35416666666666669</v>
      </c>
      <c r="F63" s="29">
        <v>0.52083333333333337</v>
      </c>
      <c r="G63" s="101">
        <v>6.9444444444444441E-3</v>
      </c>
      <c r="H63" s="29">
        <v>0.5625</v>
      </c>
      <c r="I63" s="29">
        <v>0.70833333333333337</v>
      </c>
      <c r="J63" s="101">
        <v>6.9444444444444441E-3</v>
      </c>
      <c r="K6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3" s="57"/>
      <c r="M63" s="68"/>
      <c r="N63" s="61"/>
      <c r="O63" s="52" t="str">
        <f ca="1">IF(COUNTIF('jours fériés'!C:C,Tableau1[[#This Row],[Date]]),"oui","")</f>
        <v/>
      </c>
      <c r="P6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3" s="83">
        <f>IF(Tableau1[[#This Row],[ CP / ABS]]="A.M.",Tableau1[[#This Row],[Temps de travail]],0)</f>
        <v>0</v>
      </c>
      <c r="R63" s="84">
        <f>IF(Tableau1[[#This Row],[ CP / ABS]]="Ch.P.",Tableau1[[#This Row],[Temps de travail]],0)</f>
        <v>0</v>
      </c>
    </row>
    <row r="64" spans="2:18" x14ac:dyDescent="0.3">
      <c r="B64" s="67" t="str">
        <f>IF(WEEKDAY(Tableau1[[#This Row],[Date]],2)=4,"semaine "&amp;_xlfn.ISOWEEKNUM(Tableau1[[#This Row],[Date]]),"")</f>
        <v>semaine 9</v>
      </c>
      <c r="C64" s="54" t="str">
        <f>UPPER(TEXT(Tableau1[[#This Row],[Date]],"jjjj"))</f>
        <v>JEUDI</v>
      </c>
      <c r="D64" s="109">
        <f>$C$3+ROW()-ROW(Tableau1[[#Headers],[Date]])-1</f>
        <v>43888</v>
      </c>
      <c r="E64" s="29">
        <v>0.35416666666666669</v>
      </c>
      <c r="F64" s="29">
        <v>0.52083333333333337</v>
      </c>
      <c r="G64" s="101">
        <v>6.9444444444444441E-3</v>
      </c>
      <c r="H64" s="29">
        <v>0.5625</v>
      </c>
      <c r="I64" s="29">
        <v>0.70833333333333337</v>
      </c>
      <c r="J64" s="101">
        <v>6.9444444444444441E-3</v>
      </c>
      <c r="K6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4" s="57"/>
      <c r="M64" s="68"/>
      <c r="N64" s="61"/>
      <c r="O64" s="52" t="str">
        <f ca="1">IF(COUNTIF('jours fériés'!C:C,Tableau1[[#This Row],[Date]]),"oui","")</f>
        <v/>
      </c>
      <c r="P6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4" s="83">
        <f>IF(Tableau1[[#This Row],[ CP / ABS]]="A.M.",Tableau1[[#This Row],[Temps de travail]],0)</f>
        <v>0</v>
      </c>
      <c r="R64" s="84">
        <f>IF(Tableau1[[#This Row],[ CP / ABS]]="Ch.P.",Tableau1[[#This Row],[Temps de travail]],0)</f>
        <v>0</v>
      </c>
    </row>
    <row r="65" spans="2:18" x14ac:dyDescent="0.3">
      <c r="B65" s="67" t="str">
        <f>IF(WEEKDAY(Tableau1[[#This Row],[Date]],2)=4,"semaine "&amp;_xlfn.ISOWEEKNUM(Tableau1[[#This Row],[Date]]),"")</f>
        <v/>
      </c>
      <c r="C65" s="54" t="str">
        <f>UPPER(TEXT(Tableau1[[#This Row],[Date]],"jjjj"))</f>
        <v>VENDREDI</v>
      </c>
      <c r="D65" s="109">
        <f>$C$3+ROW()-ROW(Tableau1[[#Headers],[Date]])-1</f>
        <v>43889</v>
      </c>
      <c r="E65" s="29">
        <v>0.35416666666666669</v>
      </c>
      <c r="F65" s="29">
        <v>0.5</v>
      </c>
      <c r="G65" s="101">
        <v>6.9444444444444441E-3</v>
      </c>
      <c r="H65" s="29">
        <v>0.54166666666666663</v>
      </c>
      <c r="I65" s="29">
        <v>0.64583333333333337</v>
      </c>
      <c r="J65" s="101"/>
      <c r="K65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65" s="57"/>
      <c r="M65" s="68"/>
      <c r="N65" s="61"/>
      <c r="O65" s="52" t="str">
        <f ca="1">IF(COUNTIF('jours fériés'!C:C,Tableau1[[#This Row],[Date]]),"oui","")</f>
        <v/>
      </c>
      <c r="P6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5" s="83">
        <f>IF(Tableau1[[#This Row],[ CP / ABS]]="A.M.",Tableau1[[#This Row],[Temps de travail]],0)</f>
        <v>0</v>
      </c>
      <c r="R65" s="84">
        <f>IF(Tableau1[[#This Row],[ CP / ABS]]="Ch.P.",Tableau1[[#This Row],[Temps de travail]],0)</f>
        <v>0</v>
      </c>
    </row>
    <row r="66" spans="2:18" x14ac:dyDescent="0.3">
      <c r="B66" s="67" t="str">
        <f>IF(WEEKDAY(Tableau1[[#This Row],[Date]],2)=4,"semaine "&amp;_xlfn.ISOWEEKNUM(Tableau1[[#This Row],[Date]]),"")</f>
        <v/>
      </c>
      <c r="C66" s="54" t="str">
        <f>UPPER(TEXT(Tableau1[[#This Row],[Date]],"jjjj"))</f>
        <v>SAMEDI</v>
      </c>
      <c r="D66" s="109">
        <f>$C$3+ROW()-ROW(Tableau1[[#Headers],[Date]])-1</f>
        <v>43890</v>
      </c>
      <c r="E66" s="29"/>
      <c r="F66" s="29"/>
      <c r="G66" s="29"/>
      <c r="H66" s="29"/>
      <c r="I66" s="29"/>
      <c r="J66" s="29"/>
      <c r="K66" s="113">
        <f>Tableau1[[#This Row],[Fin AM]]-Tableau1[[#This Row],[Début AM]]-Tableau1[[#This Row],[Pause AM]]+Tableau1[[#This Row],[Fin PM]]-Tableau1[[#This Row],[Début PM]]-Tableau1[[#This Row],[Pause PM]]</f>
        <v>0</v>
      </c>
      <c r="L66" s="57"/>
      <c r="M66" s="68"/>
      <c r="N66" s="61"/>
      <c r="O66" s="52" t="str">
        <f ca="1">IF(COUNTIF('jours fériés'!C:C,Tableau1[[#This Row],[Date]]),"oui","")</f>
        <v/>
      </c>
      <c r="P6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6" s="83">
        <f>IF(Tableau1[[#This Row],[ CP / ABS]]="A.M.",Tableau1[[#This Row],[Temps de travail]],0)</f>
        <v>0</v>
      </c>
      <c r="R66" s="84">
        <f>IF(Tableau1[[#This Row],[ CP / ABS]]="Ch.P.",Tableau1[[#This Row],[Temps de travail]],0)</f>
        <v>0</v>
      </c>
    </row>
    <row r="67" spans="2:18" x14ac:dyDescent="0.3">
      <c r="B67" s="67" t="str">
        <f>IF(WEEKDAY(Tableau1[[#This Row],[Date]],2)=4,"semaine "&amp;_xlfn.ISOWEEKNUM(Tableau1[[#This Row],[Date]]),"")</f>
        <v/>
      </c>
      <c r="C67" s="54" t="str">
        <f>UPPER(TEXT(Tableau1[[#This Row],[Date]],"jjjj"))</f>
        <v>DIMANCHE</v>
      </c>
      <c r="D67" s="109">
        <f>$C$3+ROW()-ROW(Tableau1[[#Headers],[Date]])-1</f>
        <v>43891</v>
      </c>
      <c r="E67" s="29"/>
      <c r="F67" s="29"/>
      <c r="G67" s="29"/>
      <c r="H67" s="29"/>
      <c r="I67" s="29"/>
      <c r="J67" s="29"/>
      <c r="K67" s="113">
        <f>Tableau1[[#This Row],[Fin AM]]-Tableau1[[#This Row],[Début AM]]-Tableau1[[#This Row],[Pause AM]]+Tableau1[[#This Row],[Fin PM]]-Tableau1[[#This Row],[Début PM]]-Tableau1[[#This Row],[Pause PM]]</f>
        <v>0</v>
      </c>
      <c r="L67" s="57"/>
      <c r="M67" s="68"/>
      <c r="N67" s="61"/>
      <c r="O67" s="52" t="str">
        <f ca="1">IF(COUNTIF('jours fériés'!C:C,Tableau1[[#This Row],[Date]]),"oui","")</f>
        <v/>
      </c>
      <c r="P6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67" s="83">
        <f>IF(Tableau1[[#This Row],[ CP / ABS]]="A.M.",Tableau1[[#This Row],[Temps de travail]],0)</f>
        <v>0</v>
      </c>
      <c r="R67" s="84">
        <f>IF(Tableau1[[#This Row],[ CP / ABS]]="Ch.P.",Tableau1[[#This Row],[Temps de travail]],0)</f>
        <v>0</v>
      </c>
    </row>
    <row r="68" spans="2:18" x14ac:dyDescent="0.3">
      <c r="B68" s="67" t="str">
        <f>IF(WEEKDAY(Tableau1[[#This Row],[Date]],2)=4,"semaine "&amp;_xlfn.ISOWEEKNUM(Tableau1[[#This Row],[Date]]),"")</f>
        <v/>
      </c>
      <c r="C68" s="54" t="str">
        <f>UPPER(TEXT(Tableau1[[#This Row],[Date]],"jjjj"))</f>
        <v>LUNDI</v>
      </c>
      <c r="D68" s="109">
        <f>$C$3+ROW()-ROW(Tableau1[[#Headers],[Date]])-1</f>
        <v>43892</v>
      </c>
      <c r="E68" s="29">
        <v>0.35416666666666669</v>
      </c>
      <c r="F68" s="29">
        <v>0.52083333333333337</v>
      </c>
      <c r="G68" s="101">
        <v>6.9444444444444441E-3</v>
      </c>
      <c r="H68" s="29">
        <v>0.5625</v>
      </c>
      <c r="I68" s="29">
        <v>0.70833333333333337</v>
      </c>
      <c r="J68" s="101">
        <v>6.9444444444444441E-3</v>
      </c>
      <c r="K6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8" s="57"/>
      <c r="M68" s="68"/>
      <c r="N68" s="61"/>
      <c r="O68" s="52" t="str">
        <f ca="1">IF(COUNTIF('jours fériés'!C:C,Tableau1[[#This Row],[Date]]),"oui","")</f>
        <v/>
      </c>
      <c r="P6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8" s="83">
        <f>IF(Tableau1[[#This Row],[ CP / ABS]]="A.M.",Tableau1[[#This Row],[Temps de travail]],0)</f>
        <v>0</v>
      </c>
      <c r="R68" s="84">
        <f>IF(Tableau1[[#This Row],[ CP / ABS]]="Ch.P.",Tableau1[[#This Row],[Temps de travail]],0)</f>
        <v>0</v>
      </c>
    </row>
    <row r="69" spans="2:18" x14ac:dyDescent="0.3">
      <c r="B69" s="67" t="str">
        <f>IF(WEEKDAY(Tableau1[[#This Row],[Date]],2)=4,"semaine "&amp;_xlfn.ISOWEEKNUM(Tableau1[[#This Row],[Date]]),"")</f>
        <v/>
      </c>
      <c r="C69" s="54" t="str">
        <f>UPPER(TEXT(Tableau1[[#This Row],[Date]],"jjjj"))</f>
        <v>MARDI</v>
      </c>
      <c r="D69" s="109">
        <f>$C$3+ROW()-ROW(Tableau1[[#Headers],[Date]])-1</f>
        <v>43893</v>
      </c>
      <c r="E69" s="29">
        <v>0.35416666666666669</v>
      </c>
      <c r="F69" s="29">
        <v>0.52083333333333337</v>
      </c>
      <c r="G69" s="101">
        <v>6.9444444444444441E-3</v>
      </c>
      <c r="H69" s="29">
        <v>0.5625</v>
      </c>
      <c r="I69" s="29">
        <v>0.70833333333333337</v>
      </c>
      <c r="J69" s="101">
        <v>6.9444444444444441E-3</v>
      </c>
      <c r="K6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69" s="57"/>
      <c r="M69" s="68"/>
      <c r="N69" s="61"/>
      <c r="O69" s="52" t="str">
        <f ca="1">IF(COUNTIF('jours fériés'!C:C,Tableau1[[#This Row],[Date]]),"oui","")</f>
        <v/>
      </c>
      <c r="P6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69" s="83">
        <f>IF(Tableau1[[#This Row],[ CP / ABS]]="A.M.",Tableau1[[#This Row],[Temps de travail]],0)</f>
        <v>0</v>
      </c>
      <c r="R69" s="84">
        <f>IF(Tableau1[[#This Row],[ CP / ABS]]="Ch.P.",Tableau1[[#This Row],[Temps de travail]],0)</f>
        <v>0</v>
      </c>
    </row>
    <row r="70" spans="2:18" x14ac:dyDescent="0.3">
      <c r="B70" s="67" t="str">
        <f>IF(WEEKDAY(Tableau1[[#This Row],[Date]],2)=4,"semaine "&amp;_xlfn.ISOWEEKNUM(Tableau1[[#This Row],[Date]]),"")</f>
        <v/>
      </c>
      <c r="C70" s="54" t="str">
        <f>UPPER(TEXT(Tableau1[[#This Row],[Date]],"jjjj"))</f>
        <v>MERCREDI</v>
      </c>
      <c r="D70" s="109">
        <f>$C$3+ROW()-ROW(Tableau1[[#Headers],[Date]])-1</f>
        <v>43894</v>
      </c>
      <c r="E70" s="29">
        <v>0.35416666666666669</v>
      </c>
      <c r="F70" s="29">
        <v>0.52083333333333337</v>
      </c>
      <c r="G70" s="101">
        <v>6.9444444444444441E-3</v>
      </c>
      <c r="H70" s="29">
        <v>0.5625</v>
      </c>
      <c r="I70" s="29">
        <v>0.70833333333333337</v>
      </c>
      <c r="J70" s="101">
        <v>6.9444444444444441E-3</v>
      </c>
      <c r="K7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0" s="57"/>
      <c r="M70" s="68"/>
      <c r="N70" s="61"/>
      <c r="O70" s="52" t="str">
        <f ca="1">IF(COUNTIF('jours fériés'!C:C,Tableau1[[#This Row],[Date]]),"oui","")</f>
        <v/>
      </c>
      <c r="P7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0" s="83">
        <f>IF(Tableau1[[#This Row],[ CP / ABS]]="A.M.",Tableau1[[#This Row],[Temps de travail]],0)</f>
        <v>0</v>
      </c>
      <c r="R70" s="84">
        <f>IF(Tableau1[[#This Row],[ CP / ABS]]="Ch.P.",Tableau1[[#This Row],[Temps de travail]],0)</f>
        <v>0</v>
      </c>
    </row>
    <row r="71" spans="2:18" x14ac:dyDescent="0.3">
      <c r="B71" s="67" t="str">
        <f>IF(WEEKDAY(Tableau1[[#This Row],[Date]],2)=4,"semaine "&amp;_xlfn.ISOWEEKNUM(Tableau1[[#This Row],[Date]]),"")</f>
        <v>semaine 10</v>
      </c>
      <c r="C71" s="54" t="str">
        <f>UPPER(TEXT(Tableau1[[#This Row],[Date]],"jjjj"))</f>
        <v>JEUDI</v>
      </c>
      <c r="D71" s="109">
        <f>$C$3+ROW()-ROW(Tableau1[[#Headers],[Date]])-1</f>
        <v>43895</v>
      </c>
      <c r="E71" s="29">
        <v>0.35416666666666669</v>
      </c>
      <c r="F71" s="29">
        <v>0.52083333333333337</v>
      </c>
      <c r="G71" s="101">
        <v>6.9444444444444441E-3</v>
      </c>
      <c r="H71" s="29">
        <v>0.5625</v>
      </c>
      <c r="I71" s="29">
        <v>0.70833333333333337</v>
      </c>
      <c r="J71" s="101">
        <v>6.9444444444444441E-3</v>
      </c>
      <c r="K7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1" s="57"/>
      <c r="M71" s="68"/>
      <c r="N71" s="61"/>
      <c r="O71" s="52" t="str">
        <f ca="1">IF(COUNTIF('jours fériés'!C:C,Tableau1[[#This Row],[Date]]),"oui","")</f>
        <v/>
      </c>
      <c r="P7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1" s="83">
        <f>IF(Tableau1[[#This Row],[ CP / ABS]]="A.M.",Tableau1[[#This Row],[Temps de travail]],0)</f>
        <v>0</v>
      </c>
      <c r="R71" s="84">
        <f>IF(Tableau1[[#This Row],[ CP / ABS]]="Ch.P.",Tableau1[[#This Row],[Temps de travail]],0)</f>
        <v>0</v>
      </c>
    </row>
    <row r="72" spans="2:18" x14ac:dyDescent="0.3">
      <c r="B72" s="67" t="str">
        <f>IF(WEEKDAY(Tableau1[[#This Row],[Date]],2)=4,"semaine "&amp;_xlfn.ISOWEEKNUM(Tableau1[[#This Row],[Date]]),"")</f>
        <v/>
      </c>
      <c r="C72" s="54" t="str">
        <f>UPPER(TEXT(Tableau1[[#This Row],[Date]],"jjjj"))</f>
        <v>VENDREDI</v>
      </c>
      <c r="D72" s="109">
        <f>$C$3+ROW()-ROW(Tableau1[[#Headers],[Date]])-1</f>
        <v>43896</v>
      </c>
      <c r="E72" s="29">
        <v>0.35416666666666669</v>
      </c>
      <c r="F72" s="29">
        <v>0.5</v>
      </c>
      <c r="G72" s="101">
        <v>6.9444444444444441E-3</v>
      </c>
      <c r="H72" s="29">
        <v>0.54166666666666663</v>
      </c>
      <c r="I72" s="29">
        <v>0.64583333333333337</v>
      </c>
      <c r="J72" s="101"/>
      <c r="K72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72" s="57"/>
      <c r="M72" s="68"/>
      <c r="N72" s="61"/>
      <c r="O72" s="52" t="str">
        <f ca="1">IF(COUNTIF('jours fériés'!C:C,Tableau1[[#This Row],[Date]]),"oui","")</f>
        <v/>
      </c>
      <c r="P7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2" s="83">
        <f>IF(Tableau1[[#This Row],[ CP / ABS]]="A.M.",Tableau1[[#This Row],[Temps de travail]],0)</f>
        <v>0</v>
      </c>
      <c r="R72" s="84">
        <f>IF(Tableau1[[#This Row],[ CP / ABS]]="Ch.P.",Tableau1[[#This Row],[Temps de travail]],0)</f>
        <v>0</v>
      </c>
    </row>
    <row r="73" spans="2:18" x14ac:dyDescent="0.3">
      <c r="B73" s="67" t="str">
        <f>IF(WEEKDAY(Tableau1[[#This Row],[Date]],2)=4,"semaine "&amp;_xlfn.ISOWEEKNUM(Tableau1[[#This Row],[Date]]),"")</f>
        <v/>
      </c>
      <c r="C73" s="54" t="str">
        <f>UPPER(TEXT(Tableau1[[#This Row],[Date]],"jjjj"))</f>
        <v>SAMEDI</v>
      </c>
      <c r="D73" s="109">
        <f>$C$3+ROW()-ROW(Tableau1[[#Headers],[Date]])-1</f>
        <v>43897</v>
      </c>
      <c r="E73" s="29"/>
      <c r="F73" s="29"/>
      <c r="G73" s="29"/>
      <c r="H73" s="29"/>
      <c r="I73" s="29"/>
      <c r="J73" s="29"/>
      <c r="K73" s="113">
        <f>Tableau1[[#This Row],[Fin AM]]-Tableau1[[#This Row],[Début AM]]-Tableau1[[#This Row],[Pause AM]]+Tableau1[[#This Row],[Fin PM]]-Tableau1[[#This Row],[Début PM]]-Tableau1[[#This Row],[Pause PM]]</f>
        <v>0</v>
      </c>
      <c r="L73" s="57"/>
      <c r="M73" s="68"/>
      <c r="N73" s="61"/>
      <c r="O73" s="52" t="str">
        <f ca="1">IF(COUNTIF('jours fériés'!C:C,Tableau1[[#This Row],[Date]]),"oui","")</f>
        <v/>
      </c>
      <c r="P7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3" s="83">
        <f>IF(Tableau1[[#This Row],[ CP / ABS]]="A.M.",Tableau1[[#This Row],[Temps de travail]],0)</f>
        <v>0</v>
      </c>
      <c r="R73" s="84">
        <f>IF(Tableau1[[#This Row],[ CP / ABS]]="Ch.P.",Tableau1[[#This Row],[Temps de travail]],0)</f>
        <v>0</v>
      </c>
    </row>
    <row r="74" spans="2:18" x14ac:dyDescent="0.3">
      <c r="B74" s="67" t="str">
        <f>IF(WEEKDAY(Tableau1[[#This Row],[Date]],2)=4,"semaine "&amp;_xlfn.ISOWEEKNUM(Tableau1[[#This Row],[Date]]),"")</f>
        <v/>
      </c>
      <c r="C74" s="54" t="str">
        <f>UPPER(TEXT(Tableau1[[#This Row],[Date]],"jjjj"))</f>
        <v>DIMANCHE</v>
      </c>
      <c r="D74" s="109">
        <f>$C$3+ROW()-ROW(Tableau1[[#Headers],[Date]])-1</f>
        <v>43898</v>
      </c>
      <c r="E74" s="29"/>
      <c r="F74" s="29"/>
      <c r="G74" s="29"/>
      <c r="H74" s="29"/>
      <c r="I74" s="29"/>
      <c r="J74" s="29"/>
      <c r="K74" s="113">
        <f>Tableau1[[#This Row],[Fin AM]]-Tableau1[[#This Row],[Début AM]]-Tableau1[[#This Row],[Pause AM]]+Tableau1[[#This Row],[Fin PM]]-Tableau1[[#This Row],[Début PM]]-Tableau1[[#This Row],[Pause PM]]</f>
        <v>0</v>
      </c>
      <c r="L74" s="57"/>
      <c r="M74" s="68"/>
      <c r="N74" s="61"/>
      <c r="O74" s="52" t="str">
        <f ca="1">IF(COUNTIF('jours fériés'!C:C,Tableau1[[#This Row],[Date]]),"oui","")</f>
        <v/>
      </c>
      <c r="P7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74" s="83">
        <f>IF(Tableau1[[#This Row],[ CP / ABS]]="A.M.",Tableau1[[#This Row],[Temps de travail]],0)</f>
        <v>0</v>
      </c>
      <c r="R74" s="84">
        <f>IF(Tableau1[[#This Row],[ CP / ABS]]="Ch.P.",Tableau1[[#This Row],[Temps de travail]],0)</f>
        <v>0</v>
      </c>
    </row>
    <row r="75" spans="2:18" x14ac:dyDescent="0.3">
      <c r="B75" s="67" t="str">
        <f>IF(WEEKDAY(Tableau1[[#This Row],[Date]],2)=4,"semaine "&amp;_xlfn.ISOWEEKNUM(Tableau1[[#This Row],[Date]]),"")</f>
        <v/>
      </c>
      <c r="C75" s="54" t="str">
        <f>UPPER(TEXT(Tableau1[[#This Row],[Date]],"jjjj"))</f>
        <v>LUNDI</v>
      </c>
      <c r="D75" s="109">
        <f>$C$3+ROW()-ROW(Tableau1[[#Headers],[Date]])-1</f>
        <v>43899</v>
      </c>
      <c r="E75" s="29">
        <v>0.35416666666666669</v>
      </c>
      <c r="F75" s="29">
        <v>0.52083333333333337</v>
      </c>
      <c r="G75" s="101">
        <v>6.9444444444444441E-3</v>
      </c>
      <c r="H75" s="29">
        <v>0.5625</v>
      </c>
      <c r="I75" s="29">
        <v>0.70833333333333337</v>
      </c>
      <c r="J75" s="101">
        <v>6.9444444444444441E-3</v>
      </c>
      <c r="K7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5" s="57"/>
      <c r="M75" s="68"/>
      <c r="N75" s="61"/>
      <c r="O75" s="52" t="str">
        <f ca="1">IF(COUNTIF('jours fériés'!C:C,Tableau1[[#This Row],[Date]]),"oui","")</f>
        <v/>
      </c>
      <c r="P7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5" s="83">
        <f>IF(Tableau1[[#This Row],[ CP / ABS]]="A.M.",Tableau1[[#This Row],[Temps de travail]],0)</f>
        <v>0</v>
      </c>
      <c r="R75" s="84">
        <f>IF(Tableau1[[#This Row],[ CP / ABS]]="Ch.P.",Tableau1[[#This Row],[Temps de travail]],0)</f>
        <v>0</v>
      </c>
    </row>
    <row r="76" spans="2:18" x14ac:dyDescent="0.3">
      <c r="B76" s="67" t="str">
        <f>IF(WEEKDAY(Tableau1[[#This Row],[Date]],2)=4,"semaine "&amp;_xlfn.ISOWEEKNUM(Tableau1[[#This Row],[Date]]),"")</f>
        <v/>
      </c>
      <c r="C76" s="54" t="str">
        <f>UPPER(TEXT(Tableau1[[#This Row],[Date]],"jjjj"))</f>
        <v>MARDI</v>
      </c>
      <c r="D76" s="109">
        <f>$C$3+ROW()-ROW(Tableau1[[#Headers],[Date]])-1</f>
        <v>43900</v>
      </c>
      <c r="E76" s="29">
        <v>0.35416666666666669</v>
      </c>
      <c r="F76" s="29">
        <v>0.52083333333333337</v>
      </c>
      <c r="G76" s="101">
        <v>6.9444444444444441E-3</v>
      </c>
      <c r="H76" s="29">
        <v>0.5625</v>
      </c>
      <c r="I76" s="29">
        <v>0.70833333333333337</v>
      </c>
      <c r="J76" s="101">
        <v>6.9444444444444441E-3</v>
      </c>
      <c r="K7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6" s="57"/>
      <c r="M76" s="68"/>
      <c r="N76" s="61"/>
      <c r="O76" s="52" t="str">
        <f ca="1">IF(COUNTIF('jours fériés'!C:C,Tableau1[[#This Row],[Date]]),"oui","")</f>
        <v/>
      </c>
      <c r="P7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6" s="83">
        <f>IF(Tableau1[[#This Row],[ CP / ABS]]="A.M.",Tableau1[[#This Row],[Temps de travail]],0)</f>
        <v>0</v>
      </c>
      <c r="R76" s="84">
        <f>IF(Tableau1[[#This Row],[ CP / ABS]]="Ch.P.",Tableau1[[#This Row],[Temps de travail]],0)</f>
        <v>0</v>
      </c>
    </row>
    <row r="77" spans="2:18" x14ac:dyDescent="0.3">
      <c r="B77" s="67" t="str">
        <f>IF(WEEKDAY(Tableau1[[#This Row],[Date]],2)=4,"semaine "&amp;_xlfn.ISOWEEKNUM(Tableau1[[#This Row],[Date]]),"")</f>
        <v/>
      </c>
      <c r="C77" s="54" t="str">
        <f>UPPER(TEXT(Tableau1[[#This Row],[Date]],"jjjj"))</f>
        <v>MERCREDI</v>
      </c>
      <c r="D77" s="109">
        <f>$C$3+ROW()-ROW(Tableau1[[#Headers],[Date]])-1</f>
        <v>43901</v>
      </c>
      <c r="E77" s="29">
        <v>0.35416666666666669</v>
      </c>
      <c r="F77" s="29">
        <v>0.52083333333333337</v>
      </c>
      <c r="G77" s="101">
        <v>6.9444444444444441E-3</v>
      </c>
      <c r="H77" s="29">
        <v>0.5625</v>
      </c>
      <c r="I77" s="29">
        <v>0.70833333333333337</v>
      </c>
      <c r="J77" s="101">
        <v>6.9444444444444441E-3</v>
      </c>
      <c r="K7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7" s="57"/>
      <c r="M77" s="68"/>
      <c r="N77" s="61"/>
      <c r="O77" s="52" t="str">
        <f ca="1">IF(COUNTIF('jours fériés'!C:C,Tableau1[[#This Row],[Date]]),"oui","")</f>
        <v/>
      </c>
      <c r="P7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7" s="83">
        <f>IF(Tableau1[[#This Row],[ CP / ABS]]="A.M.",Tableau1[[#This Row],[Temps de travail]],0)</f>
        <v>0</v>
      </c>
      <c r="R77" s="84">
        <f>IF(Tableau1[[#This Row],[ CP / ABS]]="Ch.P.",Tableau1[[#This Row],[Temps de travail]],0)</f>
        <v>0</v>
      </c>
    </row>
    <row r="78" spans="2:18" x14ac:dyDescent="0.3">
      <c r="B78" s="67" t="str">
        <f>IF(WEEKDAY(Tableau1[[#This Row],[Date]],2)=4,"semaine "&amp;_xlfn.ISOWEEKNUM(Tableau1[[#This Row],[Date]]),"")</f>
        <v>semaine 11</v>
      </c>
      <c r="C78" s="54" t="str">
        <f>UPPER(TEXT(Tableau1[[#This Row],[Date]],"jjjj"))</f>
        <v>JEUDI</v>
      </c>
      <c r="D78" s="109">
        <f>$C$3+ROW()-ROW(Tableau1[[#Headers],[Date]])-1</f>
        <v>43902</v>
      </c>
      <c r="E78" s="29">
        <v>0.35416666666666669</v>
      </c>
      <c r="F78" s="29">
        <v>0.52083333333333337</v>
      </c>
      <c r="G78" s="101">
        <v>6.9444444444444441E-3</v>
      </c>
      <c r="H78" s="29">
        <v>0.5625</v>
      </c>
      <c r="I78" s="29">
        <v>0.70833333333333337</v>
      </c>
      <c r="J78" s="101">
        <v>6.9444444444444441E-3</v>
      </c>
      <c r="K7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78" s="57"/>
      <c r="M78" s="68"/>
      <c r="N78" s="61"/>
      <c r="O78" s="52" t="str">
        <f ca="1">IF(COUNTIF('jours fériés'!C:C,Tableau1[[#This Row],[Date]]),"oui","")</f>
        <v/>
      </c>
      <c r="P7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8" s="83">
        <f>IF(Tableau1[[#This Row],[ CP / ABS]]="A.M.",Tableau1[[#This Row],[Temps de travail]],0)</f>
        <v>0</v>
      </c>
      <c r="R78" s="84">
        <f>IF(Tableau1[[#This Row],[ CP / ABS]]="Ch.P.",Tableau1[[#This Row],[Temps de travail]],0)</f>
        <v>0</v>
      </c>
    </row>
    <row r="79" spans="2:18" x14ac:dyDescent="0.3">
      <c r="B79" s="67" t="str">
        <f>IF(WEEKDAY(Tableau1[[#This Row],[Date]],2)=4,"semaine "&amp;_xlfn.ISOWEEKNUM(Tableau1[[#This Row],[Date]]),"")</f>
        <v/>
      </c>
      <c r="C79" s="54" t="str">
        <f>UPPER(TEXT(Tableau1[[#This Row],[Date]],"jjjj"))</f>
        <v>VENDREDI</v>
      </c>
      <c r="D79" s="109">
        <f>$C$3+ROW()-ROW(Tableau1[[#Headers],[Date]])-1</f>
        <v>43903</v>
      </c>
      <c r="E79" s="29">
        <v>0.35416666666666669</v>
      </c>
      <c r="F79" s="29">
        <v>0.5</v>
      </c>
      <c r="G79" s="101">
        <v>6.9444444444444441E-3</v>
      </c>
      <c r="H79" s="29">
        <v>0.54166666666666663</v>
      </c>
      <c r="I79" s="29">
        <v>0.64583333333333337</v>
      </c>
      <c r="J79" s="101"/>
      <c r="K79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79" s="57"/>
      <c r="M79" s="68"/>
      <c r="N79" s="61"/>
      <c r="O79" s="52" t="str">
        <f ca="1">IF(COUNTIF('jours fériés'!C:C,Tableau1[[#This Row],[Date]]),"oui","")</f>
        <v/>
      </c>
      <c r="P7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79" s="83">
        <f>IF(Tableau1[[#This Row],[ CP / ABS]]="A.M.",Tableau1[[#This Row],[Temps de travail]],0)</f>
        <v>0</v>
      </c>
      <c r="R79" s="84">
        <f>IF(Tableau1[[#This Row],[ CP / ABS]]="Ch.P.",Tableau1[[#This Row],[Temps de travail]],0)</f>
        <v>0</v>
      </c>
    </row>
    <row r="80" spans="2:18" x14ac:dyDescent="0.3">
      <c r="B80" s="67" t="str">
        <f>IF(WEEKDAY(Tableau1[[#This Row],[Date]],2)=4,"semaine "&amp;_xlfn.ISOWEEKNUM(Tableau1[[#This Row],[Date]]),"")</f>
        <v/>
      </c>
      <c r="C80" s="54" t="str">
        <f>UPPER(TEXT(Tableau1[[#This Row],[Date]],"jjjj"))</f>
        <v>SAMEDI</v>
      </c>
      <c r="D80" s="109">
        <f>$C$3+ROW()-ROW(Tableau1[[#Headers],[Date]])-1</f>
        <v>43904</v>
      </c>
      <c r="E80" s="29"/>
      <c r="F80" s="29"/>
      <c r="G80" s="29"/>
      <c r="H80" s="29"/>
      <c r="I80" s="29"/>
      <c r="J80" s="29"/>
      <c r="K80" s="113">
        <f>Tableau1[[#This Row],[Fin AM]]-Tableau1[[#This Row],[Début AM]]-Tableau1[[#This Row],[Pause AM]]+Tableau1[[#This Row],[Fin PM]]-Tableau1[[#This Row],[Début PM]]-Tableau1[[#This Row],[Pause PM]]</f>
        <v>0</v>
      </c>
      <c r="L80" s="57"/>
      <c r="M80" s="68"/>
      <c r="N80" s="61"/>
      <c r="O80" s="52" t="str">
        <f ca="1">IF(COUNTIF('jours fériés'!C:C,Tableau1[[#This Row],[Date]]),"oui","")</f>
        <v/>
      </c>
      <c r="P8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0" s="83">
        <f>IF(Tableau1[[#This Row],[ CP / ABS]]="A.M.",Tableau1[[#This Row],[Temps de travail]],0)</f>
        <v>0</v>
      </c>
      <c r="R80" s="84">
        <f>IF(Tableau1[[#This Row],[ CP / ABS]]="Ch.P.",Tableau1[[#This Row],[Temps de travail]],0)</f>
        <v>0</v>
      </c>
    </row>
    <row r="81" spans="2:18" x14ac:dyDescent="0.3">
      <c r="B81" s="67" t="str">
        <f>IF(WEEKDAY(Tableau1[[#This Row],[Date]],2)=4,"semaine "&amp;_xlfn.ISOWEEKNUM(Tableau1[[#This Row],[Date]]),"")</f>
        <v/>
      </c>
      <c r="C81" s="54" t="str">
        <f>UPPER(TEXT(Tableau1[[#This Row],[Date]],"jjjj"))</f>
        <v>DIMANCHE</v>
      </c>
      <c r="D81" s="109">
        <f>$C$3+ROW()-ROW(Tableau1[[#Headers],[Date]])-1</f>
        <v>43905</v>
      </c>
      <c r="E81" s="29"/>
      <c r="F81" s="29"/>
      <c r="G81" s="29"/>
      <c r="H81" s="29"/>
      <c r="I81" s="29"/>
      <c r="J81" s="29"/>
      <c r="K81" s="113">
        <f>Tableau1[[#This Row],[Fin AM]]-Tableau1[[#This Row],[Début AM]]-Tableau1[[#This Row],[Pause AM]]+Tableau1[[#This Row],[Fin PM]]-Tableau1[[#This Row],[Début PM]]-Tableau1[[#This Row],[Pause PM]]</f>
        <v>0</v>
      </c>
      <c r="L81" s="57"/>
      <c r="M81" s="68"/>
      <c r="N81" s="61"/>
      <c r="O81" s="52" t="str">
        <f ca="1">IF(COUNTIF('jours fériés'!C:C,Tableau1[[#This Row],[Date]]),"oui","")</f>
        <v/>
      </c>
      <c r="P8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81" s="83">
        <f>IF(Tableau1[[#This Row],[ CP / ABS]]="A.M.",Tableau1[[#This Row],[Temps de travail]],0)</f>
        <v>0</v>
      </c>
      <c r="R81" s="84">
        <f>IF(Tableau1[[#This Row],[ CP / ABS]]="Ch.P.",Tableau1[[#This Row],[Temps de travail]],0)</f>
        <v>0</v>
      </c>
    </row>
    <row r="82" spans="2:18" x14ac:dyDescent="0.3">
      <c r="B82" s="67" t="str">
        <f>IF(WEEKDAY(Tableau1[[#This Row],[Date]],2)=4,"semaine "&amp;_xlfn.ISOWEEKNUM(Tableau1[[#This Row],[Date]]),"")</f>
        <v/>
      </c>
      <c r="C82" s="54" t="str">
        <f>UPPER(TEXT(Tableau1[[#This Row],[Date]],"jjjj"))</f>
        <v>LUNDI</v>
      </c>
      <c r="D82" s="109">
        <f>$C$3+ROW()-ROW(Tableau1[[#Headers],[Date]])-1</f>
        <v>43906</v>
      </c>
      <c r="E82" s="29">
        <v>0.35416666666666669</v>
      </c>
      <c r="F82" s="29">
        <v>0.52083333333333337</v>
      </c>
      <c r="G82" s="101">
        <v>6.9444444444444441E-3</v>
      </c>
      <c r="H82" s="29">
        <v>0.5625</v>
      </c>
      <c r="I82" s="29">
        <v>0.70833333333333337</v>
      </c>
      <c r="J82" s="101">
        <v>6.9444444444444441E-3</v>
      </c>
      <c r="K8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2" s="57"/>
      <c r="M82" s="68"/>
      <c r="N82" s="61"/>
      <c r="O82" s="52" t="str">
        <f ca="1">IF(COUNTIF('jours fériés'!C:C,Tableau1[[#This Row],[Date]]),"oui","")</f>
        <v/>
      </c>
      <c r="P8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2" s="83">
        <f>IF(Tableau1[[#This Row],[ CP / ABS]]="A.M.",Tableau1[[#This Row],[Temps de travail]],0)</f>
        <v>0</v>
      </c>
      <c r="R82" s="84">
        <f>IF(Tableau1[[#This Row],[ CP / ABS]]="Ch.P.",Tableau1[[#This Row],[Temps de travail]],0)</f>
        <v>0</v>
      </c>
    </row>
    <row r="83" spans="2:18" x14ac:dyDescent="0.3">
      <c r="B83" s="67" t="str">
        <f>IF(WEEKDAY(Tableau1[[#This Row],[Date]],2)=4,"semaine "&amp;_xlfn.ISOWEEKNUM(Tableau1[[#This Row],[Date]]),"")</f>
        <v/>
      </c>
      <c r="C83" s="54" t="str">
        <f>UPPER(TEXT(Tableau1[[#This Row],[Date]],"jjjj"))</f>
        <v>MARDI</v>
      </c>
      <c r="D83" s="109">
        <f>$C$3+ROW()-ROW(Tableau1[[#Headers],[Date]])-1</f>
        <v>43907</v>
      </c>
      <c r="E83" s="29">
        <v>0.35416666666666669</v>
      </c>
      <c r="F83" s="29">
        <v>0.52083333333333337</v>
      </c>
      <c r="G83" s="101">
        <v>6.9444444444444441E-3</v>
      </c>
      <c r="H83" s="29">
        <v>0.5625</v>
      </c>
      <c r="I83" s="29">
        <v>0.70833333333333337</v>
      </c>
      <c r="J83" s="101">
        <v>6.9444444444444441E-3</v>
      </c>
      <c r="K8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3" s="57"/>
      <c r="M83" s="68"/>
      <c r="N83" s="61"/>
      <c r="O83" s="52" t="str">
        <f ca="1">IF(COUNTIF('jours fériés'!C:C,Tableau1[[#This Row],[Date]]),"oui","")</f>
        <v/>
      </c>
      <c r="P8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3" s="83">
        <f>IF(Tableau1[[#This Row],[ CP / ABS]]="A.M.",Tableau1[[#This Row],[Temps de travail]],0)</f>
        <v>0</v>
      </c>
      <c r="R83" s="84">
        <f>IF(Tableau1[[#This Row],[ CP / ABS]]="Ch.P.",Tableau1[[#This Row],[Temps de travail]],0)</f>
        <v>0</v>
      </c>
    </row>
    <row r="84" spans="2:18" x14ac:dyDescent="0.3">
      <c r="B84" s="67" t="str">
        <f>IF(WEEKDAY(Tableau1[[#This Row],[Date]],2)=4,"semaine "&amp;_xlfn.ISOWEEKNUM(Tableau1[[#This Row],[Date]]),"")</f>
        <v/>
      </c>
      <c r="C84" s="54" t="str">
        <f>UPPER(TEXT(Tableau1[[#This Row],[Date]],"jjjj"))</f>
        <v>MERCREDI</v>
      </c>
      <c r="D84" s="109">
        <f>$C$3+ROW()-ROW(Tableau1[[#Headers],[Date]])-1</f>
        <v>43908</v>
      </c>
      <c r="E84" s="29">
        <v>0.35416666666666669</v>
      </c>
      <c r="F84" s="29">
        <v>0.52083333333333337</v>
      </c>
      <c r="G84" s="101">
        <v>6.9444444444444441E-3</v>
      </c>
      <c r="H84" s="29">
        <v>0.5625</v>
      </c>
      <c r="I84" s="29">
        <v>0.70833333333333337</v>
      </c>
      <c r="J84" s="101">
        <v>6.9444444444444441E-3</v>
      </c>
      <c r="K8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4" s="57"/>
      <c r="M84" s="68"/>
      <c r="N84" s="61"/>
      <c r="O84" s="52" t="str">
        <f ca="1">IF(COUNTIF('jours fériés'!C:C,Tableau1[[#This Row],[Date]]),"oui","")</f>
        <v/>
      </c>
      <c r="P8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4" s="83">
        <f>IF(Tableau1[[#This Row],[ CP / ABS]]="A.M.",Tableau1[[#This Row],[Temps de travail]],0)</f>
        <v>0</v>
      </c>
      <c r="R84" s="84">
        <f>IF(Tableau1[[#This Row],[ CP / ABS]]="Ch.P.",Tableau1[[#This Row],[Temps de travail]],0)</f>
        <v>0</v>
      </c>
    </row>
    <row r="85" spans="2:18" x14ac:dyDescent="0.3">
      <c r="B85" s="67" t="str">
        <f>IF(WEEKDAY(Tableau1[[#This Row],[Date]],2)=4,"semaine "&amp;_xlfn.ISOWEEKNUM(Tableau1[[#This Row],[Date]]),"")</f>
        <v>semaine 12</v>
      </c>
      <c r="C85" s="54" t="str">
        <f>UPPER(TEXT(Tableau1[[#This Row],[Date]],"jjjj"))</f>
        <v>JEUDI</v>
      </c>
      <c r="D85" s="109">
        <f>$C$3+ROW()-ROW(Tableau1[[#Headers],[Date]])-1</f>
        <v>43909</v>
      </c>
      <c r="E85" s="29">
        <v>0.35416666666666669</v>
      </c>
      <c r="F85" s="29">
        <v>0.52083333333333337</v>
      </c>
      <c r="G85" s="101">
        <v>6.9444444444444441E-3</v>
      </c>
      <c r="H85" s="29">
        <v>0.5625</v>
      </c>
      <c r="I85" s="29">
        <v>0.70833333333333337</v>
      </c>
      <c r="J85" s="101">
        <v>6.9444444444444441E-3</v>
      </c>
      <c r="K8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5" s="57"/>
      <c r="M85" s="68"/>
      <c r="N85" s="61"/>
      <c r="O85" s="52" t="str">
        <f ca="1">IF(COUNTIF('jours fériés'!C:C,Tableau1[[#This Row],[Date]]),"oui","")</f>
        <v/>
      </c>
      <c r="P8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5" s="83">
        <f>IF(Tableau1[[#This Row],[ CP / ABS]]="A.M.",Tableau1[[#This Row],[Temps de travail]],0)</f>
        <v>0</v>
      </c>
      <c r="R85" s="84">
        <f>IF(Tableau1[[#This Row],[ CP / ABS]]="Ch.P.",Tableau1[[#This Row],[Temps de travail]],0)</f>
        <v>0</v>
      </c>
    </row>
    <row r="86" spans="2:18" x14ac:dyDescent="0.3">
      <c r="B86" s="67" t="str">
        <f>IF(WEEKDAY(Tableau1[[#This Row],[Date]],2)=4,"semaine "&amp;_xlfn.ISOWEEKNUM(Tableau1[[#This Row],[Date]]),"")</f>
        <v/>
      </c>
      <c r="C86" s="54" t="str">
        <f>UPPER(TEXT(Tableau1[[#This Row],[Date]],"jjjj"))</f>
        <v>VENDREDI</v>
      </c>
      <c r="D86" s="109">
        <f>$C$3+ROW()-ROW(Tableau1[[#Headers],[Date]])-1</f>
        <v>43910</v>
      </c>
      <c r="E86" s="29">
        <v>0.35416666666666669</v>
      </c>
      <c r="F86" s="29">
        <v>0.5</v>
      </c>
      <c r="G86" s="101">
        <v>6.9444444444444441E-3</v>
      </c>
      <c r="H86" s="29">
        <v>0.54166666666666663</v>
      </c>
      <c r="I86" s="29">
        <v>0.64583333333333337</v>
      </c>
      <c r="J86" s="101"/>
      <c r="K86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86" s="57"/>
      <c r="M86" s="68"/>
      <c r="N86" s="61"/>
      <c r="O86" s="52" t="str">
        <f ca="1">IF(COUNTIF('jours fériés'!C:C,Tableau1[[#This Row],[Date]]),"oui","")</f>
        <v/>
      </c>
      <c r="P8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6" s="83">
        <f>IF(Tableau1[[#This Row],[ CP / ABS]]="A.M.",Tableau1[[#This Row],[Temps de travail]],0)</f>
        <v>0</v>
      </c>
      <c r="R86" s="84">
        <f>IF(Tableau1[[#This Row],[ CP / ABS]]="Ch.P.",Tableau1[[#This Row],[Temps de travail]],0)</f>
        <v>0</v>
      </c>
    </row>
    <row r="87" spans="2:18" x14ac:dyDescent="0.3">
      <c r="B87" s="67" t="str">
        <f>IF(WEEKDAY(Tableau1[[#This Row],[Date]],2)=4,"semaine "&amp;_xlfn.ISOWEEKNUM(Tableau1[[#This Row],[Date]]),"")</f>
        <v/>
      </c>
      <c r="C87" s="54" t="str">
        <f>UPPER(TEXT(Tableau1[[#This Row],[Date]],"jjjj"))</f>
        <v>SAMEDI</v>
      </c>
      <c r="D87" s="109">
        <f>$C$3+ROW()-ROW(Tableau1[[#Headers],[Date]])-1</f>
        <v>43911</v>
      </c>
      <c r="E87" s="29"/>
      <c r="F87" s="29"/>
      <c r="G87" s="29"/>
      <c r="H87" s="29"/>
      <c r="I87" s="29"/>
      <c r="J87" s="29"/>
      <c r="K87" s="113">
        <f>Tableau1[[#This Row],[Fin AM]]-Tableau1[[#This Row],[Début AM]]-Tableau1[[#This Row],[Pause AM]]+Tableau1[[#This Row],[Fin PM]]-Tableau1[[#This Row],[Début PM]]-Tableau1[[#This Row],[Pause PM]]</f>
        <v>0</v>
      </c>
      <c r="L87" s="57"/>
      <c r="M87" s="68"/>
      <c r="N87" s="61"/>
      <c r="O87" s="52" t="str">
        <f ca="1">IF(COUNTIF('jours fériés'!C:C,Tableau1[[#This Row],[Date]]),"oui","")</f>
        <v/>
      </c>
      <c r="P8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7" s="83">
        <f>IF(Tableau1[[#This Row],[ CP / ABS]]="A.M.",Tableau1[[#This Row],[Temps de travail]],0)</f>
        <v>0</v>
      </c>
      <c r="R87" s="84">
        <f>IF(Tableau1[[#This Row],[ CP / ABS]]="Ch.P.",Tableau1[[#This Row],[Temps de travail]],0)</f>
        <v>0</v>
      </c>
    </row>
    <row r="88" spans="2:18" x14ac:dyDescent="0.3">
      <c r="B88" s="67" t="str">
        <f>IF(WEEKDAY(Tableau1[[#This Row],[Date]],2)=4,"semaine "&amp;_xlfn.ISOWEEKNUM(Tableau1[[#This Row],[Date]]),"")</f>
        <v/>
      </c>
      <c r="C88" s="54" t="str">
        <f>UPPER(TEXT(Tableau1[[#This Row],[Date]],"jjjj"))</f>
        <v>DIMANCHE</v>
      </c>
      <c r="D88" s="109">
        <f>$C$3+ROW()-ROW(Tableau1[[#Headers],[Date]])-1</f>
        <v>43912</v>
      </c>
      <c r="E88" s="29"/>
      <c r="F88" s="29"/>
      <c r="G88" s="29"/>
      <c r="H88" s="29"/>
      <c r="I88" s="29"/>
      <c r="J88" s="29"/>
      <c r="K88" s="113">
        <f>Tableau1[[#This Row],[Fin AM]]-Tableau1[[#This Row],[Début AM]]-Tableau1[[#This Row],[Pause AM]]+Tableau1[[#This Row],[Fin PM]]-Tableau1[[#This Row],[Début PM]]-Tableau1[[#This Row],[Pause PM]]</f>
        <v>0</v>
      </c>
      <c r="L88" s="57"/>
      <c r="M88" s="68"/>
      <c r="N88" s="61"/>
      <c r="O88" s="52" t="str">
        <f ca="1">IF(COUNTIF('jours fériés'!C:C,Tableau1[[#This Row],[Date]]),"oui","")</f>
        <v/>
      </c>
      <c r="P8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88" s="83">
        <f>IF(Tableau1[[#This Row],[ CP / ABS]]="A.M.",Tableau1[[#This Row],[Temps de travail]],0)</f>
        <v>0</v>
      </c>
      <c r="R88" s="84">
        <f>IF(Tableau1[[#This Row],[ CP / ABS]]="Ch.P.",Tableau1[[#This Row],[Temps de travail]],0)</f>
        <v>0</v>
      </c>
    </row>
    <row r="89" spans="2:18" x14ac:dyDescent="0.3">
      <c r="B89" s="67" t="str">
        <f>IF(WEEKDAY(Tableau1[[#This Row],[Date]],2)=4,"semaine "&amp;_xlfn.ISOWEEKNUM(Tableau1[[#This Row],[Date]]),"")</f>
        <v/>
      </c>
      <c r="C89" s="54" t="str">
        <f>UPPER(TEXT(Tableau1[[#This Row],[Date]],"jjjj"))</f>
        <v>LUNDI</v>
      </c>
      <c r="D89" s="109">
        <f>$C$3+ROW()-ROW(Tableau1[[#Headers],[Date]])-1</f>
        <v>43913</v>
      </c>
      <c r="E89" s="29">
        <v>0.35416666666666669</v>
      </c>
      <c r="F89" s="29">
        <v>0.52083333333333337</v>
      </c>
      <c r="G89" s="101">
        <v>6.9444444444444441E-3</v>
      </c>
      <c r="H89" s="29">
        <v>0.5625</v>
      </c>
      <c r="I89" s="29">
        <v>0.70833333333333337</v>
      </c>
      <c r="J89" s="101">
        <v>6.9444444444444441E-3</v>
      </c>
      <c r="K8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89" s="57"/>
      <c r="M89" s="68"/>
      <c r="N89" s="61"/>
      <c r="O89" s="52" t="str">
        <f ca="1">IF(COUNTIF('jours fériés'!C:C,Tableau1[[#This Row],[Date]]),"oui","")</f>
        <v/>
      </c>
      <c r="P8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89" s="83">
        <f>IF(Tableau1[[#This Row],[ CP / ABS]]="A.M.",Tableau1[[#This Row],[Temps de travail]],0)</f>
        <v>0</v>
      </c>
      <c r="R89" s="84">
        <f>IF(Tableau1[[#This Row],[ CP / ABS]]="Ch.P.",Tableau1[[#This Row],[Temps de travail]],0)</f>
        <v>0</v>
      </c>
    </row>
    <row r="90" spans="2:18" x14ac:dyDescent="0.3">
      <c r="B90" s="67" t="str">
        <f>IF(WEEKDAY(Tableau1[[#This Row],[Date]],2)=4,"semaine "&amp;_xlfn.ISOWEEKNUM(Tableau1[[#This Row],[Date]]),"")</f>
        <v/>
      </c>
      <c r="C90" s="54" t="str">
        <f>UPPER(TEXT(Tableau1[[#This Row],[Date]],"jjjj"))</f>
        <v>MARDI</v>
      </c>
      <c r="D90" s="109">
        <f>$C$3+ROW()-ROW(Tableau1[[#Headers],[Date]])-1</f>
        <v>43914</v>
      </c>
      <c r="E90" s="29">
        <v>0.35416666666666669</v>
      </c>
      <c r="F90" s="29">
        <v>0.52083333333333337</v>
      </c>
      <c r="G90" s="101">
        <v>6.9444444444444441E-3</v>
      </c>
      <c r="H90" s="29">
        <v>0.5625</v>
      </c>
      <c r="I90" s="29">
        <v>0.70833333333333337</v>
      </c>
      <c r="J90" s="101">
        <v>6.9444444444444441E-3</v>
      </c>
      <c r="K9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0" s="57"/>
      <c r="M90" s="68"/>
      <c r="N90" s="61"/>
      <c r="O90" s="52" t="str">
        <f ca="1">IF(COUNTIF('jours fériés'!C:C,Tableau1[[#This Row],[Date]]),"oui","")</f>
        <v/>
      </c>
      <c r="P9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0" s="83">
        <f>IF(Tableau1[[#This Row],[ CP / ABS]]="A.M.",Tableau1[[#This Row],[Temps de travail]],0)</f>
        <v>0</v>
      </c>
      <c r="R90" s="84">
        <f>IF(Tableau1[[#This Row],[ CP / ABS]]="Ch.P.",Tableau1[[#This Row],[Temps de travail]],0)</f>
        <v>0</v>
      </c>
    </row>
    <row r="91" spans="2:18" x14ac:dyDescent="0.3">
      <c r="B91" s="67" t="str">
        <f>IF(WEEKDAY(Tableau1[[#This Row],[Date]],2)=4,"semaine "&amp;_xlfn.ISOWEEKNUM(Tableau1[[#This Row],[Date]]),"")</f>
        <v/>
      </c>
      <c r="C91" s="54" t="str">
        <f>UPPER(TEXT(Tableau1[[#This Row],[Date]],"jjjj"))</f>
        <v>MERCREDI</v>
      </c>
      <c r="D91" s="109">
        <f>$C$3+ROW()-ROW(Tableau1[[#Headers],[Date]])-1</f>
        <v>43915</v>
      </c>
      <c r="E91" s="29">
        <v>0.35416666666666669</v>
      </c>
      <c r="F91" s="29">
        <v>0.52083333333333337</v>
      </c>
      <c r="G91" s="101">
        <v>6.9444444444444441E-3</v>
      </c>
      <c r="H91" s="29">
        <v>0.5625</v>
      </c>
      <c r="I91" s="29">
        <v>0.70833333333333337</v>
      </c>
      <c r="J91" s="101">
        <v>6.9444444444444441E-3</v>
      </c>
      <c r="K9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1" s="57"/>
      <c r="M91" s="68"/>
      <c r="N91" s="61"/>
      <c r="O91" s="52" t="str">
        <f ca="1">IF(COUNTIF('jours fériés'!C:C,Tableau1[[#This Row],[Date]]),"oui","")</f>
        <v/>
      </c>
      <c r="P9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1" s="83">
        <f>IF(Tableau1[[#This Row],[ CP / ABS]]="A.M.",Tableau1[[#This Row],[Temps de travail]],0)</f>
        <v>0</v>
      </c>
      <c r="R91" s="84">
        <f>IF(Tableau1[[#This Row],[ CP / ABS]]="Ch.P.",Tableau1[[#This Row],[Temps de travail]],0)</f>
        <v>0</v>
      </c>
    </row>
    <row r="92" spans="2:18" x14ac:dyDescent="0.3">
      <c r="B92" s="67" t="str">
        <f>IF(WEEKDAY(Tableau1[[#This Row],[Date]],2)=4,"semaine "&amp;_xlfn.ISOWEEKNUM(Tableau1[[#This Row],[Date]]),"")</f>
        <v>semaine 13</v>
      </c>
      <c r="C92" s="54" t="str">
        <f>UPPER(TEXT(Tableau1[[#This Row],[Date]],"jjjj"))</f>
        <v>JEUDI</v>
      </c>
      <c r="D92" s="109">
        <f>$C$3+ROW()-ROW(Tableau1[[#Headers],[Date]])-1</f>
        <v>43916</v>
      </c>
      <c r="E92" s="29">
        <v>0.35416666666666669</v>
      </c>
      <c r="F92" s="29">
        <v>0.52083333333333337</v>
      </c>
      <c r="G92" s="101">
        <v>6.9444444444444441E-3</v>
      </c>
      <c r="H92" s="29">
        <v>0.5625</v>
      </c>
      <c r="I92" s="29">
        <v>0.70833333333333337</v>
      </c>
      <c r="J92" s="101">
        <v>6.9444444444444441E-3</v>
      </c>
      <c r="K9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2" s="57"/>
      <c r="M92" s="68"/>
      <c r="N92" s="61"/>
      <c r="O92" s="52" t="str">
        <f ca="1">IF(COUNTIF('jours fériés'!C:C,Tableau1[[#This Row],[Date]]),"oui","")</f>
        <v/>
      </c>
      <c r="P9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2" s="83">
        <f>IF(Tableau1[[#This Row],[ CP / ABS]]="A.M.",Tableau1[[#This Row],[Temps de travail]],0)</f>
        <v>0</v>
      </c>
      <c r="R92" s="84">
        <f>IF(Tableau1[[#This Row],[ CP / ABS]]="Ch.P.",Tableau1[[#This Row],[Temps de travail]],0)</f>
        <v>0</v>
      </c>
    </row>
    <row r="93" spans="2:18" x14ac:dyDescent="0.3">
      <c r="B93" s="67" t="str">
        <f>IF(WEEKDAY(Tableau1[[#This Row],[Date]],2)=4,"semaine "&amp;_xlfn.ISOWEEKNUM(Tableau1[[#This Row],[Date]]),"")</f>
        <v/>
      </c>
      <c r="C93" s="54" t="str">
        <f>UPPER(TEXT(Tableau1[[#This Row],[Date]],"jjjj"))</f>
        <v>VENDREDI</v>
      </c>
      <c r="D93" s="109">
        <f>$C$3+ROW()-ROW(Tableau1[[#Headers],[Date]])-1</f>
        <v>43917</v>
      </c>
      <c r="E93" s="29">
        <v>0.35416666666666669</v>
      </c>
      <c r="F93" s="29">
        <v>0.5</v>
      </c>
      <c r="G93" s="101">
        <v>6.9444444444444441E-3</v>
      </c>
      <c r="H93" s="29">
        <v>0.54166666666666663</v>
      </c>
      <c r="I93" s="29">
        <v>0.64583333333333337</v>
      </c>
      <c r="J93" s="101"/>
      <c r="K93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93" s="57"/>
      <c r="M93" s="68"/>
      <c r="N93" s="61"/>
      <c r="O93" s="52" t="str">
        <f ca="1">IF(COUNTIF('jours fériés'!C:C,Tableau1[[#This Row],[Date]]),"oui","")</f>
        <v/>
      </c>
      <c r="P9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3" s="83">
        <f>IF(Tableau1[[#This Row],[ CP / ABS]]="A.M.",Tableau1[[#This Row],[Temps de travail]],0)</f>
        <v>0</v>
      </c>
      <c r="R93" s="84">
        <f>IF(Tableau1[[#This Row],[ CP / ABS]]="Ch.P.",Tableau1[[#This Row],[Temps de travail]],0)</f>
        <v>0</v>
      </c>
    </row>
    <row r="94" spans="2:18" x14ac:dyDescent="0.3">
      <c r="B94" s="67" t="str">
        <f>IF(WEEKDAY(Tableau1[[#This Row],[Date]],2)=4,"semaine "&amp;_xlfn.ISOWEEKNUM(Tableau1[[#This Row],[Date]]),"")</f>
        <v/>
      </c>
      <c r="C94" s="54" t="str">
        <f>UPPER(TEXT(Tableau1[[#This Row],[Date]],"jjjj"))</f>
        <v>SAMEDI</v>
      </c>
      <c r="D94" s="109">
        <f>$C$3+ROW()-ROW(Tableau1[[#Headers],[Date]])-1</f>
        <v>43918</v>
      </c>
      <c r="E94" s="29"/>
      <c r="F94" s="29"/>
      <c r="G94" s="29"/>
      <c r="H94" s="29"/>
      <c r="I94" s="29"/>
      <c r="J94" s="29"/>
      <c r="K94" s="113">
        <f>Tableau1[[#This Row],[Fin AM]]-Tableau1[[#This Row],[Début AM]]-Tableau1[[#This Row],[Pause AM]]+Tableau1[[#This Row],[Fin PM]]-Tableau1[[#This Row],[Début PM]]-Tableau1[[#This Row],[Pause PM]]</f>
        <v>0</v>
      </c>
      <c r="L94" s="57"/>
      <c r="M94" s="68"/>
      <c r="N94" s="61"/>
      <c r="O94" s="52" t="str">
        <f ca="1">IF(COUNTIF('jours fériés'!C:C,Tableau1[[#This Row],[Date]]),"oui","")</f>
        <v/>
      </c>
      <c r="P9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4" s="83">
        <f>IF(Tableau1[[#This Row],[ CP / ABS]]="A.M.",Tableau1[[#This Row],[Temps de travail]],0)</f>
        <v>0</v>
      </c>
      <c r="R94" s="84">
        <f>IF(Tableau1[[#This Row],[ CP / ABS]]="Ch.P.",Tableau1[[#This Row],[Temps de travail]],0)</f>
        <v>0</v>
      </c>
    </row>
    <row r="95" spans="2:18" x14ac:dyDescent="0.3">
      <c r="B95" s="67" t="str">
        <f>IF(WEEKDAY(Tableau1[[#This Row],[Date]],2)=4,"semaine "&amp;_xlfn.ISOWEEKNUM(Tableau1[[#This Row],[Date]]),"")</f>
        <v/>
      </c>
      <c r="C95" s="54" t="str">
        <f>UPPER(TEXT(Tableau1[[#This Row],[Date]],"jjjj"))</f>
        <v>DIMANCHE</v>
      </c>
      <c r="D95" s="109">
        <f>$C$3+ROW()-ROW(Tableau1[[#Headers],[Date]])-1</f>
        <v>43919</v>
      </c>
      <c r="E95" s="29"/>
      <c r="F95" s="29"/>
      <c r="G95" s="29"/>
      <c r="H95" s="29"/>
      <c r="I95" s="29"/>
      <c r="J95" s="29"/>
      <c r="K95" s="113">
        <f>Tableau1[[#This Row],[Fin AM]]-Tableau1[[#This Row],[Début AM]]-Tableau1[[#This Row],[Pause AM]]+Tableau1[[#This Row],[Fin PM]]-Tableau1[[#This Row],[Début PM]]-Tableau1[[#This Row],[Pause PM]]</f>
        <v>0</v>
      </c>
      <c r="L95" s="57"/>
      <c r="M95" s="68"/>
      <c r="N95" s="61"/>
      <c r="O95" s="52" t="str">
        <f ca="1">IF(COUNTIF('jours fériés'!C:C,Tableau1[[#This Row],[Date]]),"oui","")</f>
        <v/>
      </c>
      <c r="P9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95" s="83">
        <f>IF(Tableau1[[#This Row],[ CP / ABS]]="A.M.",Tableau1[[#This Row],[Temps de travail]],0)</f>
        <v>0</v>
      </c>
      <c r="R95" s="84">
        <f>IF(Tableau1[[#This Row],[ CP / ABS]]="Ch.P.",Tableau1[[#This Row],[Temps de travail]],0)</f>
        <v>0</v>
      </c>
    </row>
    <row r="96" spans="2:18" x14ac:dyDescent="0.3">
      <c r="B96" s="67" t="str">
        <f>IF(WEEKDAY(Tableau1[[#This Row],[Date]],2)=4,"semaine "&amp;_xlfn.ISOWEEKNUM(Tableau1[[#This Row],[Date]]),"")</f>
        <v/>
      </c>
      <c r="C96" s="54" t="str">
        <f>UPPER(TEXT(Tableau1[[#This Row],[Date]],"jjjj"))</f>
        <v>LUNDI</v>
      </c>
      <c r="D96" s="109">
        <f>$C$3+ROW()-ROW(Tableau1[[#Headers],[Date]])-1</f>
        <v>43920</v>
      </c>
      <c r="E96" s="29">
        <v>0.35416666666666669</v>
      </c>
      <c r="F96" s="29">
        <v>0.52083333333333337</v>
      </c>
      <c r="G96" s="101">
        <v>6.9444444444444441E-3</v>
      </c>
      <c r="H96" s="29">
        <v>0.5625</v>
      </c>
      <c r="I96" s="29">
        <v>0.70833333333333337</v>
      </c>
      <c r="J96" s="101">
        <v>6.9444444444444441E-3</v>
      </c>
      <c r="K9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6" s="57"/>
      <c r="M96" s="68"/>
      <c r="N96" s="61"/>
      <c r="O96" s="52" t="str">
        <f ca="1">IF(COUNTIF('jours fériés'!C:C,Tableau1[[#This Row],[Date]]),"oui","")</f>
        <v/>
      </c>
      <c r="P9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6" s="83">
        <f>IF(Tableau1[[#This Row],[ CP / ABS]]="A.M.",Tableau1[[#This Row],[Temps de travail]],0)</f>
        <v>0</v>
      </c>
      <c r="R96" s="84">
        <f>IF(Tableau1[[#This Row],[ CP / ABS]]="Ch.P.",Tableau1[[#This Row],[Temps de travail]],0)</f>
        <v>0</v>
      </c>
    </row>
    <row r="97" spans="2:18" x14ac:dyDescent="0.3">
      <c r="B97" s="67" t="str">
        <f>IF(WEEKDAY(Tableau1[[#This Row],[Date]],2)=4,"semaine "&amp;_xlfn.ISOWEEKNUM(Tableau1[[#This Row],[Date]]),"")</f>
        <v/>
      </c>
      <c r="C97" s="54" t="str">
        <f>UPPER(TEXT(Tableau1[[#This Row],[Date]],"jjjj"))</f>
        <v>MARDI</v>
      </c>
      <c r="D97" s="109">
        <f>$C$3+ROW()-ROW(Tableau1[[#Headers],[Date]])-1</f>
        <v>43921</v>
      </c>
      <c r="E97" s="29">
        <v>0.35416666666666669</v>
      </c>
      <c r="F97" s="29">
        <v>0.52083333333333337</v>
      </c>
      <c r="G97" s="101">
        <v>6.9444444444444441E-3</v>
      </c>
      <c r="H97" s="29">
        <v>0.5625</v>
      </c>
      <c r="I97" s="29">
        <v>0.70833333333333337</v>
      </c>
      <c r="J97" s="101">
        <v>6.9444444444444441E-3</v>
      </c>
      <c r="K9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7" s="57"/>
      <c r="M97" s="68"/>
      <c r="N97" s="61"/>
      <c r="O97" s="52" t="str">
        <f ca="1">IF(COUNTIF('jours fériés'!C:C,Tableau1[[#This Row],[Date]]),"oui","")</f>
        <v/>
      </c>
      <c r="P9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7" s="83">
        <f>IF(Tableau1[[#This Row],[ CP / ABS]]="A.M.",Tableau1[[#This Row],[Temps de travail]],0)</f>
        <v>0</v>
      </c>
      <c r="R97" s="84">
        <f>IF(Tableau1[[#This Row],[ CP / ABS]]="Ch.P.",Tableau1[[#This Row],[Temps de travail]],0)</f>
        <v>0</v>
      </c>
    </row>
    <row r="98" spans="2:18" x14ac:dyDescent="0.3">
      <c r="B98" s="67" t="str">
        <f>IF(WEEKDAY(Tableau1[[#This Row],[Date]],2)=4,"semaine "&amp;_xlfn.ISOWEEKNUM(Tableau1[[#This Row],[Date]]),"")</f>
        <v/>
      </c>
      <c r="C98" s="54" t="str">
        <f>UPPER(TEXT(Tableau1[[#This Row],[Date]],"jjjj"))</f>
        <v>MERCREDI</v>
      </c>
      <c r="D98" s="109">
        <f>$C$3+ROW()-ROW(Tableau1[[#Headers],[Date]])-1</f>
        <v>43922</v>
      </c>
      <c r="E98" s="29">
        <v>0.35416666666666669</v>
      </c>
      <c r="F98" s="29">
        <v>0.52083333333333337</v>
      </c>
      <c r="G98" s="101">
        <v>6.9444444444444441E-3</v>
      </c>
      <c r="H98" s="29">
        <v>0.5625</v>
      </c>
      <c r="I98" s="29">
        <v>0.70833333333333337</v>
      </c>
      <c r="J98" s="101">
        <v>6.9444444444444441E-3</v>
      </c>
      <c r="K9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8" s="57"/>
      <c r="M98" s="68"/>
      <c r="N98" s="61"/>
      <c r="O98" s="52" t="str">
        <f ca="1">IF(COUNTIF('jours fériés'!C:C,Tableau1[[#This Row],[Date]]),"oui","")</f>
        <v/>
      </c>
      <c r="P9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8" s="83">
        <f>IF(Tableau1[[#This Row],[ CP / ABS]]="A.M.",Tableau1[[#This Row],[Temps de travail]],0)</f>
        <v>0</v>
      </c>
      <c r="R98" s="84">
        <f>IF(Tableau1[[#This Row],[ CP / ABS]]="Ch.P.",Tableau1[[#This Row],[Temps de travail]],0)</f>
        <v>0</v>
      </c>
    </row>
    <row r="99" spans="2:18" x14ac:dyDescent="0.3">
      <c r="B99" s="67" t="str">
        <f>IF(WEEKDAY(Tableau1[[#This Row],[Date]],2)=4,"semaine "&amp;_xlfn.ISOWEEKNUM(Tableau1[[#This Row],[Date]]),"")</f>
        <v>semaine 14</v>
      </c>
      <c r="C99" s="54" t="str">
        <f>UPPER(TEXT(Tableau1[[#This Row],[Date]],"jjjj"))</f>
        <v>JEUDI</v>
      </c>
      <c r="D99" s="109">
        <f>$C$3+ROW()-ROW(Tableau1[[#Headers],[Date]])-1</f>
        <v>43923</v>
      </c>
      <c r="E99" s="29">
        <v>0.35416666666666669</v>
      </c>
      <c r="F99" s="29">
        <v>0.52083333333333337</v>
      </c>
      <c r="G99" s="101">
        <v>6.9444444444444441E-3</v>
      </c>
      <c r="H99" s="29">
        <v>0.5625</v>
      </c>
      <c r="I99" s="29">
        <v>0.70833333333333337</v>
      </c>
      <c r="J99" s="101">
        <v>6.9444444444444441E-3</v>
      </c>
      <c r="K9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99" s="57"/>
      <c r="M99" s="68"/>
      <c r="N99" s="61"/>
      <c r="O99" s="52" t="str">
        <f ca="1">IF(COUNTIF('jours fériés'!C:C,Tableau1[[#This Row],[Date]]),"oui","")</f>
        <v/>
      </c>
      <c r="P9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99" s="83">
        <f>IF(Tableau1[[#This Row],[ CP / ABS]]="A.M.",Tableau1[[#This Row],[Temps de travail]],0)</f>
        <v>0</v>
      </c>
      <c r="R99" s="84">
        <f>IF(Tableau1[[#This Row],[ CP / ABS]]="Ch.P.",Tableau1[[#This Row],[Temps de travail]],0)</f>
        <v>0</v>
      </c>
    </row>
    <row r="100" spans="2:18" x14ac:dyDescent="0.3">
      <c r="B100" s="67" t="str">
        <f>IF(WEEKDAY(Tableau1[[#This Row],[Date]],2)=4,"semaine "&amp;_xlfn.ISOWEEKNUM(Tableau1[[#This Row],[Date]]),"")</f>
        <v/>
      </c>
      <c r="C100" s="54" t="str">
        <f>UPPER(TEXT(Tableau1[[#This Row],[Date]],"jjjj"))</f>
        <v>VENDREDI</v>
      </c>
      <c r="D100" s="109">
        <f>$C$3+ROW()-ROW(Tableau1[[#Headers],[Date]])-1</f>
        <v>43924</v>
      </c>
      <c r="E100" s="29">
        <v>0.35416666666666669</v>
      </c>
      <c r="F100" s="29">
        <v>0.5</v>
      </c>
      <c r="G100" s="101">
        <v>6.9444444444444441E-3</v>
      </c>
      <c r="H100" s="29">
        <v>0.54166666666666663</v>
      </c>
      <c r="I100" s="29">
        <v>0.64583333333333337</v>
      </c>
      <c r="J100" s="101"/>
      <c r="K100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00" s="57"/>
      <c r="M100" s="68"/>
      <c r="N100" s="61"/>
      <c r="O100" s="52" t="str">
        <f ca="1">IF(COUNTIF('jours fériés'!C:C,Tableau1[[#This Row],[Date]]),"oui","")</f>
        <v/>
      </c>
      <c r="P10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0" s="83">
        <f>IF(Tableau1[[#This Row],[ CP / ABS]]="A.M.",Tableau1[[#This Row],[Temps de travail]],0)</f>
        <v>0</v>
      </c>
      <c r="R100" s="84">
        <f>IF(Tableau1[[#This Row],[ CP / ABS]]="Ch.P.",Tableau1[[#This Row],[Temps de travail]],0)</f>
        <v>0</v>
      </c>
    </row>
    <row r="101" spans="2:18" x14ac:dyDescent="0.3">
      <c r="B101" s="67" t="str">
        <f>IF(WEEKDAY(Tableau1[[#This Row],[Date]],2)=4,"semaine "&amp;_xlfn.ISOWEEKNUM(Tableau1[[#This Row],[Date]]),"")</f>
        <v/>
      </c>
      <c r="C101" s="54" t="str">
        <f>UPPER(TEXT(Tableau1[[#This Row],[Date]],"jjjj"))</f>
        <v>SAMEDI</v>
      </c>
      <c r="D101" s="109">
        <f>$C$3+ROW()-ROW(Tableau1[[#Headers],[Date]])-1</f>
        <v>43925</v>
      </c>
      <c r="E101" s="29"/>
      <c r="F101" s="29"/>
      <c r="G101" s="29"/>
      <c r="H101" s="29"/>
      <c r="I101" s="29"/>
      <c r="J101" s="29"/>
      <c r="K101" s="113">
        <f>Tableau1[[#This Row],[Fin AM]]-Tableau1[[#This Row],[Début AM]]-Tableau1[[#This Row],[Pause AM]]+Tableau1[[#This Row],[Fin PM]]-Tableau1[[#This Row],[Début PM]]-Tableau1[[#This Row],[Pause PM]]</f>
        <v>0</v>
      </c>
      <c r="L101" s="57"/>
      <c r="M101" s="68"/>
      <c r="N101" s="61"/>
      <c r="O101" s="52" t="str">
        <f ca="1">IF(COUNTIF('jours fériés'!C:C,Tableau1[[#This Row],[Date]]),"oui","")</f>
        <v/>
      </c>
      <c r="P10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1" s="83">
        <f>IF(Tableau1[[#This Row],[ CP / ABS]]="A.M.",Tableau1[[#This Row],[Temps de travail]],0)</f>
        <v>0</v>
      </c>
      <c r="R101" s="84">
        <f>IF(Tableau1[[#This Row],[ CP / ABS]]="Ch.P.",Tableau1[[#This Row],[Temps de travail]],0)</f>
        <v>0</v>
      </c>
    </row>
    <row r="102" spans="2:18" x14ac:dyDescent="0.3">
      <c r="B102" s="67" t="str">
        <f>IF(WEEKDAY(Tableau1[[#This Row],[Date]],2)=4,"semaine "&amp;_xlfn.ISOWEEKNUM(Tableau1[[#This Row],[Date]]),"")</f>
        <v/>
      </c>
      <c r="C102" s="54" t="str">
        <f>UPPER(TEXT(Tableau1[[#This Row],[Date]],"jjjj"))</f>
        <v>DIMANCHE</v>
      </c>
      <c r="D102" s="109">
        <f>$C$3+ROW()-ROW(Tableau1[[#Headers],[Date]])-1</f>
        <v>43926</v>
      </c>
      <c r="E102" s="29"/>
      <c r="F102" s="29"/>
      <c r="G102" s="29"/>
      <c r="H102" s="29"/>
      <c r="I102" s="29"/>
      <c r="J102" s="29"/>
      <c r="K102" s="113">
        <f>Tableau1[[#This Row],[Fin AM]]-Tableau1[[#This Row],[Début AM]]-Tableau1[[#This Row],[Pause AM]]+Tableau1[[#This Row],[Fin PM]]-Tableau1[[#This Row],[Début PM]]-Tableau1[[#This Row],[Pause PM]]</f>
        <v>0</v>
      </c>
      <c r="L102" s="57"/>
      <c r="M102" s="68"/>
      <c r="N102" s="61"/>
      <c r="O102" s="52" t="str">
        <f ca="1">IF(COUNTIF('jours fériés'!C:C,Tableau1[[#This Row],[Date]]),"oui","")</f>
        <v/>
      </c>
      <c r="P10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02" s="83">
        <f>IF(Tableau1[[#This Row],[ CP / ABS]]="A.M.",Tableau1[[#This Row],[Temps de travail]],0)</f>
        <v>0</v>
      </c>
      <c r="R102" s="84">
        <f>IF(Tableau1[[#This Row],[ CP / ABS]]="Ch.P.",Tableau1[[#This Row],[Temps de travail]],0)</f>
        <v>0</v>
      </c>
    </row>
    <row r="103" spans="2:18" x14ac:dyDescent="0.3">
      <c r="B103" s="67" t="str">
        <f>IF(WEEKDAY(Tableau1[[#This Row],[Date]],2)=4,"semaine "&amp;_xlfn.ISOWEEKNUM(Tableau1[[#This Row],[Date]]),"")</f>
        <v/>
      </c>
      <c r="C103" s="54" t="str">
        <f>UPPER(TEXT(Tableau1[[#This Row],[Date]],"jjjj"))</f>
        <v>LUNDI</v>
      </c>
      <c r="D103" s="109">
        <f>$C$3+ROW()-ROW(Tableau1[[#Headers],[Date]])-1</f>
        <v>43927</v>
      </c>
      <c r="E103" s="29">
        <v>0.35416666666666669</v>
      </c>
      <c r="F103" s="29">
        <v>0.52083333333333337</v>
      </c>
      <c r="G103" s="101">
        <v>6.9444444444444441E-3</v>
      </c>
      <c r="H103" s="29">
        <v>0.5625</v>
      </c>
      <c r="I103" s="29">
        <v>0.70833333333333337</v>
      </c>
      <c r="J103" s="101">
        <v>6.9444444444444441E-3</v>
      </c>
      <c r="K10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03" s="57"/>
      <c r="M103" s="68"/>
      <c r="N103" s="61"/>
      <c r="O103" s="52" t="str">
        <f ca="1">IF(COUNTIF('jours fériés'!C:C,Tableau1[[#This Row],[Date]]),"oui","")</f>
        <v/>
      </c>
      <c r="P10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3" s="83">
        <f>IF(Tableau1[[#This Row],[ CP / ABS]]="A.M.",Tableau1[[#This Row],[Temps de travail]],0)</f>
        <v>0</v>
      </c>
      <c r="R103" s="84">
        <f>IF(Tableau1[[#This Row],[ CP / ABS]]="Ch.P.",Tableau1[[#This Row],[Temps de travail]],0)</f>
        <v>0</v>
      </c>
    </row>
    <row r="104" spans="2:18" x14ac:dyDescent="0.3">
      <c r="B104" s="67" t="str">
        <f>IF(WEEKDAY(Tableau1[[#This Row],[Date]],2)=4,"semaine "&amp;_xlfn.ISOWEEKNUM(Tableau1[[#This Row],[Date]]),"")</f>
        <v/>
      </c>
      <c r="C104" s="54" t="str">
        <f>UPPER(TEXT(Tableau1[[#This Row],[Date]],"jjjj"))</f>
        <v>MARDI</v>
      </c>
      <c r="D104" s="109">
        <f>$C$3+ROW()-ROW(Tableau1[[#Headers],[Date]])-1</f>
        <v>43928</v>
      </c>
      <c r="E104" s="29">
        <v>0.35416666666666669</v>
      </c>
      <c r="F104" s="29">
        <v>0.52083333333333337</v>
      </c>
      <c r="G104" s="101">
        <v>6.9444444444444441E-3</v>
      </c>
      <c r="H104" s="29">
        <v>0.5625</v>
      </c>
      <c r="I104" s="29">
        <v>0.70833333333333337</v>
      </c>
      <c r="J104" s="101">
        <v>6.9444444444444441E-3</v>
      </c>
      <c r="K10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04" s="57"/>
      <c r="M104" s="68"/>
      <c r="N104" s="61"/>
      <c r="O104" s="52" t="str">
        <f ca="1">IF(COUNTIF('jours fériés'!C:C,Tableau1[[#This Row],[Date]]),"oui","")</f>
        <v/>
      </c>
      <c r="P10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4" s="83">
        <f>IF(Tableau1[[#This Row],[ CP / ABS]]="A.M.",Tableau1[[#This Row],[Temps de travail]],0)</f>
        <v>0</v>
      </c>
      <c r="R104" s="84">
        <f>IF(Tableau1[[#This Row],[ CP / ABS]]="Ch.P.",Tableau1[[#This Row],[Temps de travail]],0)</f>
        <v>0</v>
      </c>
    </row>
    <row r="105" spans="2:18" x14ac:dyDescent="0.3">
      <c r="B105" s="67" t="str">
        <f>IF(WEEKDAY(Tableau1[[#This Row],[Date]],2)=4,"semaine "&amp;_xlfn.ISOWEEKNUM(Tableau1[[#This Row],[Date]]),"")</f>
        <v/>
      </c>
      <c r="C105" s="54" t="str">
        <f>UPPER(TEXT(Tableau1[[#This Row],[Date]],"jjjj"))</f>
        <v>MERCREDI</v>
      </c>
      <c r="D105" s="109">
        <f>$C$3+ROW()-ROW(Tableau1[[#Headers],[Date]])-1</f>
        <v>43929</v>
      </c>
      <c r="E105" s="29">
        <v>0.35416666666666669</v>
      </c>
      <c r="F105" s="29">
        <v>0.52083333333333337</v>
      </c>
      <c r="G105" s="101">
        <v>6.9444444444444441E-3</v>
      </c>
      <c r="H105" s="29">
        <v>0.5625</v>
      </c>
      <c r="I105" s="29">
        <v>0.70833333333333337</v>
      </c>
      <c r="J105" s="101">
        <v>6.9444444444444441E-3</v>
      </c>
      <c r="K10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05" s="57"/>
      <c r="M105" s="68"/>
      <c r="N105" s="61"/>
      <c r="O105" s="52" t="str">
        <f ca="1">IF(COUNTIF('jours fériés'!C:C,Tableau1[[#This Row],[Date]]),"oui","")</f>
        <v/>
      </c>
      <c r="P10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5" s="83">
        <f>IF(Tableau1[[#This Row],[ CP / ABS]]="A.M.",Tableau1[[#This Row],[Temps de travail]],0)</f>
        <v>0</v>
      </c>
      <c r="R105" s="84">
        <f>IF(Tableau1[[#This Row],[ CP / ABS]]="Ch.P.",Tableau1[[#This Row],[Temps de travail]],0)</f>
        <v>0</v>
      </c>
    </row>
    <row r="106" spans="2:18" x14ac:dyDescent="0.3">
      <c r="B106" s="67" t="str">
        <f>IF(WEEKDAY(Tableau1[[#This Row],[Date]],2)=4,"semaine "&amp;_xlfn.ISOWEEKNUM(Tableau1[[#This Row],[Date]]),"")</f>
        <v>semaine 15</v>
      </c>
      <c r="C106" s="54" t="str">
        <f>UPPER(TEXT(Tableau1[[#This Row],[Date]],"jjjj"))</f>
        <v>JEUDI</v>
      </c>
      <c r="D106" s="109">
        <f>$C$3+ROW()-ROW(Tableau1[[#Headers],[Date]])-1</f>
        <v>43930</v>
      </c>
      <c r="E106" s="29">
        <v>0.35416666666666669</v>
      </c>
      <c r="F106" s="29">
        <v>0.52083333333333337</v>
      </c>
      <c r="G106" s="101">
        <v>6.9444444444444441E-3</v>
      </c>
      <c r="H106" s="29">
        <v>0.5625</v>
      </c>
      <c r="I106" s="29">
        <v>0.70833333333333337</v>
      </c>
      <c r="J106" s="101">
        <v>6.9444444444444441E-3</v>
      </c>
      <c r="K10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06" s="57"/>
      <c r="M106" s="68"/>
      <c r="N106" s="61"/>
      <c r="O106" s="52" t="str">
        <f ca="1">IF(COUNTIF('jours fériés'!C:C,Tableau1[[#This Row],[Date]]),"oui","")</f>
        <v/>
      </c>
      <c r="P10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6" s="83">
        <f>IF(Tableau1[[#This Row],[ CP / ABS]]="A.M.",Tableau1[[#This Row],[Temps de travail]],0)</f>
        <v>0</v>
      </c>
      <c r="R106" s="84">
        <f>IF(Tableau1[[#This Row],[ CP / ABS]]="Ch.P.",Tableau1[[#This Row],[Temps de travail]],0)</f>
        <v>0</v>
      </c>
    </row>
    <row r="107" spans="2:18" x14ac:dyDescent="0.3">
      <c r="B107" s="67" t="str">
        <f>IF(WEEKDAY(Tableau1[[#This Row],[Date]],2)=4,"semaine "&amp;_xlfn.ISOWEEKNUM(Tableau1[[#This Row],[Date]]),"")</f>
        <v/>
      </c>
      <c r="C107" s="54" t="str">
        <f>UPPER(TEXT(Tableau1[[#This Row],[Date]],"jjjj"))</f>
        <v>VENDREDI</v>
      </c>
      <c r="D107" s="109">
        <f>$C$3+ROW()-ROW(Tableau1[[#Headers],[Date]])-1</f>
        <v>43931</v>
      </c>
      <c r="E107" s="29">
        <v>0.35416666666666669</v>
      </c>
      <c r="F107" s="29">
        <v>0.5</v>
      </c>
      <c r="G107" s="101">
        <v>6.9444444444444441E-3</v>
      </c>
      <c r="H107" s="29">
        <v>0.54166666666666663</v>
      </c>
      <c r="I107" s="29">
        <v>0.64583333333333337</v>
      </c>
      <c r="J107" s="101"/>
      <c r="K107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07" s="57"/>
      <c r="M107" s="68"/>
      <c r="N107" s="61"/>
      <c r="O107" s="52" t="str">
        <f ca="1">IF(COUNTIF('jours fériés'!C:C,Tableau1[[#This Row],[Date]]),"oui","")</f>
        <v/>
      </c>
      <c r="P10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7" s="83">
        <f>IF(Tableau1[[#This Row],[ CP / ABS]]="A.M.",Tableau1[[#This Row],[Temps de travail]],0)</f>
        <v>0</v>
      </c>
      <c r="R107" s="84">
        <f>IF(Tableau1[[#This Row],[ CP / ABS]]="Ch.P.",Tableau1[[#This Row],[Temps de travail]],0)</f>
        <v>0</v>
      </c>
    </row>
    <row r="108" spans="2:18" x14ac:dyDescent="0.3">
      <c r="B108" s="67" t="str">
        <f>IF(WEEKDAY(Tableau1[[#This Row],[Date]],2)=4,"semaine "&amp;_xlfn.ISOWEEKNUM(Tableau1[[#This Row],[Date]]),"")</f>
        <v/>
      </c>
      <c r="C108" s="54" t="str">
        <f>UPPER(TEXT(Tableau1[[#This Row],[Date]],"jjjj"))</f>
        <v>SAMEDI</v>
      </c>
      <c r="D108" s="109">
        <f>$C$3+ROW()-ROW(Tableau1[[#Headers],[Date]])-1</f>
        <v>43932</v>
      </c>
      <c r="E108" s="29"/>
      <c r="F108" s="29"/>
      <c r="G108" s="29"/>
      <c r="H108" s="29"/>
      <c r="I108" s="29"/>
      <c r="J108" s="29"/>
      <c r="K108" s="113">
        <f>Tableau1[[#This Row],[Fin AM]]-Tableau1[[#This Row],[Début AM]]-Tableau1[[#This Row],[Pause AM]]+Tableau1[[#This Row],[Fin PM]]-Tableau1[[#This Row],[Début PM]]-Tableau1[[#This Row],[Pause PM]]</f>
        <v>0</v>
      </c>
      <c r="L108" s="57"/>
      <c r="M108" s="68"/>
      <c r="N108" s="61"/>
      <c r="O108" s="52" t="str">
        <f ca="1">IF(COUNTIF('jours fériés'!C:C,Tableau1[[#This Row],[Date]]),"oui","")</f>
        <v/>
      </c>
      <c r="P10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08" s="83">
        <f>IF(Tableau1[[#This Row],[ CP / ABS]]="A.M.",Tableau1[[#This Row],[Temps de travail]],0)</f>
        <v>0</v>
      </c>
      <c r="R108" s="84">
        <f>IF(Tableau1[[#This Row],[ CP / ABS]]="Ch.P.",Tableau1[[#This Row],[Temps de travail]],0)</f>
        <v>0</v>
      </c>
    </row>
    <row r="109" spans="2:18" x14ac:dyDescent="0.3">
      <c r="B109" s="67" t="str">
        <f>IF(WEEKDAY(Tableau1[[#This Row],[Date]],2)=4,"semaine "&amp;_xlfn.ISOWEEKNUM(Tableau1[[#This Row],[Date]]),"")</f>
        <v/>
      </c>
      <c r="C109" s="54" t="str">
        <f>UPPER(TEXT(Tableau1[[#This Row],[Date]],"jjjj"))</f>
        <v>DIMANCHE</v>
      </c>
      <c r="D109" s="109">
        <f>$C$3+ROW()-ROW(Tableau1[[#Headers],[Date]])-1</f>
        <v>43933</v>
      </c>
      <c r="E109" s="29"/>
      <c r="F109" s="29"/>
      <c r="G109" s="29"/>
      <c r="H109" s="29"/>
      <c r="I109" s="29"/>
      <c r="J109" s="29"/>
      <c r="K109" s="113">
        <f>Tableau1[[#This Row],[Fin AM]]-Tableau1[[#This Row],[Début AM]]-Tableau1[[#This Row],[Pause AM]]+Tableau1[[#This Row],[Fin PM]]-Tableau1[[#This Row],[Début PM]]-Tableau1[[#This Row],[Pause PM]]</f>
        <v>0</v>
      </c>
      <c r="L109" s="57"/>
      <c r="M109" s="68"/>
      <c r="N109" s="61"/>
      <c r="O109" s="52" t="str">
        <f ca="1">IF(COUNTIF('jours fériés'!C:C,Tableau1[[#This Row],[Date]]),"oui","")</f>
        <v>oui</v>
      </c>
      <c r="P10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09" s="83">
        <f>IF(Tableau1[[#This Row],[ CP / ABS]]="A.M.",Tableau1[[#This Row],[Temps de travail]],0)</f>
        <v>0</v>
      </c>
      <c r="R109" s="84">
        <f>IF(Tableau1[[#This Row],[ CP / ABS]]="Ch.P.",Tableau1[[#This Row],[Temps de travail]],0)</f>
        <v>0</v>
      </c>
    </row>
    <row r="110" spans="2:18" x14ac:dyDescent="0.3">
      <c r="B110" s="67" t="str">
        <f>IF(WEEKDAY(Tableau1[[#This Row],[Date]],2)=4,"semaine "&amp;_xlfn.ISOWEEKNUM(Tableau1[[#This Row],[Date]]),"")</f>
        <v/>
      </c>
      <c r="C110" s="54" t="str">
        <f>UPPER(TEXT(Tableau1[[#This Row],[Date]],"jjjj"))</f>
        <v>LUNDI</v>
      </c>
      <c r="D110" s="109">
        <f>$C$3+ROW()-ROW(Tableau1[[#Headers],[Date]])-1</f>
        <v>43934</v>
      </c>
      <c r="E110" s="29"/>
      <c r="F110" s="29"/>
      <c r="G110" s="101"/>
      <c r="H110" s="29"/>
      <c r="I110" s="29"/>
      <c r="J110" s="101"/>
      <c r="K110" s="113">
        <f>Tableau1[[#This Row],[Fin AM]]-Tableau1[[#This Row],[Début AM]]-Tableau1[[#This Row],[Pause AM]]+Tableau1[[#This Row],[Fin PM]]-Tableau1[[#This Row],[Début PM]]-Tableau1[[#This Row],[Pause PM]]</f>
        <v>0</v>
      </c>
      <c r="L110" s="57"/>
      <c r="M110" s="68"/>
      <c r="N110" s="61"/>
      <c r="O110" s="52" t="str">
        <f ca="1">IF(COUNTIF('jours fériés'!C:C,Tableau1[[#This Row],[Date]]),"oui","")</f>
        <v>oui</v>
      </c>
      <c r="P11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0" s="83">
        <f>IF(Tableau1[[#This Row],[ CP / ABS]]="A.M.",Tableau1[[#This Row],[Temps de travail]],0)</f>
        <v>0</v>
      </c>
      <c r="R110" s="84">
        <f>IF(Tableau1[[#This Row],[ CP / ABS]]="Ch.P.",Tableau1[[#This Row],[Temps de travail]],0)</f>
        <v>0</v>
      </c>
    </row>
    <row r="111" spans="2:18" x14ac:dyDescent="0.3">
      <c r="B111" s="67" t="str">
        <f>IF(WEEKDAY(Tableau1[[#This Row],[Date]],2)=4,"semaine "&amp;_xlfn.ISOWEEKNUM(Tableau1[[#This Row],[Date]]),"")</f>
        <v/>
      </c>
      <c r="C111" s="54" t="str">
        <f>UPPER(TEXT(Tableau1[[#This Row],[Date]],"jjjj"))</f>
        <v>MARDI</v>
      </c>
      <c r="D111" s="109">
        <f>$C$3+ROW()-ROW(Tableau1[[#Headers],[Date]])-1</f>
        <v>43935</v>
      </c>
      <c r="E111" s="29">
        <v>0.35416666666666669</v>
      </c>
      <c r="F111" s="29">
        <v>0.52083333333333337</v>
      </c>
      <c r="G111" s="101">
        <v>6.9444444444444441E-3</v>
      </c>
      <c r="H111" s="29">
        <v>0.5625</v>
      </c>
      <c r="I111" s="29">
        <v>0.70833333333333337</v>
      </c>
      <c r="J111" s="101">
        <v>6.9444444444444441E-3</v>
      </c>
      <c r="K11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1" s="57"/>
      <c r="M111" s="68"/>
      <c r="N111" s="61"/>
      <c r="O111" s="52" t="str">
        <f ca="1">IF(COUNTIF('jours fériés'!C:C,Tableau1[[#This Row],[Date]]),"oui","")</f>
        <v/>
      </c>
      <c r="P11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1" s="83">
        <f>IF(Tableau1[[#This Row],[ CP / ABS]]="A.M.",Tableau1[[#This Row],[Temps de travail]],0)</f>
        <v>0</v>
      </c>
      <c r="R111" s="84">
        <f>IF(Tableau1[[#This Row],[ CP / ABS]]="Ch.P.",Tableau1[[#This Row],[Temps de travail]],0)</f>
        <v>0</v>
      </c>
    </row>
    <row r="112" spans="2:18" x14ac:dyDescent="0.3">
      <c r="B112" s="67" t="str">
        <f>IF(WEEKDAY(Tableau1[[#This Row],[Date]],2)=4,"semaine "&amp;_xlfn.ISOWEEKNUM(Tableau1[[#This Row],[Date]]),"")</f>
        <v/>
      </c>
      <c r="C112" s="54" t="str">
        <f>UPPER(TEXT(Tableau1[[#This Row],[Date]],"jjjj"))</f>
        <v>MERCREDI</v>
      </c>
      <c r="D112" s="109">
        <f>$C$3+ROW()-ROW(Tableau1[[#Headers],[Date]])-1</f>
        <v>43936</v>
      </c>
      <c r="E112" s="29">
        <v>0.35416666666666669</v>
      </c>
      <c r="F112" s="29">
        <v>0.52083333333333337</v>
      </c>
      <c r="G112" s="101">
        <v>6.9444444444444441E-3</v>
      </c>
      <c r="H112" s="29">
        <v>0.5625</v>
      </c>
      <c r="I112" s="29">
        <v>0.70833333333333337</v>
      </c>
      <c r="J112" s="101">
        <v>6.9444444444444441E-3</v>
      </c>
      <c r="K11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2" s="57"/>
      <c r="M112" s="68"/>
      <c r="N112" s="61"/>
      <c r="O112" s="52" t="str">
        <f ca="1">IF(COUNTIF('jours fériés'!C:C,Tableau1[[#This Row],[Date]]),"oui","")</f>
        <v/>
      </c>
      <c r="P11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2" s="83">
        <f>IF(Tableau1[[#This Row],[ CP / ABS]]="A.M.",Tableau1[[#This Row],[Temps de travail]],0)</f>
        <v>0</v>
      </c>
      <c r="R112" s="84">
        <f>IF(Tableau1[[#This Row],[ CP / ABS]]="Ch.P.",Tableau1[[#This Row],[Temps de travail]],0)</f>
        <v>0</v>
      </c>
    </row>
    <row r="113" spans="2:18" x14ac:dyDescent="0.3">
      <c r="B113" s="67" t="str">
        <f>IF(WEEKDAY(Tableau1[[#This Row],[Date]],2)=4,"semaine "&amp;_xlfn.ISOWEEKNUM(Tableau1[[#This Row],[Date]]),"")</f>
        <v>semaine 16</v>
      </c>
      <c r="C113" s="54" t="str">
        <f>UPPER(TEXT(Tableau1[[#This Row],[Date]],"jjjj"))</f>
        <v>JEUDI</v>
      </c>
      <c r="D113" s="109">
        <f>$C$3+ROW()-ROW(Tableau1[[#Headers],[Date]])-1</f>
        <v>43937</v>
      </c>
      <c r="E113" s="29">
        <v>0.35416666666666669</v>
      </c>
      <c r="F113" s="29">
        <v>0.52083333333333337</v>
      </c>
      <c r="G113" s="101">
        <v>6.9444444444444441E-3</v>
      </c>
      <c r="H113" s="29">
        <v>0.5625</v>
      </c>
      <c r="I113" s="29">
        <v>0.70833333333333337</v>
      </c>
      <c r="J113" s="101">
        <v>6.9444444444444441E-3</v>
      </c>
      <c r="K11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3" s="57"/>
      <c r="M113" s="68"/>
      <c r="N113" s="61"/>
      <c r="O113" s="52" t="str">
        <f ca="1">IF(COUNTIF('jours fériés'!C:C,Tableau1[[#This Row],[Date]]),"oui","")</f>
        <v/>
      </c>
      <c r="P11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3" s="83">
        <f>IF(Tableau1[[#This Row],[ CP / ABS]]="A.M.",Tableau1[[#This Row],[Temps de travail]],0)</f>
        <v>0</v>
      </c>
      <c r="R113" s="84">
        <f>IF(Tableau1[[#This Row],[ CP / ABS]]="Ch.P.",Tableau1[[#This Row],[Temps de travail]],0)</f>
        <v>0</v>
      </c>
    </row>
    <row r="114" spans="2:18" x14ac:dyDescent="0.3">
      <c r="B114" s="67" t="str">
        <f>IF(WEEKDAY(Tableau1[[#This Row],[Date]],2)=4,"semaine "&amp;_xlfn.ISOWEEKNUM(Tableau1[[#This Row],[Date]]),"")</f>
        <v/>
      </c>
      <c r="C114" s="54" t="str">
        <f>UPPER(TEXT(Tableau1[[#This Row],[Date]],"jjjj"))</f>
        <v>VENDREDI</v>
      </c>
      <c r="D114" s="109">
        <f>$C$3+ROW()-ROW(Tableau1[[#Headers],[Date]])-1</f>
        <v>43938</v>
      </c>
      <c r="E114" s="29">
        <v>0.35416666666666669</v>
      </c>
      <c r="F114" s="29">
        <v>0.5</v>
      </c>
      <c r="G114" s="101">
        <v>6.9444444444444441E-3</v>
      </c>
      <c r="H114" s="29">
        <v>0.54166666666666663</v>
      </c>
      <c r="I114" s="29">
        <v>0.64583333333333337</v>
      </c>
      <c r="J114" s="101"/>
      <c r="K114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14" s="57"/>
      <c r="M114" s="68"/>
      <c r="N114" s="61"/>
      <c r="O114" s="52" t="str">
        <f ca="1">IF(COUNTIF('jours fériés'!C:C,Tableau1[[#This Row],[Date]]),"oui","")</f>
        <v/>
      </c>
      <c r="P11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4" s="83">
        <f>IF(Tableau1[[#This Row],[ CP / ABS]]="A.M.",Tableau1[[#This Row],[Temps de travail]],0)</f>
        <v>0</v>
      </c>
      <c r="R114" s="84">
        <f>IF(Tableau1[[#This Row],[ CP / ABS]]="Ch.P.",Tableau1[[#This Row],[Temps de travail]],0)</f>
        <v>0</v>
      </c>
    </row>
    <row r="115" spans="2:18" x14ac:dyDescent="0.3">
      <c r="B115" s="67" t="str">
        <f>IF(WEEKDAY(Tableau1[[#This Row],[Date]],2)=4,"semaine "&amp;_xlfn.ISOWEEKNUM(Tableau1[[#This Row],[Date]]),"")</f>
        <v/>
      </c>
      <c r="C115" s="54" t="str">
        <f>UPPER(TEXT(Tableau1[[#This Row],[Date]],"jjjj"))</f>
        <v>SAMEDI</v>
      </c>
      <c r="D115" s="109">
        <f>$C$3+ROW()-ROW(Tableau1[[#Headers],[Date]])-1</f>
        <v>43939</v>
      </c>
      <c r="E115" s="29"/>
      <c r="F115" s="29"/>
      <c r="G115" s="29"/>
      <c r="H115" s="29"/>
      <c r="I115" s="29"/>
      <c r="J115" s="29"/>
      <c r="K115" s="113">
        <f>Tableau1[[#This Row],[Fin AM]]-Tableau1[[#This Row],[Début AM]]-Tableau1[[#This Row],[Pause AM]]+Tableau1[[#This Row],[Fin PM]]-Tableau1[[#This Row],[Début PM]]-Tableau1[[#This Row],[Pause PM]]</f>
        <v>0</v>
      </c>
      <c r="L115" s="57"/>
      <c r="M115" s="68"/>
      <c r="N115" s="61"/>
      <c r="O115" s="52" t="str">
        <f ca="1">IF(COUNTIF('jours fériés'!C:C,Tableau1[[#This Row],[Date]]),"oui","")</f>
        <v/>
      </c>
      <c r="P11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5" s="83">
        <f>IF(Tableau1[[#This Row],[ CP / ABS]]="A.M.",Tableau1[[#This Row],[Temps de travail]],0)</f>
        <v>0</v>
      </c>
      <c r="R115" s="84">
        <f>IF(Tableau1[[#This Row],[ CP / ABS]]="Ch.P.",Tableau1[[#This Row],[Temps de travail]],0)</f>
        <v>0</v>
      </c>
    </row>
    <row r="116" spans="2:18" x14ac:dyDescent="0.3">
      <c r="B116" s="67" t="str">
        <f>IF(WEEKDAY(Tableau1[[#This Row],[Date]],2)=4,"semaine "&amp;_xlfn.ISOWEEKNUM(Tableau1[[#This Row],[Date]]),"")</f>
        <v/>
      </c>
      <c r="C116" s="54" t="str">
        <f>UPPER(TEXT(Tableau1[[#This Row],[Date]],"jjjj"))</f>
        <v>DIMANCHE</v>
      </c>
      <c r="D116" s="109">
        <f>$C$3+ROW()-ROW(Tableau1[[#Headers],[Date]])-1</f>
        <v>43940</v>
      </c>
      <c r="E116" s="29"/>
      <c r="F116" s="29"/>
      <c r="G116" s="29"/>
      <c r="H116" s="29"/>
      <c r="I116" s="29"/>
      <c r="J116" s="29"/>
      <c r="K116" s="113">
        <f>Tableau1[[#This Row],[Fin AM]]-Tableau1[[#This Row],[Début AM]]-Tableau1[[#This Row],[Pause AM]]+Tableau1[[#This Row],[Fin PM]]-Tableau1[[#This Row],[Début PM]]-Tableau1[[#This Row],[Pause PM]]</f>
        <v>0</v>
      </c>
      <c r="L116" s="57"/>
      <c r="M116" s="68"/>
      <c r="N116" s="61"/>
      <c r="O116" s="52" t="str">
        <f ca="1">IF(COUNTIF('jours fériés'!C:C,Tableau1[[#This Row],[Date]]),"oui","")</f>
        <v/>
      </c>
      <c r="P11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6" s="83">
        <f>IF(Tableau1[[#This Row],[ CP / ABS]]="A.M.",Tableau1[[#This Row],[Temps de travail]],0)</f>
        <v>0</v>
      </c>
      <c r="R116" s="84">
        <f>IF(Tableau1[[#This Row],[ CP / ABS]]="Ch.P.",Tableau1[[#This Row],[Temps de travail]],0)</f>
        <v>0</v>
      </c>
    </row>
    <row r="117" spans="2:18" x14ac:dyDescent="0.3">
      <c r="B117" s="67" t="str">
        <f>IF(WEEKDAY(Tableau1[[#This Row],[Date]],2)=4,"semaine "&amp;_xlfn.ISOWEEKNUM(Tableau1[[#This Row],[Date]]),"")</f>
        <v/>
      </c>
      <c r="C117" s="54" t="str">
        <f>UPPER(TEXT(Tableau1[[#This Row],[Date]],"jjjj"))</f>
        <v>LUNDI</v>
      </c>
      <c r="D117" s="109">
        <f>$C$3+ROW()-ROW(Tableau1[[#Headers],[Date]])-1</f>
        <v>43941</v>
      </c>
      <c r="E117" s="29">
        <v>0.35416666666666669</v>
      </c>
      <c r="F117" s="29">
        <v>0.52083333333333337</v>
      </c>
      <c r="G117" s="101">
        <v>6.9444444444444441E-3</v>
      </c>
      <c r="H117" s="29">
        <v>0.5625</v>
      </c>
      <c r="I117" s="29">
        <v>0.70833333333333337</v>
      </c>
      <c r="J117" s="101">
        <v>6.9444444444444441E-3</v>
      </c>
      <c r="K11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7" s="57"/>
      <c r="M117" s="68"/>
      <c r="N117" s="61"/>
      <c r="O117" s="52" t="str">
        <f ca="1">IF(COUNTIF('jours fériés'!C:C,Tableau1[[#This Row],[Date]]),"oui","")</f>
        <v/>
      </c>
      <c r="P11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7" s="83">
        <f>IF(Tableau1[[#This Row],[ CP / ABS]]="A.M.",Tableau1[[#This Row],[Temps de travail]],0)</f>
        <v>0</v>
      </c>
      <c r="R117" s="84">
        <f>IF(Tableau1[[#This Row],[ CP / ABS]]="Ch.P.",Tableau1[[#This Row],[Temps de travail]],0)</f>
        <v>0</v>
      </c>
    </row>
    <row r="118" spans="2:18" x14ac:dyDescent="0.3">
      <c r="B118" s="67" t="str">
        <f>IF(WEEKDAY(Tableau1[[#This Row],[Date]],2)=4,"semaine "&amp;_xlfn.ISOWEEKNUM(Tableau1[[#This Row],[Date]]),"")</f>
        <v/>
      </c>
      <c r="C118" s="54" t="str">
        <f>UPPER(TEXT(Tableau1[[#This Row],[Date]],"jjjj"))</f>
        <v>MARDI</v>
      </c>
      <c r="D118" s="109">
        <f>$C$3+ROW()-ROW(Tableau1[[#Headers],[Date]])-1</f>
        <v>43942</v>
      </c>
      <c r="E118" s="29">
        <v>0.35416666666666669</v>
      </c>
      <c r="F118" s="29">
        <v>0.52083333333333337</v>
      </c>
      <c r="G118" s="101">
        <v>6.9444444444444441E-3</v>
      </c>
      <c r="H118" s="29">
        <v>0.5625</v>
      </c>
      <c r="I118" s="29">
        <v>0.70833333333333337</v>
      </c>
      <c r="J118" s="101">
        <v>6.9444444444444441E-3</v>
      </c>
      <c r="K11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8" s="57"/>
      <c r="M118" s="68"/>
      <c r="N118" s="61"/>
      <c r="O118" s="52" t="str">
        <f ca="1">IF(COUNTIF('jours fériés'!C:C,Tableau1[[#This Row],[Date]]),"oui","")</f>
        <v/>
      </c>
      <c r="P11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8" s="83">
        <f>IF(Tableau1[[#This Row],[ CP / ABS]]="A.M.",Tableau1[[#This Row],[Temps de travail]],0)</f>
        <v>0</v>
      </c>
      <c r="R118" s="84">
        <f>IF(Tableau1[[#This Row],[ CP / ABS]]="Ch.P.",Tableau1[[#This Row],[Temps de travail]],0)</f>
        <v>0</v>
      </c>
    </row>
    <row r="119" spans="2:18" x14ac:dyDescent="0.3">
      <c r="B119" s="67" t="str">
        <f>IF(WEEKDAY(Tableau1[[#This Row],[Date]],2)=4,"semaine "&amp;_xlfn.ISOWEEKNUM(Tableau1[[#This Row],[Date]]),"")</f>
        <v/>
      </c>
      <c r="C119" s="54" t="str">
        <f>UPPER(TEXT(Tableau1[[#This Row],[Date]],"jjjj"))</f>
        <v>MERCREDI</v>
      </c>
      <c r="D119" s="109">
        <f>$C$3+ROW()-ROW(Tableau1[[#Headers],[Date]])-1</f>
        <v>43943</v>
      </c>
      <c r="E119" s="29">
        <v>0.35416666666666669</v>
      </c>
      <c r="F119" s="29">
        <v>0.52083333333333337</v>
      </c>
      <c r="G119" s="101">
        <v>6.9444444444444441E-3</v>
      </c>
      <c r="H119" s="29">
        <v>0.5625</v>
      </c>
      <c r="I119" s="29">
        <v>0.70833333333333337</v>
      </c>
      <c r="J119" s="101">
        <v>6.9444444444444441E-3</v>
      </c>
      <c r="K11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19" s="57"/>
      <c r="M119" s="68"/>
      <c r="N119" s="61"/>
      <c r="O119" s="52" t="str">
        <f ca="1">IF(COUNTIF('jours fériés'!C:C,Tableau1[[#This Row],[Date]]),"oui","")</f>
        <v/>
      </c>
      <c r="P11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19" s="83">
        <f>IF(Tableau1[[#This Row],[ CP / ABS]]="A.M.",Tableau1[[#This Row],[Temps de travail]],0)</f>
        <v>0</v>
      </c>
      <c r="R119" s="84">
        <f>IF(Tableau1[[#This Row],[ CP / ABS]]="Ch.P.",Tableau1[[#This Row],[Temps de travail]],0)</f>
        <v>0</v>
      </c>
    </row>
    <row r="120" spans="2:18" x14ac:dyDescent="0.3">
      <c r="B120" s="67" t="str">
        <f>IF(WEEKDAY(Tableau1[[#This Row],[Date]],2)=4,"semaine "&amp;_xlfn.ISOWEEKNUM(Tableau1[[#This Row],[Date]]),"")</f>
        <v>semaine 17</v>
      </c>
      <c r="C120" s="54" t="str">
        <f>UPPER(TEXT(Tableau1[[#This Row],[Date]],"jjjj"))</f>
        <v>JEUDI</v>
      </c>
      <c r="D120" s="109">
        <f>$C$3+ROW()-ROW(Tableau1[[#Headers],[Date]])-1</f>
        <v>43944</v>
      </c>
      <c r="E120" s="29">
        <v>0.35416666666666669</v>
      </c>
      <c r="F120" s="29">
        <v>0.52083333333333337</v>
      </c>
      <c r="G120" s="101">
        <v>6.9444444444444441E-3</v>
      </c>
      <c r="H120" s="29">
        <v>0.5625</v>
      </c>
      <c r="I120" s="29">
        <v>0.70833333333333337</v>
      </c>
      <c r="J120" s="101">
        <v>6.9444444444444441E-3</v>
      </c>
      <c r="K12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20" s="57"/>
      <c r="M120" s="68"/>
      <c r="N120" s="61"/>
      <c r="O120" s="52" t="str">
        <f ca="1">IF(COUNTIF('jours fériés'!C:C,Tableau1[[#This Row],[Date]]),"oui","")</f>
        <v/>
      </c>
      <c r="P12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0" s="83">
        <f>IF(Tableau1[[#This Row],[ CP / ABS]]="A.M.",Tableau1[[#This Row],[Temps de travail]],0)</f>
        <v>0</v>
      </c>
      <c r="R120" s="84">
        <f>IF(Tableau1[[#This Row],[ CP / ABS]]="Ch.P.",Tableau1[[#This Row],[Temps de travail]],0)</f>
        <v>0</v>
      </c>
    </row>
    <row r="121" spans="2:18" x14ac:dyDescent="0.3">
      <c r="B121" s="67" t="str">
        <f>IF(WEEKDAY(Tableau1[[#This Row],[Date]],2)=4,"semaine "&amp;_xlfn.ISOWEEKNUM(Tableau1[[#This Row],[Date]]),"")</f>
        <v/>
      </c>
      <c r="C121" s="54" t="str">
        <f>UPPER(TEXT(Tableau1[[#This Row],[Date]],"jjjj"))</f>
        <v>VENDREDI</v>
      </c>
      <c r="D121" s="109">
        <f>$C$3+ROW()-ROW(Tableau1[[#Headers],[Date]])-1</f>
        <v>43945</v>
      </c>
      <c r="E121" s="29">
        <v>0.35416666666666669</v>
      </c>
      <c r="F121" s="29">
        <v>0.5</v>
      </c>
      <c r="G121" s="101">
        <v>6.9444444444444441E-3</v>
      </c>
      <c r="H121" s="29">
        <v>0.54166666666666663</v>
      </c>
      <c r="I121" s="29">
        <v>0.64583333333333337</v>
      </c>
      <c r="J121" s="101"/>
      <c r="K121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21" s="57"/>
      <c r="M121" s="68"/>
      <c r="N121" s="61"/>
      <c r="O121" s="52" t="str">
        <f ca="1">IF(COUNTIF('jours fériés'!C:C,Tableau1[[#This Row],[Date]]),"oui","")</f>
        <v/>
      </c>
      <c r="P12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1" s="83">
        <f>IF(Tableau1[[#This Row],[ CP / ABS]]="A.M.",Tableau1[[#This Row],[Temps de travail]],0)</f>
        <v>0</v>
      </c>
      <c r="R121" s="84">
        <f>IF(Tableau1[[#This Row],[ CP / ABS]]="Ch.P.",Tableau1[[#This Row],[Temps de travail]],0)</f>
        <v>0</v>
      </c>
    </row>
    <row r="122" spans="2:18" x14ac:dyDescent="0.3">
      <c r="B122" s="67" t="str">
        <f>IF(WEEKDAY(Tableau1[[#This Row],[Date]],2)=4,"semaine "&amp;_xlfn.ISOWEEKNUM(Tableau1[[#This Row],[Date]]),"")</f>
        <v/>
      </c>
      <c r="C122" s="54" t="str">
        <f>UPPER(TEXT(Tableau1[[#This Row],[Date]],"jjjj"))</f>
        <v>SAMEDI</v>
      </c>
      <c r="D122" s="109">
        <f>$C$3+ROW()-ROW(Tableau1[[#Headers],[Date]])-1</f>
        <v>43946</v>
      </c>
      <c r="E122" s="29"/>
      <c r="F122" s="29"/>
      <c r="G122" s="29"/>
      <c r="H122" s="29"/>
      <c r="I122" s="29"/>
      <c r="J122" s="29"/>
      <c r="K122" s="113">
        <f>Tableau1[[#This Row],[Fin AM]]-Tableau1[[#This Row],[Début AM]]-Tableau1[[#This Row],[Pause AM]]+Tableau1[[#This Row],[Fin PM]]-Tableau1[[#This Row],[Début PM]]-Tableau1[[#This Row],[Pause PM]]</f>
        <v>0</v>
      </c>
      <c r="L122" s="57"/>
      <c r="M122" s="68"/>
      <c r="N122" s="61"/>
      <c r="O122" s="52" t="str">
        <f ca="1">IF(COUNTIF('jours fériés'!C:C,Tableau1[[#This Row],[Date]]),"oui","")</f>
        <v/>
      </c>
      <c r="P12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2" s="83">
        <f>IF(Tableau1[[#This Row],[ CP / ABS]]="A.M.",Tableau1[[#This Row],[Temps de travail]],0)</f>
        <v>0</v>
      </c>
      <c r="R122" s="84">
        <f>IF(Tableau1[[#This Row],[ CP / ABS]]="Ch.P.",Tableau1[[#This Row],[Temps de travail]],0)</f>
        <v>0</v>
      </c>
    </row>
    <row r="123" spans="2:18" x14ac:dyDescent="0.3">
      <c r="B123" s="67" t="str">
        <f>IF(WEEKDAY(Tableau1[[#This Row],[Date]],2)=4,"semaine "&amp;_xlfn.ISOWEEKNUM(Tableau1[[#This Row],[Date]]),"")</f>
        <v/>
      </c>
      <c r="C123" s="54" t="str">
        <f>UPPER(TEXT(Tableau1[[#This Row],[Date]],"jjjj"))</f>
        <v>DIMANCHE</v>
      </c>
      <c r="D123" s="109">
        <f>$C$3+ROW()-ROW(Tableau1[[#Headers],[Date]])-1</f>
        <v>43947</v>
      </c>
      <c r="E123" s="29"/>
      <c r="F123" s="29"/>
      <c r="G123" s="29"/>
      <c r="H123" s="29"/>
      <c r="I123" s="29"/>
      <c r="J123" s="29"/>
      <c r="K123" s="113">
        <f>Tableau1[[#This Row],[Fin AM]]-Tableau1[[#This Row],[Début AM]]-Tableau1[[#This Row],[Pause AM]]+Tableau1[[#This Row],[Fin PM]]-Tableau1[[#This Row],[Début PM]]-Tableau1[[#This Row],[Pause PM]]</f>
        <v>0</v>
      </c>
      <c r="L123" s="57"/>
      <c r="M123" s="68"/>
      <c r="N123" s="61"/>
      <c r="O123" s="52" t="str">
        <f ca="1">IF(COUNTIF('jours fériés'!C:C,Tableau1[[#This Row],[Date]]),"oui","")</f>
        <v/>
      </c>
      <c r="P12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23" s="83">
        <f>IF(Tableau1[[#This Row],[ CP / ABS]]="A.M.",Tableau1[[#This Row],[Temps de travail]],0)</f>
        <v>0</v>
      </c>
      <c r="R123" s="84">
        <f>IF(Tableau1[[#This Row],[ CP / ABS]]="Ch.P.",Tableau1[[#This Row],[Temps de travail]],0)</f>
        <v>0</v>
      </c>
    </row>
    <row r="124" spans="2:18" x14ac:dyDescent="0.3">
      <c r="B124" s="67" t="str">
        <f>IF(WEEKDAY(Tableau1[[#This Row],[Date]],2)=4,"semaine "&amp;_xlfn.ISOWEEKNUM(Tableau1[[#This Row],[Date]]),"")</f>
        <v/>
      </c>
      <c r="C124" s="54" t="str">
        <f>UPPER(TEXT(Tableau1[[#This Row],[Date]],"jjjj"))</f>
        <v>LUNDI</v>
      </c>
      <c r="D124" s="109">
        <f>$C$3+ROW()-ROW(Tableau1[[#Headers],[Date]])-1</f>
        <v>43948</v>
      </c>
      <c r="E124" s="29">
        <v>0.35416666666666669</v>
      </c>
      <c r="F124" s="29">
        <v>0.52083333333333337</v>
      </c>
      <c r="G124" s="101">
        <v>6.9444444444444441E-3</v>
      </c>
      <c r="H124" s="29">
        <v>0.5625</v>
      </c>
      <c r="I124" s="29">
        <v>0.70833333333333337</v>
      </c>
      <c r="J124" s="101">
        <v>6.9444444444444441E-3</v>
      </c>
      <c r="K12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24" s="57"/>
      <c r="M124" s="68"/>
      <c r="N124" s="61"/>
      <c r="O124" s="52" t="str">
        <f ca="1">IF(COUNTIF('jours fériés'!C:C,Tableau1[[#This Row],[Date]]),"oui","")</f>
        <v/>
      </c>
      <c r="P12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4" s="83">
        <f>IF(Tableau1[[#This Row],[ CP / ABS]]="A.M.",Tableau1[[#This Row],[Temps de travail]],0)</f>
        <v>0</v>
      </c>
      <c r="R124" s="84">
        <f>IF(Tableau1[[#This Row],[ CP / ABS]]="Ch.P.",Tableau1[[#This Row],[Temps de travail]],0)</f>
        <v>0</v>
      </c>
    </row>
    <row r="125" spans="2:18" x14ac:dyDescent="0.3">
      <c r="B125" s="67" t="str">
        <f>IF(WEEKDAY(Tableau1[[#This Row],[Date]],2)=4,"semaine "&amp;_xlfn.ISOWEEKNUM(Tableau1[[#This Row],[Date]]),"")</f>
        <v/>
      </c>
      <c r="C125" s="54" t="str">
        <f>UPPER(TEXT(Tableau1[[#This Row],[Date]],"jjjj"))</f>
        <v>MARDI</v>
      </c>
      <c r="D125" s="109">
        <f>$C$3+ROW()-ROW(Tableau1[[#Headers],[Date]])-1</f>
        <v>43949</v>
      </c>
      <c r="E125" s="29">
        <v>0.35416666666666669</v>
      </c>
      <c r="F125" s="29">
        <v>0.52083333333333337</v>
      </c>
      <c r="G125" s="101">
        <v>6.9444444444444441E-3</v>
      </c>
      <c r="H125" s="29">
        <v>0.5625</v>
      </c>
      <c r="I125" s="29">
        <v>0.70833333333333337</v>
      </c>
      <c r="J125" s="101">
        <v>6.9444444444444441E-3</v>
      </c>
      <c r="K12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25" s="57"/>
      <c r="M125" s="68"/>
      <c r="N125" s="61"/>
      <c r="O125" s="52" t="str">
        <f ca="1">IF(COUNTIF('jours fériés'!C:C,Tableau1[[#This Row],[Date]]),"oui","")</f>
        <v/>
      </c>
      <c r="P12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5" s="83">
        <f>IF(Tableau1[[#This Row],[ CP / ABS]]="A.M.",Tableau1[[#This Row],[Temps de travail]],0)</f>
        <v>0</v>
      </c>
      <c r="R125" s="84">
        <f>IF(Tableau1[[#This Row],[ CP / ABS]]="Ch.P.",Tableau1[[#This Row],[Temps de travail]],0)</f>
        <v>0</v>
      </c>
    </row>
    <row r="126" spans="2:18" x14ac:dyDescent="0.3">
      <c r="B126" s="67" t="str">
        <f>IF(WEEKDAY(Tableau1[[#This Row],[Date]],2)=4,"semaine "&amp;_xlfn.ISOWEEKNUM(Tableau1[[#This Row],[Date]]),"")</f>
        <v/>
      </c>
      <c r="C126" s="54" t="str">
        <f>UPPER(TEXT(Tableau1[[#This Row],[Date]],"jjjj"))</f>
        <v>MERCREDI</v>
      </c>
      <c r="D126" s="109">
        <f>$C$3+ROW()-ROW(Tableau1[[#Headers],[Date]])-1</f>
        <v>43950</v>
      </c>
      <c r="E126" s="29">
        <v>0.35416666666666669</v>
      </c>
      <c r="F126" s="29">
        <v>0.52083333333333337</v>
      </c>
      <c r="G126" s="101">
        <v>6.9444444444444441E-3</v>
      </c>
      <c r="H126" s="29">
        <v>0.5625</v>
      </c>
      <c r="I126" s="29">
        <v>0.70833333333333337</v>
      </c>
      <c r="J126" s="101">
        <v>6.9444444444444441E-3</v>
      </c>
      <c r="K12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26" s="57"/>
      <c r="M126" s="68"/>
      <c r="N126" s="61"/>
      <c r="O126" s="52" t="str">
        <f ca="1">IF(COUNTIF('jours fériés'!C:C,Tableau1[[#This Row],[Date]]),"oui","")</f>
        <v/>
      </c>
      <c r="P12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6" s="83">
        <f>IF(Tableau1[[#This Row],[ CP / ABS]]="A.M.",Tableau1[[#This Row],[Temps de travail]],0)</f>
        <v>0</v>
      </c>
      <c r="R126" s="84">
        <f>IF(Tableau1[[#This Row],[ CP / ABS]]="Ch.P.",Tableau1[[#This Row],[Temps de travail]],0)</f>
        <v>0</v>
      </c>
    </row>
    <row r="127" spans="2:18" x14ac:dyDescent="0.3">
      <c r="B127" s="67" t="str">
        <f>IF(WEEKDAY(Tableau1[[#This Row],[Date]],2)=4,"semaine "&amp;_xlfn.ISOWEEKNUM(Tableau1[[#This Row],[Date]]),"")</f>
        <v>semaine 18</v>
      </c>
      <c r="C127" s="54" t="str">
        <f>UPPER(TEXT(Tableau1[[#This Row],[Date]],"jjjj"))</f>
        <v>JEUDI</v>
      </c>
      <c r="D127" s="109">
        <f>$C$3+ROW()-ROW(Tableau1[[#Headers],[Date]])-1</f>
        <v>43951</v>
      </c>
      <c r="E127" s="29">
        <v>0.35416666666666669</v>
      </c>
      <c r="F127" s="29">
        <v>0.52083333333333337</v>
      </c>
      <c r="G127" s="101">
        <v>6.9444444444444441E-3</v>
      </c>
      <c r="H127" s="29">
        <v>0.5625</v>
      </c>
      <c r="I127" s="29">
        <v>0.70833333333333337</v>
      </c>
      <c r="J127" s="101">
        <v>6.9444444444444441E-3</v>
      </c>
      <c r="K12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27" s="57"/>
      <c r="M127" s="68"/>
      <c r="N127" s="61"/>
      <c r="O127" s="52" t="str">
        <f ca="1">IF(COUNTIF('jours fériés'!C:C,Tableau1[[#This Row],[Date]]),"oui","")</f>
        <v/>
      </c>
      <c r="P12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7" s="83">
        <f>IF(Tableau1[[#This Row],[ CP / ABS]]="A.M.",Tableau1[[#This Row],[Temps de travail]],0)</f>
        <v>0</v>
      </c>
      <c r="R127" s="84">
        <f>IF(Tableau1[[#This Row],[ CP / ABS]]="Ch.P.",Tableau1[[#This Row],[Temps de travail]],0)</f>
        <v>0</v>
      </c>
    </row>
    <row r="128" spans="2:18" x14ac:dyDescent="0.3">
      <c r="B128" s="67" t="str">
        <f>IF(WEEKDAY(Tableau1[[#This Row],[Date]],2)=4,"semaine "&amp;_xlfn.ISOWEEKNUM(Tableau1[[#This Row],[Date]]),"")</f>
        <v/>
      </c>
      <c r="C128" s="54" t="str">
        <f>UPPER(TEXT(Tableau1[[#This Row],[Date]],"jjjj"))</f>
        <v>VENDREDI</v>
      </c>
      <c r="D128" s="109">
        <f>$C$3+ROW()-ROW(Tableau1[[#Headers],[Date]])-1</f>
        <v>43952</v>
      </c>
      <c r="E128" s="29"/>
      <c r="F128" s="29"/>
      <c r="G128" s="101"/>
      <c r="H128" s="29"/>
      <c r="I128" s="29"/>
      <c r="J128" s="101"/>
      <c r="K128" s="113">
        <f>Tableau1[[#This Row],[Fin AM]]-Tableau1[[#This Row],[Début AM]]-Tableau1[[#This Row],[Pause AM]]+Tableau1[[#This Row],[Fin PM]]-Tableau1[[#This Row],[Début PM]]-Tableau1[[#This Row],[Pause PM]]</f>
        <v>0</v>
      </c>
      <c r="L128" s="57"/>
      <c r="M128" s="68"/>
      <c r="N128" s="61"/>
      <c r="O128" s="52" t="str">
        <f ca="1">IF(COUNTIF('jours fériés'!C:C,Tableau1[[#This Row],[Date]]),"oui","")</f>
        <v>oui</v>
      </c>
      <c r="P12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8" s="83">
        <f>IF(Tableau1[[#This Row],[ CP / ABS]]="A.M.",Tableau1[[#This Row],[Temps de travail]],0)</f>
        <v>0</v>
      </c>
      <c r="R128" s="84">
        <f>IF(Tableau1[[#This Row],[ CP / ABS]]="Ch.P.",Tableau1[[#This Row],[Temps de travail]],0)</f>
        <v>0</v>
      </c>
    </row>
    <row r="129" spans="2:18" x14ac:dyDescent="0.3">
      <c r="B129" s="67" t="str">
        <f>IF(WEEKDAY(Tableau1[[#This Row],[Date]],2)=4,"semaine "&amp;_xlfn.ISOWEEKNUM(Tableau1[[#This Row],[Date]]),"")</f>
        <v/>
      </c>
      <c r="C129" s="54" t="str">
        <f>UPPER(TEXT(Tableau1[[#This Row],[Date]],"jjjj"))</f>
        <v>SAMEDI</v>
      </c>
      <c r="D129" s="109">
        <f>$C$3+ROW()-ROW(Tableau1[[#Headers],[Date]])-1</f>
        <v>43953</v>
      </c>
      <c r="E129" s="29"/>
      <c r="F129" s="29"/>
      <c r="G129" s="29"/>
      <c r="H129" s="29"/>
      <c r="I129" s="29"/>
      <c r="J129" s="29"/>
      <c r="K129" s="113">
        <f>Tableau1[[#This Row],[Fin AM]]-Tableau1[[#This Row],[Début AM]]-Tableau1[[#This Row],[Pause AM]]+Tableau1[[#This Row],[Fin PM]]-Tableau1[[#This Row],[Début PM]]-Tableau1[[#This Row],[Pause PM]]</f>
        <v>0</v>
      </c>
      <c r="L129" s="57"/>
      <c r="M129" s="68"/>
      <c r="N129" s="61"/>
      <c r="O129" s="52" t="str">
        <f ca="1">IF(COUNTIF('jours fériés'!C:C,Tableau1[[#This Row],[Date]]),"oui","")</f>
        <v/>
      </c>
      <c r="P12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29" s="83">
        <f>IF(Tableau1[[#This Row],[ CP / ABS]]="A.M.",Tableau1[[#This Row],[Temps de travail]],0)</f>
        <v>0</v>
      </c>
      <c r="R129" s="84">
        <f>IF(Tableau1[[#This Row],[ CP / ABS]]="Ch.P.",Tableau1[[#This Row],[Temps de travail]],0)</f>
        <v>0</v>
      </c>
    </row>
    <row r="130" spans="2:18" x14ac:dyDescent="0.3">
      <c r="B130" s="67" t="str">
        <f>IF(WEEKDAY(Tableau1[[#This Row],[Date]],2)=4,"semaine "&amp;_xlfn.ISOWEEKNUM(Tableau1[[#This Row],[Date]]),"")</f>
        <v/>
      </c>
      <c r="C130" s="54" t="str">
        <f>UPPER(TEXT(Tableau1[[#This Row],[Date]],"jjjj"))</f>
        <v>DIMANCHE</v>
      </c>
      <c r="D130" s="109">
        <f>$C$3+ROW()-ROW(Tableau1[[#Headers],[Date]])-1</f>
        <v>43954</v>
      </c>
      <c r="E130" s="29"/>
      <c r="F130" s="29"/>
      <c r="G130" s="29"/>
      <c r="H130" s="29"/>
      <c r="I130" s="29"/>
      <c r="J130" s="29"/>
      <c r="K130" s="113">
        <f>Tableau1[[#This Row],[Fin AM]]-Tableau1[[#This Row],[Début AM]]-Tableau1[[#This Row],[Pause AM]]+Tableau1[[#This Row],[Fin PM]]-Tableau1[[#This Row],[Début PM]]-Tableau1[[#This Row],[Pause PM]]</f>
        <v>0</v>
      </c>
      <c r="L130" s="57"/>
      <c r="M130" s="68"/>
      <c r="N130" s="61"/>
      <c r="O130" s="52" t="str">
        <f ca="1">IF(COUNTIF('jours fériés'!C:C,Tableau1[[#This Row],[Date]]),"oui","")</f>
        <v/>
      </c>
      <c r="P13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0" s="83">
        <f>IF(Tableau1[[#This Row],[ CP / ABS]]="A.M.",Tableau1[[#This Row],[Temps de travail]],0)</f>
        <v>0</v>
      </c>
      <c r="R130" s="84">
        <f>IF(Tableau1[[#This Row],[ CP / ABS]]="Ch.P.",Tableau1[[#This Row],[Temps de travail]],0)</f>
        <v>0</v>
      </c>
    </row>
    <row r="131" spans="2:18" x14ac:dyDescent="0.3">
      <c r="B131" s="67" t="str">
        <f>IF(WEEKDAY(Tableau1[[#This Row],[Date]],2)=4,"semaine "&amp;_xlfn.ISOWEEKNUM(Tableau1[[#This Row],[Date]]),"")</f>
        <v/>
      </c>
      <c r="C131" s="54" t="str">
        <f>UPPER(TEXT(Tableau1[[#This Row],[Date]],"jjjj"))</f>
        <v>LUNDI</v>
      </c>
      <c r="D131" s="109">
        <f>$C$3+ROW()-ROW(Tableau1[[#Headers],[Date]])-1</f>
        <v>43955</v>
      </c>
      <c r="E131" s="29">
        <v>0.35416666666666669</v>
      </c>
      <c r="F131" s="29">
        <v>0.52083333333333337</v>
      </c>
      <c r="G131" s="101">
        <v>6.9444444444444441E-3</v>
      </c>
      <c r="H131" s="29">
        <v>0.5625</v>
      </c>
      <c r="I131" s="29">
        <v>0.70833333333333337</v>
      </c>
      <c r="J131" s="101">
        <v>6.9444444444444441E-3</v>
      </c>
      <c r="K13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1" s="57"/>
      <c r="M131" s="68"/>
      <c r="N131" s="61"/>
      <c r="O131" s="52" t="str">
        <f ca="1">IF(COUNTIF('jours fériés'!C:C,Tableau1[[#This Row],[Date]]),"oui","")</f>
        <v/>
      </c>
      <c r="P13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1" s="83">
        <f>IF(Tableau1[[#This Row],[ CP / ABS]]="A.M.",Tableau1[[#This Row],[Temps de travail]],0)</f>
        <v>0</v>
      </c>
      <c r="R131" s="84">
        <f>IF(Tableau1[[#This Row],[ CP / ABS]]="Ch.P.",Tableau1[[#This Row],[Temps de travail]],0)</f>
        <v>0</v>
      </c>
    </row>
    <row r="132" spans="2:18" x14ac:dyDescent="0.3">
      <c r="B132" s="67" t="str">
        <f>IF(WEEKDAY(Tableau1[[#This Row],[Date]],2)=4,"semaine "&amp;_xlfn.ISOWEEKNUM(Tableau1[[#This Row],[Date]]),"")</f>
        <v/>
      </c>
      <c r="C132" s="54" t="str">
        <f>UPPER(TEXT(Tableau1[[#This Row],[Date]],"jjjj"))</f>
        <v>MARDI</v>
      </c>
      <c r="D132" s="109">
        <f>$C$3+ROW()-ROW(Tableau1[[#Headers],[Date]])-1</f>
        <v>43956</v>
      </c>
      <c r="E132" s="29">
        <v>0.35416666666666669</v>
      </c>
      <c r="F132" s="29">
        <v>0.52083333333333337</v>
      </c>
      <c r="G132" s="101">
        <v>6.9444444444444441E-3</v>
      </c>
      <c r="H132" s="29">
        <v>0.5625</v>
      </c>
      <c r="I132" s="29">
        <v>0.70833333333333337</v>
      </c>
      <c r="J132" s="101">
        <v>6.9444444444444441E-3</v>
      </c>
      <c r="K13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2" s="57"/>
      <c r="M132" s="68"/>
      <c r="N132" s="61"/>
      <c r="O132" s="52" t="str">
        <f ca="1">IF(COUNTIF('jours fériés'!C:C,Tableau1[[#This Row],[Date]]),"oui","")</f>
        <v/>
      </c>
      <c r="P13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2" s="83">
        <f>IF(Tableau1[[#This Row],[ CP / ABS]]="A.M.",Tableau1[[#This Row],[Temps de travail]],0)</f>
        <v>0</v>
      </c>
      <c r="R132" s="84">
        <f>IF(Tableau1[[#This Row],[ CP / ABS]]="Ch.P.",Tableau1[[#This Row],[Temps de travail]],0)</f>
        <v>0</v>
      </c>
    </row>
    <row r="133" spans="2:18" x14ac:dyDescent="0.3">
      <c r="B133" s="67" t="str">
        <f>IF(WEEKDAY(Tableau1[[#This Row],[Date]],2)=4,"semaine "&amp;_xlfn.ISOWEEKNUM(Tableau1[[#This Row],[Date]]),"")</f>
        <v/>
      </c>
      <c r="C133" s="54" t="str">
        <f>UPPER(TEXT(Tableau1[[#This Row],[Date]],"jjjj"))</f>
        <v>MERCREDI</v>
      </c>
      <c r="D133" s="109">
        <f>$C$3+ROW()-ROW(Tableau1[[#Headers],[Date]])-1</f>
        <v>43957</v>
      </c>
      <c r="E133" s="29">
        <v>0.35416666666666669</v>
      </c>
      <c r="F133" s="29">
        <v>0.52083333333333337</v>
      </c>
      <c r="G133" s="101">
        <v>6.9444444444444441E-3</v>
      </c>
      <c r="H133" s="29">
        <v>0.5625</v>
      </c>
      <c r="I133" s="29">
        <v>0.70833333333333337</v>
      </c>
      <c r="J133" s="101">
        <v>6.9444444444444441E-3</v>
      </c>
      <c r="K13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3" s="57"/>
      <c r="M133" s="68"/>
      <c r="N133" s="61"/>
      <c r="O133" s="52" t="str">
        <f ca="1">IF(COUNTIF('jours fériés'!C:C,Tableau1[[#This Row],[Date]]),"oui","")</f>
        <v/>
      </c>
      <c r="P13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3" s="83">
        <f>IF(Tableau1[[#This Row],[ CP / ABS]]="A.M.",Tableau1[[#This Row],[Temps de travail]],0)</f>
        <v>0</v>
      </c>
      <c r="R133" s="84">
        <f>IF(Tableau1[[#This Row],[ CP / ABS]]="Ch.P.",Tableau1[[#This Row],[Temps de travail]],0)</f>
        <v>0</v>
      </c>
    </row>
    <row r="134" spans="2:18" x14ac:dyDescent="0.3">
      <c r="B134" s="67" t="str">
        <f>IF(WEEKDAY(Tableau1[[#This Row],[Date]],2)=4,"semaine "&amp;_xlfn.ISOWEEKNUM(Tableau1[[#This Row],[Date]]),"")</f>
        <v>semaine 19</v>
      </c>
      <c r="C134" s="54" t="str">
        <f>UPPER(TEXT(Tableau1[[#This Row],[Date]],"jjjj"))</f>
        <v>JEUDI</v>
      </c>
      <c r="D134" s="109">
        <f>$C$3+ROW()-ROW(Tableau1[[#Headers],[Date]])-1</f>
        <v>43958</v>
      </c>
      <c r="E134" s="29">
        <v>0.35416666666666669</v>
      </c>
      <c r="F134" s="29">
        <v>0.52083333333333337</v>
      </c>
      <c r="G134" s="101">
        <v>6.9444444444444441E-3</v>
      </c>
      <c r="H134" s="29">
        <v>0.5625</v>
      </c>
      <c r="I134" s="29">
        <v>0.70833333333333337</v>
      </c>
      <c r="J134" s="101">
        <v>6.9444444444444441E-3</v>
      </c>
      <c r="K13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4" s="57"/>
      <c r="M134" s="68"/>
      <c r="N134" s="61"/>
      <c r="O134" s="52" t="str">
        <f ca="1">IF(COUNTIF('jours fériés'!C:C,Tableau1[[#This Row],[Date]]),"oui","")</f>
        <v/>
      </c>
      <c r="P13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4" s="83">
        <f>IF(Tableau1[[#This Row],[ CP / ABS]]="A.M.",Tableau1[[#This Row],[Temps de travail]],0)</f>
        <v>0</v>
      </c>
      <c r="R134" s="84">
        <f>IF(Tableau1[[#This Row],[ CP / ABS]]="Ch.P.",Tableau1[[#This Row],[Temps de travail]],0)</f>
        <v>0</v>
      </c>
    </row>
    <row r="135" spans="2:18" x14ac:dyDescent="0.3">
      <c r="B135" s="67" t="str">
        <f>IF(WEEKDAY(Tableau1[[#This Row],[Date]],2)=4,"semaine "&amp;_xlfn.ISOWEEKNUM(Tableau1[[#This Row],[Date]]),"")</f>
        <v/>
      </c>
      <c r="C135" s="54" t="str">
        <f>UPPER(TEXT(Tableau1[[#This Row],[Date]],"jjjj"))</f>
        <v>VENDREDI</v>
      </c>
      <c r="D135" s="109">
        <f>$C$3+ROW()-ROW(Tableau1[[#Headers],[Date]])-1</f>
        <v>43959</v>
      </c>
      <c r="E135" s="29"/>
      <c r="F135" s="29"/>
      <c r="G135" s="101"/>
      <c r="H135" s="29"/>
      <c r="I135" s="29"/>
      <c r="J135" s="101"/>
      <c r="K135" s="113">
        <f>Tableau1[[#This Row],[Fin AM]]-Tableau1[[#This Row],[Début AM]]-Tableau1[[#This Row],[Pause AM]]+Tableau1[[#This Row],[Fin PM]]-Tableau1[[#This Row],[Début PM]]-Tableau1[[#This Row],[Pause PM]]</f>
        <v>0</v>
      </c>
      <c r="L135" s="57"/>
      <c r="M135" s="68"/>
      <c r="N135" s="61"/>
      <c r="O135" s="52" t="str">
        <f ca="1">IF(COUNTIF('jours fériés'!C:C,Tableau1[[#This Row],[Date]]),"oui","")</f>
        <v>oui</v>
      </c>
      <c r="P13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5" s="83">
        <f>IF(Tableau1[[#This Row],[ CP / ABS]]="A.M.",Tableau1[[#This Row],[Temps de travail]],0)</f>
        <v>0</v>
      </c>
      <c r="R135" s="84">
        <f>IF(Tableau1[[#This Row],[ CP / ABS]]="Ch.P.",Tableau1[[#This Row],[Temps de travail]],0)</f>
        <v>0</v>
      </c>
    </row>
    <row r="136" spans="2:18" x14ac:dyDescent="0.3">
      <c r="B136" s="67" t="str">
        <f>IF(WEEKDAY(Tableau1[[#This Row],[Date]],2)=4,"semaine "&amp;_xlfn.ISOWEEKNUM(Tableau1[[#This Row],[Date]]),"")</f>
        <v/>
      </c>
      <c r="C136" s="54" t="str">
        <f>UPPER(TEXT(Tableau1[[#This Row],[Date]],"jjjj"))</f>
        <v>SAMEDI</v>
      </c>
      <c r="D136" s="109">
        <f>$C$3+ROW()-ROW(Tableau1[[#Headers],[Date]])-1</f>
        <v>43960</v>
      </c>
      <c r="E136" s="29"/>
      <c r="F136" s="29"/>
      <c r="G136" s="29"/>
      <c r="H136" s="29"/>
      <c r="I136" s="29"/>
      <c r="J136" s="29"/>
      <c r="K136" s="113">
        <f>Tableau1[[#This Row],[Fin AM]]-Tableau1[[#This Row],[Début AM]]-Tableau1[[#This Row],[Pause AM]]+Tableau1[[#This Row],[Fin PM]]-Tableau1[[#This Row],[Début PM]]-Tableau1[[#This Row],[Pause PM]]</f>
        <v>0</v>
      </c>
      <c r="L136" s="57"/>
      <c r="M136" s="68"/>
      <c r="N136" s="61"/>
      <c r="O136" s="52" t="str">
        <f ca="1">IF(COUNTIF('jours fériés'!C:C,Tableau1[[#This Row],[Date]]),"oui","")</f>
        <v/>
      </c>
      <c r="P13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6" s="83">
        <f>IF(Tableau1[[#This Row],[ CP / ABS]]="A.M.",Tableau1[[#This Row],[Temps de travail]],0)</f>
        <v>0</v>
      </c>
      <c r="R136" s="84">
        <f>IF(Tableau1[[#This Row],[ CP / ABS]]="Ch.P.",Tableau1[[#This Row],[Temps de travail]],0)</f>
        <v>0</v>
      </c>
    </row>
    <row r="137" spans="2:18" x14ac:dyDescent="0.3">
      <c r="B137" s="67" t="str">
        <f>IF(WEEKDAY(Tableau1[[#This Row],[Date]],2)=4,"semaine "&amp;_xlfn.ISOWEEKNUM(Tableau1[[#This Row],[Date]]),"")</f>
        <v/>
      </c>
      <c r="C137" s="54" t="str">
        <f>UPPER(TEXT(Tableau1[[#This Row],[Date]],"jjjj"))</f>
        <v>DIMANCHE</v>
      </c>
      <c r="D137" s="109">
        <f>$C$3+ROW()-ROW(Tableau1[[#Headers],[Date]])-1</f>
        <v>43961</v>
      </c>
      <c r="E137" s="29"/>
      <c r="F137" s="29"/>
      <c r="G137" s="29"/>
      <c r="H137" s="29"/>
      <c r="I137" s="29"/>
      <c r="J137" s="29"/>
      <c r="K137" s="113">
        <f>Tableau1[[#This Row],[Fin AM]]-Tableau1[[#This Row],[Début AM]]-Tableau1[[#This Row],[Pause AM]]+Tableau1[[#This Row],[Fin PM]]-Tableau1[[#This Row],[Début PM]]-Tableau1[[#This Row],[Pause PM]]</f>
        <v>0</v>
      </c>
      <c r="L137" s="57"/>
      <c r="M137" s="68"/>
      <c r="N137" s="61"/>
      <c r="O137" s="52" t="str">
        <f ca="1">IF(COUNTIF('jours fériés'!C:C,Tableau1[[#This Row],[Date]]),"oui","")</f>
        <v/>
      </c>
      <c r="P13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7" s="83">
        <f>IF(Tableau1[[#This Row],[ CP / ABS]]="A.M.",Tableau1[[#This Row],[Temps de travail]],0)</f>
        <v>0</v>
      </c>
      <c r="R137" s="84">
        <f>IF(Tableau1[[#This Row],[ CP / ABS]]="Ch.P.",Tableau1[[#This Row],[Temps de travail]],0)</f>
        <v>0</v>
      </c>
    </row>
    <row r="138" spans="2:18" x14ac:dyDescent="0.3">
      <c r="B138" s="67" t="str">
        <f>IF(WEEKDAY(Tableau1[[#This Row],[Date]],2)=4,"semaine "&amp;_xlfn.ISOWEEKNUM(Tableau1[[#This Row],[Date]]),"")</f>
        <v/>
      </c>
      <c r="C138" s="54" t="str">
        <f>UPPER(TEXT(Tableau1[[#This Row],[Date]],"jjjj"))</f>
        <v>LUNDI</v>
      </c>
      <c r="D138" s="109">
        <f>$C$3+ROW()-ROW(Tableau1[[#Headers],[Date]])-1</f>
        <v>43962</v>
      </c>
      <c r="E138" s="29">
        <v>0.35416666666666669</v>
      </c>
      <c r="F138" s="29">
        <v>0.52083333333333337</v>
      </c>
      <c r="G138" s="101">
        <v>6.9444444444444441E-3</v>
      </c>
      <c r="H138" s="29">
        <v>0.5625</v>
      </c>
      <c r="I138" s="29">
        <v>0.70833333333333337</v>
      </c>
      <c r="J138" s="101">
        <v>6.9444444444444441E-3</v>
      </c>
      <c r="K13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8" s="57"/>
      <c r="M138" s="68"/>
      <c r="N138" s="61"/>
      <c r="O138" s="52" t="str">
        <f ca="1">IF(COUNTIF('jours fériés'!C:C,Tableau1[[#This Row],[Date]]),"oui","")</f>
        <v/>
      </c>
      <c r="P13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8" s="83">
        <f>IF(Tableau1[[#This Row],[ CP / ABS]]="A.M.",Tableau1[[#This Row],[Temps de travail]],0)</f>
        <v>0</v>
      </c>
      <c r="R138" s="84">
        <f>IF(Tableau1[[#This Row],[ CP / ABS]]="Ch.P.",Tableau1[[#This Row],[Temps de travail]],0)</f>
        <v>0</v>
      </c>
    </row>
    <row r="139" spans="2:18" x14ac:dyDescent="0.3">
      <c r="B139" s="67" t="str">
        <f>IF(WEEKDAY(Tableau1[[#This Row],[Date]],2)=4,"semaine "&amp;_xlfn.ISOWEEKNUM(Tableau1[[#This Row],[Date]]),"")</f>
        <v/>
      </c>
      <c r="C139" s="54" t="str">
        <f>UPPER(TEXT(Tableau1[[#This Row],[Date]],"jjjj"))</f>
        <v>MARDI</v>
      </c>
      <c r="D139" s="109">
        <f>$C$3+ROW()-ROW(Tableau1[[#Headers],[Date]])-1</f>
        <v>43963</v>
      </c>
      <c r="E139" s="29">
        <v>0.35416666666666669</v>
      </c>
      <c r="F139" s="29">
        <v>0.52083333333333337</v>
      </c>
      <c r="G139" s="101">
        <v>6.9444444444444441E-3</v>
      </c>
      <c r="H139" s="29">
        <v>0.5625</v>
      </c>
      <c r="I139" s="29">
        <v>0.70833333333333337</v>
      </c>
      <c r="J139" s="101">
        <v>6.9444444444444441E-3</v>
      </c>
      <c r="K13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39" s="57"/>
      <c r="M139" s="68"/>
      <c r="N139" s="61"/>
      <c r="O139" s="52" t="str">
        <f ca="1">IF(COUNTIF('jours fériés'!C:C,Tableau1[[#This Row],[Date]]),"oui","")</f>
        <v/>
      </c>
      <c r="P13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39" s="83">
        <f>IF(Tableau1[[#This Row],[ CP / ABS]]="A.M.",Tableau1[[#This Row],[Temps de travail]],0)</f>
        <v>0</v>
      </c>
      <c r="R139" s="84">
        <f>IF(Tableau1[[#This Row],[ CP / ABS]]="Ch.P.",Tableau1[[#This Row],[Temps de travail]],0)</f>
        <v>0</v>
      </c>
    </row>
    <row r="140" spans="2:18" x14ac:dyDescent="0.3">
      <c r="B140" s="67" t="str">
        <f>IF(WEEKDAY(Tableau1[[#This Row],[Date]],2)=4,"semaine "&amp;_xlfn.ISOWEEKNUM(Tableau1[[#This Row],[Date]]),"")</f>
        <v/>
      </c>
      <c r="C140" s="54" t="str">
        <f>UPPER(TEXT(Tableau1[[#This Row],[Date]],"jjjj"))</f>
        <v>MERCREDI</v>
      </c>
      <c r="D140" s="109">
        <f>$C$3+ROW()-ROW(Tableau1[[#Headers],[Date]])-1</f>
        <v>43964</v>
      </c>
      <c r="E140" s="29">
        <v>0.35416666666666669</v>
      </c>
      <c r="F140" s="29">
        <v>0.52083333333333337</v>
      </c>
      <c r="G140" s="101">
        <v>6.9444444444444441E-3</v>
      </c>
      <c r="H140" s="29">
        <v>0.5625</v>
      </c>
      <c r="I140" s="29">
        <v>0.70833333333333337</v>
      </c>
      <c r="J140" s="101">
        <v>6.9444444444444441E-3</v>
      </c>
      <c r="K14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0" s="57"/>
      <c r="M140" s="68"/>
      <c r="N140" s="61"/>
      <c r="O140" s="52" t="str">
        <f ca="1">IF(COUNTIF('jours fériés'!C:C,Tableau1[[#This Row],[Date]]),"oui","")</f>
        <v/>
      </c>
      <c r="P14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0" s="83">
        <f>IF(Tableau1[[#This Row],[ CP / ABS]]="A.M.",Tableau1[[#This Row],[Temps de travail]],0)</f>
        <v>0</v>
      </c>
      <c r="R140" s="84">
        <f>IF(Tableau1[[#This Row],[ CP / ABS]]="Ch.P.",Tableau1[[#This Row],[Temps de travail]],0)</f>
        <v>0</v>
      </c>
    </row>
    <row r="141" spans="2:18" x14ac:dyDescent="0.3">
      <c r="B141" s="67" t="str">
        <f>IF(WEEKDAY(Tableau1[[#This Row],[Date]],2)=4,"semaine "&amp;_xlfn.ISOWEEKNUM(Tableau1[[#This Row],[Date]]),"")</f>
        <v>semaine 20</v>
      </c>
      <c r="C141" s="54" t="str">
        <f>UPPER(TEXT(Tableau1[[#This Row],[Date]],"jjjj"))</f>
        <v>JEUDI</v>
      </c>
      <c r="D141" s="109">
        <f>$C$3+ROW()-ROW(Tableau1[[#Headers],[Date]])-1</f>
        <v>43965</v>
      </c>
      <c r="E141" s="29">
        <v>0.35416666666666669</v>
      </c>
      <c r="F141" s="29">
        <v>0.52083333333333337</v>
      </c>
      <c r="G141" s="101">
        <v>6.9444444444444441E-3</v>
      </c>
      <c r="H141" s="29">
        <v>0.5625</v>
      </c>
      <c r="I141" s="29">
        <v>0.70833333333333337</v>
      </c>
      <c r="J141" s="101">
        <v>6.9444444444444441E-3</v>
      </c>
      <c r="K14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1" s="57"/>
      <c r="M141" s="68"/>
      <c r="N141" s="61"/>
      <c r="O141" s="52" t="str">
        <f ca="1">IF(COUNTIF('jours fériés'!C:C,Tableau1[[#This Row],[Date]]),"oui","")</f>
        <v/>
      </c>
      <c r="P14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1" s="83">
        <f>IF(Tableau1[[#This Row],[ CP / ABS]]="A.M.",Tableau1[[#This Row],[Temps de travail]],0)</f>
        <v>0</v>
      </c>
      <c r="R141" s="84">
        <f>IF(Tableau1[[#This Row],[ CP / ABS]]="Ch.P.",Tableau1[[#This Row],[Temps de travail]],0)</f>
        <v>0</v>
      </c>
    </row>
    <row r="142" spans="2:18" x14ac:dyDescent="0.3">
      <c r="B142" s="67" t="str">
        <f>IF(WEEKDAY(Tableau1[[#This Row],[Date]],2)=4,"semaine "&amp;_xlfn.ISOWEEKNUM(Tableau1[[#This Row],[Date]]),"")</f>
        <v/>
      </c>
      <c r="C142" s="54" t="str">
        <f>UPPER(TEXT(Tableau1[[#This Row],[Date]],"jjjj"))</f>
        <v>VENDREDI</v>
      </c>
      <c r="D142" s="109">
        <f>$C$3+ROW()-ROW(Tableau1[[#Headers],[Date]])-1</f>
        <v>43966</v>
      </c>
      <c r="E142" s="29">
        <v>0.35416666666666669</v>
      </c>
      <c r="F142" s="29">
        <v>0.5</v>
      </c>
      <c r="G142" s="101">
        <v>6.9444444444444441E-3</v>
      </c>
      <c r="H142" s="29">
        <v>0.54166666666666663</v>
      </c>
      <c r="I142" s="29">
        <v>0.64583333333333337</v>
      </c>
      <c r="J142" s="101"/>
      <c r="K142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42" s="57"/>
      <c r="M142" s="68"/>
      <c r="N142" s="61"/>
      <c r="O142" s="52" t="str">
        <f ca="1">IF(COUNTIF('jours fériés'!C:C,Tableau1[[#This Row],[Date]]),"oui","")</f>
        <v/>
      </c>
      <c r="P14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2" s="83">
        <f>IF(Tableau1[[#This Row],[ CP / ABS]]="A.M.",Tableau1[[#This Row],[Temps de travail]],0)</f>
        <v>0</v>
      </c>
      <c r="R142" s="84">
        <f>IF(Tableau1[[#This Row],[ CP / ABS]]="Ch.P.",Tableau1[[#This Row],[Temps de travail]],0)</f>
        <v>0</v>
      </c>
    </row>
    <row r="143" spans="2:18" x14ac:dyDescent="0.3">
      <c r="B143" s="67" t="str">
        <f>IF(WEEKDAY(Tableau1[[#This Row],[Date]],2)=4,"semaine "&amp;_xlfn.ISOWEEKNUM(Tableau1[[#This Row],[Date]]),"")</f>
        <v/>
      </c>
      <c r="C143" s="54" t="str">
        <f>UPPER(TEXT(Tableau1[[#This Row],[Date]],"jjjj"))</f>
        <v>SAMEDI</v>
      </c>
      <c r="D143" s="109">
        <f>$C$3+ROW()-ROW(Tableau1[[#Headers],[Date]])-1</f>
        <v>43967</v>
      </c>
      <c r="E143" s="29"/>
      <c r="F143" s="29"/>
      <c r="G143" s="29"/>
      <c r="H143" s="29"/>
      <c r="I143" s="29"/>
      <c r="J143" s="29"/>
      <c r="K143" s="113">
        <f>Tableau1[[#This Row],[Fin AM]]-Tableau1[[#This Row],[Début AM]]-Tableau1[[#This Row],[Pause AM]]+Tableau1[[#This Row],[Fin PM]]-Tableau1[[#This Row],[Début PM]]-Tableau1[[#This Row],[Pause PM]]</f>
        <v>0</v>
      </c>
      <c r="L143" s="57"/>
      <c r="M143" s="68"/>
      <c r="N143" s="61"/>
      <c r="O143" s="52" t="str">
        <f ca="1">IF(COUNTIF('jours fériés'!C:C,Tableau1[[#This Row],[Date]]),"oui","")</f>
        <v/>
      </c>
      <c r="P14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3" s="83">
        <f>IF(Tableau1[[#This Row],[ CP / ABS]]="A.M.",Tableau1[[#This Row],[Temps de travail]],0)</f>
        <v>0</v>
      </c>
      <c r="R143" s="84">
        <f>IF(Tableau1[[#This Row],[ CP / ABS]]="Ch.P.",Tableau1[[#This Row],[Temps de travail]],0)</f>
        <v>0</v>
      </c>
    </row>
    <row r="144" spans="2:18" x14ac:dyDescent="0.3">
      <c r="B144" s="67" t="str">
        <f>IF(WEEKDAY(Tableau1[[#This Row],[Date]],2)=4,"semaine "&amp;_xlfn.ISOWEEKNUM(Tableau1[[#This Row],[Date]]),"")</f>
        <v/>
      </c>
      <c r="C144" s="54" t="str">
        <f>UPPER(TEXT(Tableau1[[#This Row],[Date]],"jjjj"))</f>
        <v>DIMANCHE</v>
      </c>
      <c r="D144" s="109">
        <f>$C$3+ROW()-ROW(Tableau1[[#Headers],[Date]])-1</f>
        <v>43968</v>
      </c>
      <c r="E144" s="29"/>
      <c r="F144" s="29"/>
      <c r="G144" s="29"/>
      <c r="H144" s="29"/>
      <c r="I144" s="29"/>
      <c r="J144" s="29"/>
      <c r="K144" s="113">
        <f>Tableau1[[#This Row],[Fin AM]]-Tableau1[[#This Row],[Début AM]]-Tableau1[[#This Row],[Pause AM]]+Tableau1[[#This Row],[Fin PM]]-Tableau1[[#This Row],[Début PM]]-Tableau1[[#This Row],[Pause PM]]</f>
        <v>0</v>
      </c>
      <c r="L144" s="57"/>
      <c r="M144" s="68"/>
      <c r="N144" s="61"/>
      <c r="O144" s="52" t="str">
        <f ca="1">IF(COUNTIF('jours fériés'!C:C,Tableau1[[#This Row],[Date]]),"oui","")</f>
        <v/>
      </c>
      <c r="P14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44" s="83">
        <f>IF(Tableau1[[#This Row],[ CP / ABS]]="A.M.",Tableau1[[#This Row],[Temps de travail]],0)</f>
        <v>0</v>
      </c>
      <c r="R144" s="84">
        <f>IF(Tableau1[[#This Row],[ CP / ABS]]="Ch.P.",Tableau1[[#This Row],[Temps de travail]],0)</f>
        <v>0</v>
      </c>
    </row>
    <row r="145" spans="2:18" x14ac:dyDescent="0.3">
      <c r="B145" s="67" t="str">
        <f>IF(WEEKDAY(Tableau1[[#This Row],[Date]],2)=4,"semaine "&amp;_xlfn.ISOWEEKNUM(Tableau1[[#This Row],[Date]]),"")</f>
        <v/>
      </c>
      <c r="C145" s="54" t="str">
        <f>UPPER(TEXT(Tableau1[[#This Row],[Date]],"jjjj"))</f>
        <v>LUNDI</v>
      </c>
      <c r="D145" s="109">
        <f>$C$3+ROW()-ROW(Tableau1[[#Headers],[Date]])-1</f>
        <v>43969</v>
      </c>
      <c r="E145" s="29">
        <v>0.35416666666666669</v>
      </c>
      <c r="F145" s="29">
        <v>0.52083333333333337</v>
      </c>
      <c r="G145" s="101">
        <v>6.9444444444444441E-3</v>
      </c>
      <c r="H145" s="29">
        <v>0.5625</v>
      </c>
      <c r="I145" s="29">
        <v>0.70833333333333337</v>
      </c>
      <c r="J145" s="101">
        <v>6.9444444444444441E-3</v>
      </c>
      <c r="K14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5" s="57"/>
      <c r="M145" s="68"/>
      <c r="N145" s="61"/>
      <c r="O145" s="52" t="str">
        <f ca="1">IF(COUNTIF('jours fériés'!C:C,Tableau1[[#This Row],[Date]]),"oui","")</f>
        <v/>
      </c>
      <c r="P14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5" s="83">
        <f>IF(Tableau1[[#This Row],[ CP / ABS]]="A.M.",Tableau1[[#This Row],[Temps de travail]],0)</f>
        <v>0</v>
      </c>
      <c r="R145" s="84">
        <f>IF(Tableau1[[#This Row],[ CP / ABS]]="Ch.P.",Tableau1[[#This Row],[Temps de travail]],0)</f>
        <v>0</v>
      </c>
    </row>
    <row r="146" spans="2:18" x14ac:dyDescent="0.3">
      <c r="B146" s="67" t="str">
        <f>IF(WEEKDAY(Tableau1[[#This Row],[Date]],2)=4,"semaine "&amp;_xlfn.ISOWEEKNUM(Tableau1[[#This Row],[Date]]),"")</f>
        <v/>
      </c>
      <c r="C146" s="54" t="str">
        <f>UPPER(TEXT(Tableau1[[#This Row],[Date]],"jjjj"))</f>
        <v>MARDI</v>
      </c>
      <c r="D146" s="109">
        <f>$C$3+ROW()-ROW(Tableau1[[#Headers],[Date]])-1</f>
        <v>43970</v>
      </c>
      <c r="E146" s="29">
        <v>0.35416666666666669</v>
      </c>
      <c r="F146" s="29">
        <v>0.52083333333333337</v>
      </c>
      <c r="G146" s="101">
        <v>6.9444444444444441E-3</v>
      </c>
      <c r="H146" s="29">
        <v>0.5625</v>
      </c>
      <c r="I146" s="29">
        <v>0.70833333333333337</v>
      </c>
      <c r="J146" s="101">
        <v>6.9444444444444441E-3</v>
      </c>
      <c r="K14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6" s="57"/>
      <c r="M146" s="68"/>
      <c r="N146" s="61"/>
      <c r="O146" s="52" t="str">
        <f ca="1">IF(COUNTIF('jours fériés'!C:C,Tableau1[[#This Row],[Date]]),"oui","")</f>
        <v/>
      </c>
      <c r="P14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6" s="83">
        <f>IF(Tableau1[[#This Row],[ CP / ABS]]="A.M.",Tableau1[[#This Row],[Temps de travail]],0)</f>
        <v>0</v>
      </c>
      <c r="R146" s="84">
        <f>IF(Tableau1[[#This Row],[ CP / ABS]]="Ch.P.",Tableau1[[#This Row],[Temps de travail]],0)</f>
        <v>0</v>
      </c>
    </row>
    <row r="147" spans="2:18" x14ac:dyDescent="0.3">
      <c r="B147" s="67" t="str">
        <f>IF(WEEKDAY(Tableau1[[#This Row],[Date]],2)=4,"semaine "&amp;_xlfn.ISOWEEKNUM(Tableau1[[#This Row],[Date]]),"")</f>
        <v/>
      </c>
      <c r="C147" s="54" t="str">
        <f>UPPER(TEXT(Tableau1[[#This Row],[Date]],"jjjj"))</f>
        <v>MERCREDI</v>
      </c>
      <c r="D147" s="109">
        <f>$C$3+ROW()-ROW(Tableau1[[#Headers],[Date]])-1</f>
        <v>43971</v>
      </c>
      <c r="E147" s="29">
        <v>0.35416666666666669</v>
      </c>
      <c r="F147" s="29">
        <v>0.52083333333333337</v>
      </c>
      <c r="G147" s="101">
        <v>6.9444444444444441E-3</v>
      </c>
      <c r="H147" s="29">
        <v>0.5625</v>
      </c>
      <c r="I147" s="29">
        <v>0.70833333333333337</v>
      </c>
      <c r="J147" s="101">
        <v>6.9444444444444441E-3</v>
      </c>
      <c r="K14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47" s="57"/>
      <c r="M147" s="68"/>
      <c r="N147" s="61"/>
      <c r="O147" s="52" t="str">
        <f ca="1">IF(COUNTIF('jours fériés'!C:C,Tableau1[[#This Row],[Date]]),"oui","")</f>
        <v/>
      </c>
      <c r="P14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7" s="83">
        <f>IF(Tableau1[[#This Row],[ CP / ABS]]="A.M.",Tableau1[[#This Row],[Temps de travail]],0)</f>
        <v>0</v>
      </c>
      <c r="R147" s="84">
        <f>IF(Tableau1[[#This Row],[ CP / ABS]]="Ch.P.",Tableau1[[#This Row],[Temps de travail]],0)</f>
        <v>0</v>
      </c>
    </row>
    <row r="148" spans="2:18" x14ac:dyDescent="0.3">
      <c r="B148" s="67" t="str">
        <f>IF(WEEKDAY(Tableau1[[#This Row],[Date]],2)=4,"semaine "&amp;_xlfn.ISOWEEKNUM(Tableau1[[#This Row],[Date]]),"")</f>
        <v>semaine 21</v>
      </c>
      <c r="C148" s="54" t="str">
        <f>UPPER(TEXT(Tableau1[[#This Row],[Date]],"jjjj"))</f>
        <v>JEUDI</v>
      </c>
      <c r="D148" s="109">
        <f>$C$3+ROW()-ROW(Tableau1[[#Headers],[Date]])-1</f>
        <v>43972</v>
      </c>
      <c r="E148" s="29"/>
      <c r="F148" s="29"/>
      <c r="G148" s="101"/>
      <c r="H148" s="29"/>
      <c r="I148" s="29"/>
      <c r="J148" s="101"/>
      <c r="K148" s="113">
        <f>Tableau1[[#This Row],[Fin AM]]-Tableau1[[#This Row],[Début AM]]-Tableau1[[#This Row],[Pause AM]]+Tableau1[[#This Row],[Fin PM]]-Tableau1[[#This Row],[Début PM]]-Tableau1[[#This Row],[Pause PM]]</f>
        <v>0</v>
      </c>
      <c r="L148" s="57"/>
      <c r="M148" s="68"/>
      <c r="N148" s="61"/>
      <c r="O148" s="52" t="str">
        <f ca="1">IF(COUNTIF('jours fériés'!C:C,Tableau1[[#This Row],[Date]]),"oui","")</f>
        <v>oui</v>
      </c>
      <c r="P14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8" s="83">
        <f>IF(Tableau1[[#This Row],[ CP / ABS]]="A.M.",Tableau1[[#This Row],[Temps de travail]],0)</f>
        <v>0</v>
      </c>
      <c r="R148" s="84">
        <f>IF(Tableau1[[#This Row],[ CP / ABS]]="Ch.P.",Tableau1[[#This Row],[Temps de travail]],0)</f>
        <v>0</v>
      </c>
    </row>
    <row r="149" spans="2:18" x14ac:dyDescent="0.3">
      <c r="B149" s="67" t="str">
        <f>IF(WEEKDAY(Tableau1[[#This Row],[Date]],2)=4,"semaine "&amp;_xlfn.ISOWEEKNUM(Tableau1[[#This Row],[Date]]),"")</f>
        <v/>
      </c>
      <c r="C149" s="54" t="str">
        <f>UPPER(TEXT(Tableau1[[#This Row],[Date]],"jjjj"))</f>
        <v>VENDREDI</v>
      </c>
      <c r="D149" s="109">
        <f>$C$3+ROW()-ROW(Tableau1[[#Headers],[Date]])-1</f>
        <v>43973</v>
      </c>
      <c r="E149" s="29">
        <v>0.35416666666666669</v>
      </c>
      <c r="F149" s="29">
        <v>0.5</v>
      </c>
      <c r="G149" s="101">
        <v>6.9444444444444441E-3</v>
      </c>
      <c r="H149" s="29">
        <v>0.54166666666666663</v>
      </c>
      <c r="I149" s="29">
        <v>0.64583333333333337</v>
      </c>
      <c r="J149" s="101"/>
      <c r="K149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49" s="57"/>
      <c r="M149" s="68"/>
      <c r="N149" s="61"/>
      <c r="O149" s="52" t="str">
        <f ca="1">IF(COUNTIF('jours fériés'!C:C,Tableau1[[#This Row],[Date]]),"oui","")</f>
        <v/>
      </c>
      <c r="P14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49" s="83">
        <f>IF(Tableau1[[#This Row],[ CP / ABS]]="A.M.",Tableau1[[#This Row],[Temps de travail]],0)</f>
        <v>0</v>
      </c>
      <c r="R149" s="84">
        <f>IF(Tableau1[[#This Row],[ CP / ABS]]="Ch.P.",Tableau1[[#This Row],[Temps de travail]],0)</f>
        <v>0</v>
      </c>
    </row>
    <row r="150" spans="2:18" x14ac:dyDescent="0.3">
      <c r="B150" s="67" t="str">
        <f>IF(WEEKDAY(Tableau1[[#This Row],[Date]],2)=4,"semaine "&amp;_xlfn.ISOWEEKNUM(Tableau1[[#This Row],[Date]]),"")</f>
        <v/>
      </c>
      <c r="C150" s="54" t="str">
        <f>UPPER(TEXT(Tableau1[[#This Row],[Date]],"jjjj"))</f>
        <v>SAMEDI</v>
      </c>
      <c r="D150" s="109">
        <f>$C$3+ROW()-ROW(Tableau1[[#Headers],[Date]])-1</f>
        <v>43974</v>
      </c>
      <c r="E150" s="29"/>
      <c r="F150" s="29"/>
      <c r="G150" s="29"/>
      <c r="H150" s="29"/>
      <c r="I150" s="29"/>
      <c r="J150" s="29"/>
      <c r="K150" s="113">
        <f>Tableau1[[#This Row],[Fin AM]]-Tableau1[[#This Row],[Début AM]]-Tableau1[[#This Row],[Pause AM]]+Tableau1[[#This Row],[Fin PM]]-Tableau1[[#This Row],[Début PM]]-Tableau1[[#This Row],[Pause PM]]</f>
        <v>0</v>
      </c>
      <c r="L150" s="57"/>
      <c r="M150" s="68"/>
      <c r="N150" s="61"/>
      <c r="O150" s="52" t="str">
        <f ca="1">IF(COUNTIF('jours fériés'!C:C,Tableau1[[#This Row],[Date]]),"oui","")</f>
        <v/>
      </c>
      <c r="P15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0" s="83">
        <f>IF(Tableau1[[#This Row],[ CP / ABS]]="A.M.",Tableau1[[#This Row],[Temps de travail]],0)</f>
        <v>0</v>
      </c>
      <c r="R150" s="84">
        <f>IF(Tableau1[[#This Row],[ CP / ABS]]="Ch.P.",Tableau1[[#This Row],[Temps de travail]],0)</f>
        <v>0</v>
      </c>
    </row>
    <row r="151" spans="2:18" x14ac:dyDescent="0.3">
      <c r="B151" s="67" t="str">
        <f>IF(WEEKDAY(Tableau1[[#This Row],[Date]],2)=4,"semaine "&amp;_xlfn.ISOWEEKNUM(Tableau1[[#This Row],[Date]]),"")</f>
        <v/>
      </c>
      <c r="C151" s="54" t="str">
        <f>UPPER(TEXT(Tableau1[[#This Row],[Date]],"jjjj"))</f>
        <v>DIMANCHE</v>
      </c>
      <c r="D151" s="109">
        <f>$C$3+ROW()-ROW(Tableau1[[#Headers],[Date]])-1</f>
        <v>43975</v>
      </c>
      <c r="E151" s="29"/>
      <c r="F151" s="29"/>
      <c r="G151" s="29"/>
      <c r="H151" s="29"/>
      <c r="I151" s="29"/>
      <c r="J151" s="29"/>
      <c r="K151" s="113">
        <f>Tableau1[[#This Row],[Fin AM]]-Tableau1[[#This Row],[Début AM]]-Tableau1[[#This Row],[Pause AM]]+Tableau1[[#This Row],[Fin PM]]-Tableau1[[#This Row],[Début PM]]-Tableau1[[#This Row],[Pause PM]]</f>
        <v>0</v>
      </c>
      <c r="L151" s="57"/>
      <c r="M151" s="68"/>
      <c r="N151" s="61"/>
      <c r="O151" s="52" t="str">
        <f ca="1">IF(COUNTIF('jours fériés'!C:C,Tableau1[[#This Row],[Date]]),"oui","")</f>
        <v/>
      </c>
      <c r="P15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1" s="83">
        <f>IF(Tableau1[[#This Row],[ CP / ABS]]="A.M.",Tableau1[[#This Row],[Temps de travail]],0)</f>
        <v>0</v>
      </c>
      <c r="R151" s="84">
        <f>IF(Tableau1[[#This Row],[ CP / ABS]]="Ch.P.",Tableau1[[#This Row],[Temps de travail]],0)</f>
        <v>0</v>
      </c>
    </row>
    <row r="152" spans="2:18" x14ac:dyDescent="0.3">
      <c r="B152" s="67" t="str">
        <f>IF(WEEKDAY(Tableau1[[#This Row],[Date]],2)=4,"semaine "&amp;_xlfn.ISOWEEKNUM(Tableau1[[#This Row],[Date]]),"")</f>
        <v/>
      </c>
      <c r="C152" s="54" t="str">
        <f>UPPER(TEXT(Tableau1[[#This Row],[Date]],"jjjj"))</f>
        <v>LUNDI</v>
      </c>
      <c r="D152" s="109">
        <f>$C$3+ROW()-ROW(Tableau1[[#Headers],[Date]])-1</f>
        <v>43976</v>
      </c>
      <c r="E152" s="29">
        <v>0.35416666666666669</v>
      </c>
      <c r="F152" s="29">
        <v>0.52083333333333337</v>
      </c>
      <c r="G152" s="101">
        <v>6.9444444444444441E-3</v>
      </c>
      <c r="H152" s="29">
        <v>0.5625</v>
      </c>
      <c r="I152" s="29">
        <v>0.70833333333333337</v>
      </c>
      <c r="J152" s="101">
        <v>6.9444444444444441E-3</v>
      </c>
      <c r="K15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2" s="57"/>
      <c r="M152" s="68"/>
      <c r="N152" s="61"/>
      <c r="O152" s="52" t="str">
        <f ca="1">IF(COUNTIF('jours fériés'!C:C,Tableau1[[#This Row],[Date]]),"oui","")</f>
        <v/>
      </c>
      <c r="P15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2" s="83">
        <f>IF(Tableau1[[#This Row],[ CP / ABS]]="A.M.",Tableau1[[#This Row],[Temps de travail]],0)</f>
        <v>0</v>
      </c>
      <c r="R152" s="84">
        <f>IF(Tableau1[[#This Row],[ CP / ABS]]="Ch.P.",Tableau1[[#This Row],[Temps de travail]],0)</f>
        <v>0</v>
      </c>
    </row>
    <row r="153" spans="2:18" x14ac:dyDescent="0.3">
      <c r="B153" s="67" t="str">
        <f>IF(WEEKDAY(Tableau1[[#This Row],[Date]],2)=4,"semaine "&amp;_xlfn.ISOWEEKNUM(Tableau1[[#This Row],[Date]]),"")</f>
        <v/>
      </c>
      <c r="C153" s="54" t="str">
        <f>UPPER(TEXT(Tableau1[[#This Row],[Date]],"jjjj"))</f>
        <v>MARDI</v>
      </c>
      <c r="D153" s="109">
        <f>$C$3+ROW()-ROW(Tableau1[[#Headers],[Date]])-1</f>
        <v>43977</v>
      </c>
      <c r="E153" s="29">
        <v>0.35416666666666669</v>
      </c>
      <c r="F153" s="29">
        <v>0.52083333333333337</v>
      </c>
      <c r="G153" s="101">
        <v>6.9444444444444441E-3</v>
      </c>
      <c r="H153" s="29">
        <v>0.5625</v>
      </c>
      <c r="I153" s="29">
        <v>0.70833333333333337</v>
      </c>
      <c r="J153" s="101">
        <v>6.9444444444444441E-3</v>
      </c>
      <c r="K15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3" s="57"/>
      <c r="M153" s="68"/>
      <c r="N153" s="61"/>
      <c r="O153" s="52" t="str">
        <f ca="1">IF(COUNTIF('jours fériés'!C:C,Tableau1[[#This Row],[Date]]),"oui","")</f>
        <v/>
      </c>
      <c r="P15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3" s="83">
        <f>IF(Tableau1[[#This Row],[ CP / ABS]]="A.M.",Tableau1[[#This Row],[Temps de travail]],0)</f>
        <v>0</v>
      </c>
      <c r="R153" s="84">
        <f>IF(Tableau1[[#This Row],[ CP / ABS]]="Ch.P.",Tableau1[[#This Row],[Temps de travail]],0)</f>
        <v>0</v>
      </c>
    </row>
    <row r="154" spans="2:18" x14ac:dyDescent="0.3">
      <c r="B154" s="67" t="str">
        <f>IF(WEEKDAY(Tableau1[[#This Row],[Date]],2)=4,"semaine "&amp;_xlfn.ISOWEEKNUM(Tableau1[[#This Row],[Date]]),"")</f>
        <v/>
      </c>
      <c r="C154" s="54" t="str">
        <f>UPPER(TEXT(Tableau1[[#This Row],[Date]],"jjjj"))</f>
        <v>MERCREDI</v>
      </c>
      <c r="D154" s="109">
        <f>$C$3+ROW()-ROW(Tableau1[[#Headers],[Date]])-1</f>
        <v>43978</v>
      </c>
      <c r="E154" s="29">
        <v>0.35416666666666669</v>
      </c>
      <c r="F154" s="29">
        <v>0.52083333333333337</v>
      </c>
      <c r="G154" s="101">
        <v>6.9444444444444441E-3</v>
      </c>
      <c r="H154" s="29">
        <v>0.5625</v>
      </c>
      <c r="I154" s="29">
        <v>0.70833333333333337</v>
      </c>
      <c r="J154" s="101">
        <v>6.9444444444444441E-3</v>
      </c>
      <c r="K15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4" s="57"/>
      <c r="M154" s="68"/>
      <c r="N154" s="61"/>
      <c r="O154" s="52" t="str">
        <f ca="1">IF(COUNTIF('jours fériés'!C:C,Tableau1[[#This Row],[Date]]),"oui","")</f>
        <v/>
      </c>
      <c r="P15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4" s="83">
        <f>IF(Tableau1[[#This Row],[ CP / ABS]]="A.M.",Tableau1[[#This Row],[Temps de travail]],0)</f>
        <v>0</v>
      </c>
      <c r="R154" s="84">
        <f>IF(Tableau1[[#This Row],[ CP / ABS]]="Ch.P.",Tableau1[[#This Row],[Temps de travail]],0)</f>
        <v>0</v>
      </c>
    </row>
    <row r="155" spans="2:18" x14ac:dyDescent="0.3">
      <c r="B155" s="67" t="str">
        <f>IF(WEEKDAY(Tableau1[[#This Row],[Date]],2)=4,"semaine "&amp;_xlfn.ISOWEEKNUM(Tableau1[[#This Row],[Date]]),"")</f>
        <v>semaine 22</v>
      </c>
      <c r="C155" s="54" t="str">
        <f>UPPER(TEXT(Tableau1[[#This Row],[Date]],"jjjj"))</f>
        <v>JEUDI</v>
      </c>
      <c r="D155" s="109">
        <f>$C$3+ROW()-ROW(Tableau1[[#Headers],[Date]])-1</f>
        <v>43979</v>
      </c>
      <c r="E155" s="29">
        <v>0.35416666666666669</v>
      </c>
      <c r="F155" s="29">
        <v>0.52083333333333337</v>
      </c>
      <c r="G155" s="101">
        <v>6.9444444444444441E-3</v>
      </c>
      <c r="H155" s="29">
        <v>0.5625</v>
      </c>
      <c r="I155" s="29">
        <v>0.70833333333333337</v>
      </c>
      <c r="J155" s="101">
        <v>6.9444444444444441E-3</v>
      </c>
      <c r="K15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5" s="57"/>
      <c r="M155" s="68"/>
      <c r="N155" s="61"/>
      <c r="O155" s="52" t="str">
        <f ca="1">IF(COUNTIF('jours fériés'!C:C,Tableau1[[#This Row],[Date]]),"oui","")</f>
        <v/>
      </c>
      <c r="P15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5" s="83">
        <f>IF(Tableau1[[#This Row],[ CP / ABS]]="A.M.",Tableau1[[#This Row],[Temps de travail]],0)</f>
        <v>0</v>
      </c>
      <c r="R155" s="84">
        <f>IF(Tableau1[[#This Row],[ CP / ABS]]="Ch.P.",Tableau1[[#This Row],[Temps de travail]],0)</f>
        <v>0</v>
      </c>
    </row>
    <row r="156" spans="2:18" x14ac:dyDescent="0.3">
      <c r="B156" s="67" t="str">
        <f>IF(WEEKDAY(Tableau1[[#This Row],[Date]],2)=4,"semaine "&amp;_xlfn.ISOWEEKNUM(Tableau1[[#This Row],[Date]]),"")</f>
        <v/>
      </c>
      <c r="C156" s="54" t="str">
        <f>UPPER(TEXT(Tableau1[[#This Row],[Date]],"jjjj"))</f>
        <v>VENDREDI</v>
      </c>
      <c r="D156" s="109">
        <f>$C$3+ROW()-ROW(Tableau1[[#Headers],[Date]])-1</f>
        <v>43980</v>
      </c>
      <c r="E156" s="29">
        <v>0.35416666666666669</v>
      </c>
      <c r="F156" s="29">
        <v>0.5</v>
      </c>
      <c r="G156" s="101">
        <v>6.9444444444444441E-3</v>
      </c>
      <c r="H156" s="29">
        <v>0.54166666666666663</v>
      </c>
      <c r="I156" s="29">
        <v>0.64583333333333337</v>
      </c>
      <c r="J156" s="101"/>
      <c r="K156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56" s="57"/>
      <c r="M156" s="68"/>
      <c r="N156" s="61"/>
      <c r="O156" s="52" t="str">
        <f ca="1">IF(COUNTIF('jours fériés'!C:C,Tableau1[[#This Row],[Date]]),"oui","")</f>
        <v/>
      </c>
      <c r="P15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6" s="83">
        <f>IF(Tableau1[[#This Row],[ CP / ABS]]="A.M.",Tableau1[[#This Row],[Temps de travail]],0)</f>
        <v>0</v>
      </c>
      <c r="R156" s="84">
        <f>IF(Tableau1[[#This Row],[ CP / ABS]]="Ch.P.",Tableau1[[#This Row],[Temps de travail]],0)</f>
        <v>0</v>
      </c>
    </row>
    <row r="157" spans="2:18" x14ac:dyDescent="0.3">
      <c r="B157" s="67" t="str">
        <f>IF(WEEKDAY(Tableau1[[#This Row],[Date]],2)=4,"semaine "&amp;_xlfn.ISOWEEKNUM(Tableau1[[#This Row],[Date]]),"")</f>
        <v/>
      </c>
      <c r="C157" s="54" t="str">
        <f>UPPER(TEXT(Tableau1[[#This Row],[Date]],"jjjj"))</f>
        <v>SAMEDI</v>
      </c>
      <c r="D157" s="109">
        <f>$C$3+ROW()-ROW(Tableau1[[#Headers],[Date]])-1</f>
        <v>43981</v>
      </c>
      <c r="E157" s="29"/>
      <c r="F157" s="29"/>
      <c r="G157" s="29"/>
      <c r="H157" s="29"/>
      <c r="I157" s="29"/>
      <c r="J157" s="29"/>
      <c r="K157" s="113">
        <f>Tableau1[[#This Row],[Fin AM]]-Tableau1[[#This Row],[Début AM]]-Tableau1[[#This Row],[Pause AM]]+Tableau1[[#This Row],[Fin PM]]-Tableau1[[#This Row],[Début PM]]-Tableau1[[#This Row],[Pause PM]]</f>
        <v>0</v>
      </c>
      <c r="L157" s="57"/>
      <c r="M157" s="68"/>
      <c r="N157" s="61"/>
      <c r="O157" s="52" t="str">
        <f ca="1">IF(COUNTIF('jours fériés'!C:C,Tableau1[[#This Row],[Date]]),"oui","")</f>
        <v/>
      </c>
      <c r="P15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7" s="83">
        <f>IF(Tableau1[[#This Row],[ CP / ABS]]="A.M.",Tableau1[[#This Row],[Temps de travail]],0)</f>
        <v>0</v>
      </c>
      <c r="R157" s="84">
        <f>IF(Tableau1[[#This Row],[ CP / ABS]]="Ch.P.",Tableau1[[#This Row],[Temps de travail]],0)</f>
        <v>0</v>
      </c>
    </row>
    <row r="158" spans="2:18" x14ac:dyDescent="0.3">
      <c r="B158" s="67" t="str">
        <f>IF(WEEKDAY(Tableau1[[#This Row],[Date]],2)=4,"semaine "&amp;_xlfn.ISOWEEKNUM(Tableau1[[#This Row],[Date]]),"")</f>
        <v/>
      </c>
      <c r="C158" s="54" t="str">
        <f>UPPER(TEXT(Tableau1[[#This Row],[Date]],"jjjj"))</f>
        <v>DIMANCHE</v>
      </c>
      <c r="D158" s="109">
        <f>$C$3+ROW()-ROW(Tableau1[[#Headers],[Date]])-1</f>
        <v>43982</v>
      </c>
      <c r="E158" s="29"/>
      <c r="F158" s="29"/>
      <c r="G158" s="29"/>
      <c r="H158" s="29"/>
      <c r="I158" s="29"/>
      <c r="J158" s="29"/>
      <c r="K158" s="113">
        <f>Tableau1[[#This Row],[Fin AM]]-Tableau1[[#This Row],[Début AM]]-Tableau1[[#This Row],[Pause AM]]+Tableau1[[#This Row],[Fin PM]]-Tableau1[[#This Row],[Début PM]]-Tableau1[[#This Row],[Pause PM]]</f>
        <v>0</v>
      </c>
      <c r="L158" s="57"/>
      <c r="M158" s="68"/>
      <c r="N158" s="61"/>
      <c r="O158" s="52" t="str">
        <f ca="1">IF(COUNTIF('jours fériés'!C:C,Tableau1[[#This Row],[Date]]),"oui","")</f>
        <v/>
      </c>
      <c r="P15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58" s="83">
        <f>IF(Tableau1[[#This Row],[ CP / ABS]]="A.M.",Tableau1[[#This Row],[Temps de travail]],0)</f>
        <v>0</v>
      </c>
      <c r="R158" s="84">
        <f>IF(Tableau1[[#This Row],[ CP / ABS]]="Ch.P.",Tableau1[[#This Row],[Temps de travail]],0)</f>
        <v>0</v>
      </c>
    </row>
    <row r="159" spans="2:18" x14ac:dyDescent="0.3">
      <c r="B159" s="67" t="str">
        <f>IF(WEEKDAY(Tableau1[[#This Row],[Date]],2)=4,"semaine "&amp;_xlfn.ISOWEEKNUM(Tableau1[[#This Row],[Date]]),"")</f>
        <v/>
      </c>
      <c r="C159" s="54" t="str">
        <f>UPPER(TEXT(Tableau1[[#This Row],[Date]],"jjjj"))</f>
        <v>LUNDI</v>
      </c>
      <c r="D159" s="109">
        <f>$C$3+ROW()-ROW(Tableau1[[#Headers],[Date]])-1</f>
        <v>43983</v>
      </c>
      <c r="E159" s="29">
        <v>0.35416666666666669</v>
      </c>
      <c r="F159" s="29">
        <v>0.52083333333333337</v>
      </c>
      <c r="G159" s="101">
        <v>6.9444444444444441E-3</v>
      </c>
      <c r="H159" s="29">
        <v>0.5625</v>
      </c>
      <c r="I159" s="29">
        <v>0.70833333333333337</v>
      </c>
      <c r="J159" s="101">
        <v>6.9444444444444441E-3</v>
      </c>
      <c r="K15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59" s="57"/>
      <c r="M159" s="68"/>
      <c r="N159" s="61"/>
      <c r="O159" s="52"/>
      <c r="P15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59" s="83">
        <f>IF(Tableau1[[#This Row],[ CP / ABS]]="A.M.",Tableau1[[#This Row],[Temps de travail]],0)</f>
        <v>0</v>
      </c>
      <c r="R159" s="84">
        <f>IF(Tableau1[[#This Row],[ CP / ABS]]="Ch.P.",Tableau1[[#This Row],[Temps de travail]],0)</f>
        <v>0</v>
      </c>
    </row>
    <row r="160" spans="2:18" x14ac:dyDescent="0.3">
      <c r="B160" s="67" t="str">
        <f>IF(WEEKDAY(Tableau1[[#This Row],[Date]],2)=4,"semaine "&amp;_xlfn.ISOWEEKNUM(Tableau1[[#This Row],[Date]]),"")</f>
        <v/>
      </c>
      <c r="C160" s="54" t="str">
        <f>UPPER(TEXT(Tableau1[[#This Row],[Date]],"jjjj"))</f>
        <v>MARDI</v>
      </c>
      <c r="D160" s="109">
        <f>$C$3+ROW()-ROW(Tableau1[[#Headers],[Date]])-1</f>
        <v>43984</v>
      </c>
      <c r="E160" s="29">
        <v>0.35416666666666669</v>
      </c>
      <c r="F160" s="29">
        <v>0.52083333333333337</v>
      </c>
      <c r="G160" s="101">
        <v>6.9444444444444441E-3</v>
      </c>
      <c r="H160" s="29">
        <v>0.5625</v>
      </c>
      <c r="I160" s="29">
        <v>0.70833333333333337</v>
      </c>
      <c r="J160" s="101">
        <v>6.9444444444444441E-3</v>
      </c>
      <c r="K16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0" s="57"/>
      <c r="M160" s="68"/>
      <c r="N160" s="61"/>
      <c r="O160" s="52" t="str">
        <f ca="1">IF(COUNTIF('jours fériés'!C:C,Tableau1[[#This Row],[Date]]),"oui","")</f>
        <v/>
      </c>
      <c r="P16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0" s="83">
        <f>IF(Tableau1[[#This Row],[ CP / ABS]]="A.M.",Tableau1[[#This Row],[Temps de travail]],0)</f>
        <v>0</v>
      </c>
      <c r="R160" s="84">
        <f>IF(Tableau1[[#This Row],[ CP / ABS]]="Ch.P.",Tableau1[[#This Row],[Temps de travail]],0)</f>
        <v>0</v>
      </c>
    </row>
    <row r="161" spans="2:18" x14ac:dyDescent="0.3">
      <c r="B161" s="67" t="str">
        <f>IF(WEEKDAY(Tableau1[[#This Row],[Date]],2)=4,"semaine "&amp;_xlfn.ISOWEEKNUM(Tableau1[[#This Row],[Date]]),"")</f>
        <v/>
      </c>
      <c r="C161" s="54" t="str">
        <f>UPPER(TEXT(Tableau1[[#This Row],[Date]],"jjjj"))</f>
        <v>MERCREDI</v>
      </c>
      <c r="D161" s="109">
        <f>$C$3+ROW()-ROW(Tableau1[[#Headers],[Date]])-1</f>
        <v>43985</v>
      </c>
      <c r="E161" s="29">
        <v>0.35416666666666669</v>
      </c>
      <c r="F161" s="29">
        <v>0.52083333333333337</v>
      </c>
      <c r="G161" s="101">
        <v>6.9444444444444441E-3</v>
      </c>
      <c r="H161" s="29">
        <v>0.5625</v>
      </c>
      <c r="I161" s="29">
        <v>0.70833333333333337</v>
      </c>
      <c r="J161" s="101">
        <v>6.9444444444444441E-3</v>
      </c>
      <c r="K16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1" s="57"/>
      <c r="M161" s="68"/>
      <c r="N161" s="61"/>
      <c r="O161" s="52" t="str">
        <f ca="1">IF(COUNTIF('jours fériés'!C:C,Tableau1[[#This Row],[Date]]),"oui","")</f>
        <v/>
      </c>
      <c r="P16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1" s="83">
        <f>IF(Tableau1[[#This Row],[ CP / ABS]]="A.M.",Tableau1[[#This Row],[Temps de travail]],0)</f>
        <v>0</v>
      </c>
      <c r="R161" s="84">
        <f>IF(Tableau1[[#This Row],[ CP / ABS]]="Ch.P.",Tableau1[[#This Row],[Temps de travail]],0)</f>
        <v>0</v>
      </c>
    </row>
    <row r="162" spans="2:18" x14ac:dyDescent="0.3">
      <c r="B162" s="67" t="str">
        <f>IF(WEEKDAY(Tableau1[[#This Row],[Date]],2)=4,"semaine "&amp;_xlfn.ISOWEEKNUM(Tableau1[[#This Row],[Date]]),"")</f>
        <v>semaine 23</v>
      </c>
      <c r="C162" s="54" t="str">
        <f>UPPER(TEXT(Tableau1[[#This Row],[Date]],"jjjj"))</f>
        <v>JEUDI</v>
      </c>
      <c r="D162" s="109">
        <f>$C$3+ROW()-ROW(Tableau1[[#Headers],[Date]])-1</f>
        <v>43986</v>
      </c>
      <c r="E162" s="29">
        <v>0.35416666666666669</v>
      </c>
      <c r="F162" s="29">
        <v>0.52083333333333337</v>
      </c>
      <c r="G162" s="101">
        <v>6.9444444444444441E-3</v>
      </c>
      <c r="H162" s="29">
        <v>0.5625</v>
      </c>
      <c r="I162" s="29">
        <v>0.70833333333333337</v>
      </c>
      <c r="J162" s="101">
        <v>6.9444444444444441E-3</v>
      </c>
      <c r="K16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2" s="57"/>
      <c r="M162" s="68"/>
      <c r="N162" s="61"/>
      <c r="O162" s="52" t="str">
        <f ca="1">IF(COUNTIF('jours fériés'!C:C,Tableau1[[#This Row],[Date]]),"oui","")</f>
        <v/>
      </c>
      <c r="P16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2" s="83">
        <f>IF(Tableau1[[#This Row],[ CP / ABS]]="A.M.",Tableau1[[#This Row],[Temps de travail]],0)</f>
        <v>0</v>
      </c>
      <c r="R162" s="84">
        <f>IF(Tableau1[[#This Row],[ CP / ABS]]="Ch.P.",Tableau1[[#This Row],[Temps de travail]],0)</f>
        <v>0</v>
      </c>
    </row>
    <row r="163" spans="2:18" x14ac:dyDescent="0.3">
      <c r="B163" s="67" t="str">
        <f>IF(WEEKDAY(Tableau1[[#This Row],[Date]],2)=4,"semaine "&amp;_xlfn.ISOWEEKNUM(Tableau1[[#This Row],[Date]]),"")</f>
        <v/>
      </c>
      <c r="C163" s="54" t="str">
        <f>UPPER(TEXT(Tableau1[[#This Row],[Date]],"jjjj"))</f>
        <v>VENDREDI</v>
      </c>
      <c r="D163" s="109">
        <f>$C$3+ROW()-ROW(Tableau1[[#Headers],[Date]])-1</f>
        <v>43987</v>
      </c>
      <c r="E163" s="29">
        <v>0.35416666666666669</v>
      </c>
      <c r="F163" s="29">
        <v>0.5</v>
      </c>
      <c r="G163" s="101">
        <v>6.9444444444444441E-3</v>
      </c>
      <c r="H163" s="29">
        <v>0.54166666666666663</v>
      </c>
      <c r="I163" s="29">
        <v>0.64583333333333337</v>
      </c>
      <c r="J163" s="101"/>
      <c r="K163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63" s="57"/>
      <c r="M163" s="68"/>
      <c r="N163" s="61"/>
      <c r="O163" s="52" t="str">
        <f ca="1">IF(COUNTIF('jours fériés'!C:C,Tableau1[[#This Row],[Date]]),"oui","")</f>
        <v/>
      </c>
      <c r="P16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3" s="83">
        <f>IF(Tableau1[[#This Row],[ CP / ABS]]="A.M.",Tableau1[[#This Row],[Temps de travail]],0)</f>
        <v>0</v>
      </c>
      <c r="R163" s="84">
        <f>IF(Tableau1[[#This Row],[ CP / ABS]]="Ch.P.",Tableau1[[#This Row],[Temps de travail]],0)</f>
        <v>0</v>
      </c>
    </row>
    <row r="164" spans="2:18" x14ac:dyDescent="0.3">
      <c r="B164" s="67" t="str">
        <f>IF(WEEKDAY(Tableau1[[#This Row],[Date]],2)=4,"semaine "&amp;_xlfn.ISOWEEKNUM(Tableau1[[#This Row],[Date]]),"")</f>
        <v/>
      </c>
      <c r="C164" s="54" t="str">
        <f>UPPER(TEXT(Tableau1[[#This Row],[Date]],"jjjj"))</f>
        <v>SAMEDI</v>
      </c>
      <c r="D164" s="109">
        <f>$C$3+ROW()-ROW(Tableau1[[#Headers],[Date]])-1</f>
        <v>43988</v>
      </c>
      <c r="E164" s="29"/>
      <c r="F164" s="29"/>
      <c r="G164" s="29"/>
      <c r="H164" s="29"/>
      <c r="I164" s="29"/>
      <c r="J164" s="29"/>
      <c r="K164" s="113">
        <f>Tableau1[[#This Row],[Fin AM]]-Tableau1[[#This Row],[Début AM]]-Tableau1[[#This Row],[Pause AM]]+Tableau1[[#This Row],[Fin PM]]-Tableau1[[#This Row],[Début PM]]-Tableau1[[#This Row],[Pause PM]]</f>
        <v>0</v>
      </c>
      <c r="L164" s="57"/>
      <c r="M164" s="68"/>
      <c r="N164" s="61"/>
      <c r="O164" s="52" t="str">
        <f ca="1">IF(COUNTIF('jours fériés'!C:C,Tableau1[[#This Row],[Date]]),"oui","")</f>
        <v/>
      </c>
      <c r="P16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4" s="83">
        <f>IF(Tableau1[[#This Row],[ CP / ABS]]="A.M.",Tableau1[[#This Row],[Temps de travail]],0)</f>
        <v>0</v>
      </c>
      <c r="R164" s="84">
        <f>IF(Tableau1[[#This Row],[ CP / ABS]]="Ch.P.",Tableau1[[#This Row],[Temps de travail]],0)</f>
        <v>0</v>
      </c>
    </row>
    <row r="165" spans="2:18" x14ac:dyDescent="0.3">
      <c r="B165" s="67" t="str">
        <f>IF(WEEKDAY(Tableau1[[#This Row],[Date]],2)=4,"semaine "&amp;_xlfn.ISOWEEKNUM(Tableau1[[#This Row],[Date]]),"")</f>
        <v/>
      </c>
      <c r="C165" s="54" t="str">
        <f>UPPER(TEXT(Tableau1[[#This Row],[Date]],"jjjj"))</f>
        <v>DIMANCHE</v>
      </c>
      <c r="D165" s="109">
        <f>$C$3+ROW()-ROW(Tableau1[[#Headers],[Date]])-1</f>
        <v>43989</v>
      </c>
      <c r="E165" s="29"/>
      <c r="F165" s="29"/>
      <c r="G165" s="29"/>
      <c r="H165" s="29"/>
      <c r="I165" s="29"/>
      <c r="J165" s="29"/>
      <c r="K165" s="113">
        <f>Tableau1[[#This Row],[Fin AM]]-Tableau1[[#This Row],[Début AM]]-Tableau1[[#This Row],[Pause AM]]+Tableau1[[#This Row],[Fin PM]]-Tableau1[[#This Row],[Début PM]]-Tableau1[[#This Row],[Pause PM]]</f>
        <v>0</v>
      </c>
      <c r="L165" s="57"/>
      <c r="M165" s="68"/>
      <c r="N165" s="61"/>
      <c r="O165" s="52" t="str">
        <f ca="1">IF(COUNTIF('jours fériés'!C:C,Tableau1[[#This Row],[Date]]),"oui","")</f>
        <v/>
      </c>
      <c r="P16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65" s="83">
        <f>IF(Tableau1[[#This Row],[ CP / ABS]]="A.M.",Tableau1[[#This Row],[Temps de travail]],0)</f>
        <v>0</v>
      </c>
      <c r="R165" s="84">
        <f>IF(Tableau1[[#This Row],[ CP / ABS]]="Ch.P.",Tableau1[[#This Row],[Temps de travail]],0)</f>
        <v>0</v>
      </c>
    </row>
    <row r="166" spans="2:18" x14ac:dyDescent="0.3">
      <c r="B166" s="67" t="str">
        <f>IF(WEEKDAY(Tableau1[[#This Row],[Date]],2)=4,"semaine "&amp;_xlfn.ISOWEEKNUM(Tableau1[[#This Row],[Date]]),"")</f>
        <v/>
      </c>
      <c r="C166" s="54" t="str">
        <f>UPPER(TEXT(Tableau1[[#This Row],[Date]],"jjjj"))</f>
        <v>LUNDI</v>
      </c>
      <c r="D166" s="109">
        <f>$C$3+ROW()-ROW(Tableau1[[#Headers],[Date]])-1</f>
        <v>43990</v>
      </c>
      <c r="E166" s="29">
        <v>0.35416666666666669</v>
      </c>
      <c r="F166" s="29">
        <v>0.52083333333333337</v>
      </c>
      <c r="G166" s="101">
        <v>6.9444444444444441E-3</v>
      </c>
      <c r="H166" s="29">
        <v>0.5625</v>
      </c>
      <c r="I166" s="29">
        <v>0.70833333333333337</v>
      </c>
      <c r="J166" s="101">
        <v>6.9444444444444441E-3</v>
      </c>
      <c r="K16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6" s="57"/>
      <c r="M166" s="68"/>
      <c r="N166" s="61"/>
      <c r="O166" s="52" t="str">
        <f ca="1">IF(COUNTIF('jours fériés'!C:C,Tableau1[[#This Row],[Date]]),"oui","")</f>
        <v/>
      </c>
      <c r="P16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6" s="83">
        <f>IF(Tableau1[[#This Row],[ CP / ABS]]="A.M.",Tableau1[[#This Row],[Temps de travail]],0)</f>
        <v>0</v>
      </c>
      <c r="R166" s="84">
        <f>IF(Tableau1[[#This Row],[ CP / ABS]]="Ch.P.",Tableau1[[#This Row],[Temps de travail]],0)</f>
        <v>0</v>
      </c>
    </row>
    <row r="167" spans="2:18" x14ac:dyDescent="0.3">
      <c r="B167" s="67" t="str">
        <f>IF(WEEKDAY(Tableau1[[#This Row],[Date]],2)=4,"semaine "&amp;_xlfn.ISOWEEKNUM(Tableau1[[#This Row],[Date]]),"")</f>
        <v/>
      </c>
      <c r="C167" s="54" t="str">
        <f>UPPER(TEXT(Tableau1[[#This Row],[Date]],"jjjj"))</f>
        <v>MARDI</v>
      </c>
      <c r="D167" s="109">
        <f>$C$3+ROW()-ROW(Tableau1[[#Headers],[Date]])-1</f>
        <v>43991</v>
      </c>
      <c r="E167" s="29">
        <v>0.35416666666666669</v>
      </c>
      <c r="F167" s="29">
        <v>0.52083333333333337</v>
      </c>
      <c r="G167" s="101">
        <v>6.9444444444444441E-3</v>
      </c>
      <c r="H167" s="29">
        <v>0.5625</v>
      </c>
      <c r="I167" s="29">
        <v>0.70833333333333337</v>
      </c>
      <c r="J167" s="101">
        <v>6.9444444444444441E-3</v>
      </c>
      <c r="K16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7" s="57"/>
      <c r="M167" s="68"/>
      <c r="N167" s="61"/>
      <c r="O167" s="52" t="str">
        <f ca="1">IF(COUNTIF('jours fériés'!C:C,Tableau1[[#This Row],[Date]]),"oui","")</f>
        <v/>
      </c>
      <c r="P16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7" s="83">
        <f>IF(Tableau1[[#This Row],[ CP / ABS]]="A.M.",Tableau1[[#This Row],[Temps de travail]],0)</f>
        <v>0</v>
      </c>
      <c r="R167" s="84">
        <f>IF(Tableau1[[#This Row],[ CP / ABS]]="Ch.P.",Tableau1[[#This Row],[Temps de travail]],0)</f>
        <v>0</v>
      </c>
    </row>
    <row r="168" spans="2:18" x14ac:dyDescent="0.3">
      <c r="B168" s="67" t="str">
        <f>IF(WEEKDAY(Tableau1[[#This Row],[Date]],2)=4,"semaine "&amp;_xlfn.ISOWEEKNUM(Tableau1[[#This Row],[Date]]),"")</f>
        <v/>
      </c>
      <c r="C168" s="54" t="str">
        <f>UPPER(TEXT(Tableau1[[#This Row],[Date]],"jjjj"))</f>
        <v>MERCREDI</v>
      </c>
      <c r="D168" s="109">
        <f>$C$3+ROW()-ROW(Tableau1[[#Headers],[Date]])-1</f>
        <v>43992</v>
      </c>
      <c r="E168" s="29">
        <v>0.35416666666666669</v>
      </c>
      <c r="F168" s="29">
        <v>0.52083333333333337</v>
      </c>
      <c r="G168" s="101">
        <v>6.9444444444444441E-3</v>
      </c>
      <c r="H168" s="29">
        <v>0.5625</v>
      </c>
      <c r="I168" s="29">
        <v>0.70833333333333337</v>
      </c>
      <c r="J168" s="101">
        <v>6.9444444444444441E-3</v>
      </c>
      <c r="K16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8" s="57"/>
      <c r="M168" s="68"/>
      <c r="N168" s="61"/>
      <c r="O168" s="52" t="str">
        <f ca="1">IF(COUNTIF('jours fériés'!C:C,Tableau1[[#This Row],[Date]]),"oui","")</f>
        <v/>
      </c>
      <c r="P16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8" s="83">
        <f>IF(Tableau1[[#This Row],[ CP / ABS]]="A.M.",Tableau1[[#This Row],[Temps de travail]],0)</f>
        <v>0</v>
      </c>
      <c r="R168" s="84">
        <f>IF(Tableau1[[#This Row],[ CP / ABS]]="Ch.P.",Tableau1[[#This Row],[Temps de travail]],0)</f>
        <v>0</v>
      </c>
    </row>
    <row r="169" spans="2:18" x14ac:dyDescent="0.3">
      <c r="B169" s="67" t="str">
        <f>IF(WEEKDAY(Tableau1[[#This Row],[Date]],2)=4,"semaine "&amp;_xlfn.ISOWEEKNUM(Tableau1[[#This Row],[Date]]),"")</f>
        <v>semaine 24</v>
      </c>
      <c r="C169" s="54" t="str">
        <f>UPPER(TEXT(Tableau1[[#This Row],[Date]],"jjjj"))</f>
        <v>JEUDI</v>
      </c>
      <c r="D169" s="109">
        <f>$C$3+ROW()-ROW(Tableau1[[#Headers],[Date]])-1</f>
        <v>43993</v>
      </c>
      <c r="E169" s="29">
        <v>0.35416666666666669</v>
      </c>
      <c r="F169" s="29">
        <v>0.52083333333333337</v>
      </c>
      <c r="G169" s="101">
        <v>6.9444444444444441E-3</v>
      </c>
      <c r="H169" s="29">
        <v>0.5625</v>
      </c>
      <c r="I169" s="29">
        <v>0.70833333333333337</v>
      </c>
      <c r="J169" s="101">
        <v>6.9444444444444441E-3</v>
      </c>
      <c r="K16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69" s="57"/>
      <c r="M169" s="68"/>
      <c r="N169" s="61"/>
      <c r="O169" s="52" t="str">
        <f ca="1">IF(COUNTIF('jours fériés'!C:C,Tableau1[[#This Row],[Date]]),"oui","")</f>
        <v/>
      </c>
      <c r="P16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69" s="83">
        <f>IF(Tableau1[[#This Row],[ CP / ABS]]="A.M.",Tableau1[[#This Row],[Temps de travail]],0)</f>
        <v>0</v>
      </c>
      <c r="R169" s="84">
        <f>IF(Tableau1[[#This Row],[ CP / ABS]]="Ch.P.",Tableau1[[#This Row],[Temps de travail]],0)</f>
        <v>0</v>
      </c>
    </row>
    <row r="170" spans="2:18" x14ac:dyDescent="0.3">
      <c r="B170" s="67" t="str">
        <f>IF(WEEKDAY(Tableau1[[#This Row],[Date]],2)=4,"semaine "&amp;_xlfn.ISOWEEKNUM(Tableau1[[#This Row],[Date]]),"")</f>
        <v/>
      </c>
      <c r="C170" s="54" t="str">
        <f>UPPER(TEXT(Tableau1[[#This Row],[Date]],"jjjj"))</f>
        <v>VENDREDI</v>
      </c>
      <c r="D170" s="109">
        <f>$C$3+ROW()-ROW(Tableau1[[#Headers],[Date]])-1</f>
        <v>43994</v>
      </c>
      <c r="E170" s="29">
        <v>0.35416666666666669</v>
      </c>
      <c r="F170" s="29">
        <v>0.5</v>
      </c>
      <c r="G170" s="101">
        <v>6.9444444444444441E-3</v>
      </c>
      <c r="H170" s="29">
        <v>0.54166666666666663</v>
      </c>
      <c r="I170" s="29">
        <v>0.64583333333333337</v>
      </c>
      <c r="J170" s="101"/>
      <c r="K170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70" s="57"/>
      <c r="M170" s="68"/>
      <c r="N170" s="61"/>
      <c r="O170" s="52" t="str">
        <f ca="1">IF(COUNTIF('jours fériés'!C:C,Tableau1[[#This Row],[Date]]),"oui","")</f>
        <v/>
      </c>
      <c r="P17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0" s="83">
        <f>IF(Tableau1[[#This Row],[ CP / ABS]]="A.M.",Tableau1[[#This Row],[Temps de travail]],0)</f>
        <v>0</v>
      </c>
      <c r="R170" s="84">
        <f>IF(Tableau1[[#This Row],[ CP / ABS]]="Ch.P.",Tableau1[[#This Row],[Temps de travail]],0)</f>
        <v>0</v>
      </c>
    </row>
    <row r="171" spans="2:18" x14ac:dyDescent="0.3">
      <c r="B171" s="67" t="str">
        <f>IF(WEEKDAY(Tableau1[[#This Row],[Date]],2)=4,"semaine "&amp;_xlfn.ISOWEEKNUM(Tableau1[[#This Row],[Date]]),"")</f>
        <v/>
      </c>
      <c r="C171" s="54" t="str">
        <f>UPPER(TEXT(Tableau1[[#This Row],[Date]],"jjjj"))</f>
        <v>SAMEDI</v>
      </c>
      <c r="D171" s="109">
        <f>$C$3+ROW()-ROW(Tableau1[[#Headers],[Date]])-1</f>
        <v>43995</v>
      </c>
      <c r="E171" s="29"/>
      <c r="F171" s="29"/>
      <c r="G171" s="29"/>
      <c r="H171" s="29"/>
      <c r="I171" s="29"/>
      <c r="J171" s="29"/>
      <c r="K171" s="113">
        <f>Tableau1[[#This Row],[Fin AM]]-Tableau1[[#This Row],[Début AM]]-Tableau1[[#This Row],[Pause AM]]+Tableau1[[#This Row],[Fin PM]]-Tableau1[[#This Row],[Début PM]]-Tableau1[[#This Row],[Pause PM]]</f>
        <v>0</v>
      </c>
      <c r="L171" s="57"/>
      <c r="M171" s="68"/>
      <c r="N171" s="61"/>
      <c r="O171" s="52" t="str">
        <f ca="1">IF(COUNTIF('jours fériés'!C:C,Tableau1[[#This Row],[Date]]),"oui","")</f>
        <v/>
      </c>
      <c r="P17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1" s="83">
        <f>IF(Tableau1[[#This Row],[ CP / ABS]]="A.M.",Tableau1[[#This Row],[Temps de travail]],0)</f>
        <v>0</v>
      </c>
      <c r="R171" s="84">
        <f>IF(Tableau1[[#This Row],[ CP / ABS]]="Ch.P.",Tableau1[[#This Row],[Temps de travail]],0)</f>
        <v>0</v>
      </c>
    </row>
    <row r="172" spans="2:18" x14ac:dyDescent="0.3">
      <c r="B172" s="67" t="str">
        <f>IF(WEEKDAY(Tableau1[[#This Row],[Date]],2)=4,"semaine "&amp;_xlfn.ISOWEEKNUM(Tableau1[[#This Row],[Date]]),"")</f>
        <v/>
      </c>
      <c r="C172" s="54" t="str">
        <f>UPPER(TEXT(Tableau1[[#This Row],[Date]],"jjjj"))</f>
        <v>DIMANCHE</v>
      </c>
      <c r="D172" s="109">
        <f>$C$3+ROW()-ROW(Tableau1[[#Headers],[Date]])-1</f>
        <v>43996</v>
      </c>
      <c r="E172" s="29"/>
      <c r="F172" s="29"/>
      <c r="G172" s="29"/>
      <c r="H172" s="29"/>
      <c r="I172" s="29"/>
      <c r="J172" s="29"/>
      <c r="K172" s="113">
        <f>Tableau1[[#This Row],[Fin AM]]-Tableau1[[#This Row],[Début AM]]-Tableau1[[#This Row],[Pause AM]]+Tableau1[[#This Row],[Fin PM]]-Tableau1[[#This Row],[Début PM]]-Tableau1[[#This Row],[Pause PM]]</f>
        <v>0</v>
      </c>
      <c r="L172" s="57"/>
      <c r="M172" s="68"/>
      <c r="N172" s="61"/>
      <c r="O172" s="52" t="str">
        <f ca="1">IF(COUNTIF('jours fériés'!C:C,Tableau1[[#This Row],[Date]]),"oui","")</f>
        <v/>
      </c>
      <c r="P17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72" s="83">
        <f>IF(Tableau1[[#This Row],[ CP / ABS]]="A.M.",Tableau1[[#This Row],[Temps de travail]],0)</f>
        <v>0</v>
      </c>
      <c r="R172" s="84">
        <f>IF(Tableau1[[#This Row],[ CP / ABS]]="Ch.P.",Tableau1[[#This Row],[Temps de travail]],0)</f>
        <v>0</v>
      </c>
    </row>
    <row r="173" spans="2:18" x14ac:dyDescent="0.3">
      <c r="B173" s="67" t="str">
        <f>IF(WEEKDAY(Tableau1[[#This Row],[Date]],2)=4,"semaine "&amp;_xlfn.ISOWEEKNUM(Tableau1[[#This Row],[Date]]),"")</f>
        <v/>
      </c>
      <c r="C173" s="54" t="str">
        <f>UPPER(TEXT(Tableau1[[#This Row],[Date]],"jjjj"))</f>
        <v>LUNDI</v>
      </c>
      <c r="D173" s="109">
        <f>$C$3+ROW()-ROW(Tableau1[[#Headers],[Date]])-1</f>
        <v>43997</v>
      </c>
      <c r="E173" s="29">
        <v>0.35416666666666669</v>
      </c>
      <c r="F173" s="29">
        <v>0.52083333333333337</v>
      </c>
      <c r="G173" s="101">
        <v>6.9444444444444441E-3</v>
      </c>
      <c r="H173" s="29">
        <v>0.5625</v>
      </c>
      <c r="I173" s="29">
        <v>0.70833333333333337</v>
      </c>
      <c r="J173" s="101">
        <v>6.9444444444444441E-3</v>
      </c>
      <c r="K17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73" s="57"/>
      <c r="M173" s="68"/>
      <c r="N173" s="61"/>
      <c r="O173" s="52" t="str">
        <f ca="1">IF(COUNTIF('jours fériés'!C:C,Tableau1[[#This Row],[Date]]),"oui","")</f>
        <v/>
      </c>
      <c r="P17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3" s="83">
        <f>IF(Tableau1[[#This Row],[ CP / ABS]]="A.M.",Tableau1[[#This Row],[Temps de travail]],0)</f>
        <v>0</v>
      </c>
      <c r="R173" s="84">
        <f>IF(Tableau1[[#This Row],[ CP / ABS]]="Ch.P.",Tableau1[[#This Row],[Temps de travail]],0)</f>
        <v>0</v>
      </c>
    </row>
    <row r="174" spans="2:18" x14ac:dyDescent="0.3">
      <c r="B174" s="67" t="str">
        <f>IF(WEEKDAY(Tableau1[[#This Row],[Date]],2)=4,"semaine "&amp;_xlfn.ISOWEEKNUM(Tableau1[[#This Row],[Date]]),"")</f>
        <v/>
      </c>
      <c r="C174" s="54" t="str">
        <f>UPPER(TEXT(Tableau1[[#This Row],[Date]],"jjjj"))</f>
        <v>MARDI</v>
      </c>
      <c r="D174" s="109">
        <f>$C$3+ROW()-ROW(Tableau1[[#Headers],[Date]])-1</f>
        <v>43998</v>
      </c>
      <c r="E174" s="29">
        <v>0.35416666666666669</v>
      </c>
      <c r="F174" s="29">
        <v>0.52083333333333337</v>
      </c>
      <c r="G174" s="101">
        <v>6.9444444444444441E-3</v>
      </c>
      <c r="H174" s="29">
        <v>0.5625</v>
      </c>
      <c r="I174" s="29">
        <v>0.70833333333333337</v>
      </c>
      <c r="J174" s="101">
        <v>6.9444444444444441E-3</v>
      </c>
      <c r="K17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74" s="57"/>
      <c r="M174" s="68"/>
      <c r="N174" s="61"/>
      <c r="O174" s="52" t="str">
        <f ca="1">IF(COUNTIF('jours fériés'!C:C,Tableau1[[#This Row],[Date]]),"oui","")</f>
        <v/>
      </c>
      <c r="P17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4" s="83">
        <f>IF(Tableau1[[#This Row],[ CP / ABS]]="A.M.",Tableau1[[#This Row],[Temps de travail]],0)</f>
        <v>0</v>
      </c>
      <c r="R174" s="84">
        <f>IF(Tableau1[[#This Row],[ CP / ABS]]="Ch.P.",Tableau1[[#This Row],[Temps de travail]],0)</f>
        <v>0</v>
      </c>
    </row>
    <row r="175" spans="2:18" x14ac:dyDescent="0.3">
      <c r="B175" s="67" t="str">
        <f>IF(WEEKDAY(Tableau1[[#This Row],[Date]],2)=4,"semaine "&amp;_xlfn.ISOWEEKNUM(Tableau1[[#This Row],[Date]]),"")</f>
        <v/>
      </c>
      <c r="C175" s="54" t="str">
        <f>UPPER(TEXT(Tableau1[[#This Row],[Date]],"jjjj"))</f>
        <v>MERCREDI</v>
      </c>
      <c r="D175" s="109">
        <f>$C$3+ROW()-ROW(Tableau1[[#Headers],[Date]])-1</f>
        <v>43999</v>
      </c>
      <c r="E175" s="29">
        <v>0.35416666666666669</v>
      </c>
      <c r="F175" s="29">
        <v>0.52083333333333337</v>
      </c>
      <c r="G175" s="101">
        <v>6.9444444444444441E-3</v>
      </c>
      <c r="H175" s="29">
        <v>0.5625</v>
      </c>
      <c r="I175" s="29">
        <v>0.70833333333333337</v>
      </c>
      <c r="J175" s="101">
        <v>6.9444444444444441E-3</v>
      </c>
      <c r="K17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75" s="57"/>
      <c r="M175" s="68"/>
      <c r="N175" s="61"/>
      <c r="O175" s="52" t="str">
        <f ca="1">IF(COUNTIF('jours fériés'!C:C,Tableau1[[#This Row],[Date]]),"oui","")</f>
        <v/>
      </c>
      <c r="P17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5" s="83">
        <f>IF(Tableau1[[#This Row],[ CP / ABS]]="A.M.",Tableau1[[#This Row],[Temps de travail]],0)</f>
        <v>0</v>
      </c>
      <c r="R175" s="84">
        <f>IF(Tableau1[[#This Row],[ CP / ABS]]="Ch.P.",Tableau1[[#This Row],[Temps de travail]],0)</f>
        <v>0</v>
      </c>
    </row>
    <row r="176" spans="2:18" x14ac:dyDescent="0.3">
      <c r="B176" s="67" t="str">
        <f>IF(WEEKDAY(Tableau1[[#This Row],[Date]],2)=4,"semaine "&amp;_xlfn.ISOWEEKNUM(Tableau1[[#This Row],[Date]]),"")</f>
        <v>semaine 25</v>
      </c>
      <c r="C176" s="54" t="str">
        <f>UPPER(TEXT(Tableau1[[#This Row],[Date]],"jjjj"))</f>
        <v>JEUDI</v>
      </c>
      <c r="D176" s="109">
        <f>$C$3+ROW()-ROW(Tableau1[[#Headers],[Date]])-1</f>
        <v>44000</v>
      </c>
      <c r="E176" s="29">
        <v>0.35416666666666669</v>
      </c>
      <c r="F176" s="29">
        <v>0.52083333333333337</v>
      </c>
      <c r="G176" s="101">
        <v>6.9444444444444441E-3</v>
      </c>
      <c r="H176" s="29">
        <v>0.5625</v>
      </c>
      <c r="I176" s="29">
        <v>0.70833333333333337</v>
      </c>
      <c r="J176" s="101">
        <v>6.9444444444444441E-3</v>
      </c>
      <c r="K17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76" s="57"/>
      <c r="M176" s="68"/>
      <c r="N176" s="61"/>
      <c r="O176" s="52" t="str">
        <f ca="1">IF(COUNTIF('jours fériés'!C:C,Tableau1[[#This Row],[Date]]),"oui","")</f>
        <v/>
      </c>
      <c r="P17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6" s="83">
        <f>IF(Tableau1[[#This Row],[ CP / ABS]]="A.M.",Tableau1[[#This Row],[Temps de travail]],0)</f>
        <v>0</v>
      </c>
      <c r="R176" s="84">
        <f>IF(Tableau1[[#This Row],[ CP / ABS]]="Ch.P.",Tableau1[[#This Row],[Temps de travail]],0)</f>
        <v>0</v>
      </c>
    </row>
    <row r="177" spans="2:18" x14ac:dyDescent="0.3">
      <c r="B177" s="67" t="str">
        <f>IF(WEEKDAY(Tableau1[[#This Row],[Date]],2)=4,"semaine "&amp;_xlfn.ISOWEEKNUM(Tableau1[[#This Row],[Date]]),"")</f>
        <v/>
      </c>
      <c r="C177" s="54" t="str">
        <f>UPPER(TEXT(Tableau1[[#This Row],[Date]],"jjjj"))</f>
        <v>VENDREDI</v>
      </c>
      <c r="D177" s="109">
        <f>$C$3+ROW()-ROW(Tableau1[[#Headers],[Date]])-1</f>
        <v>44001</v>
      </c>
      <c r="E177" s="29">
        <v>0.35416666666666669</v>
      </c>
      <c r="F177" s="29">
        <v>0.5</v>
      </c>
      <c r="G177" s="101">
        <v>6.9444444444444441E-3</v>
      </c>
      <c r="H177" s="29">
        <v>0.54166666666666663</v>
      </c>
      <c r="I177" s="29">
        <v>0.64583333333333337</v>
      </c>
      <c r="J177" s="101"/>
      <c r="K177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77" s="57"/>
      <c r="M177" s="68"/>
      <c r="N177" s="61"/>
      <c r="O177" s="52" t="str">
        <f ca="1">IF(COUNTIF('jours fériés'!C:C,Tableau1[[#This Row],[Date]]),"oui","")</f>
        <v/>
      </c>
      <c r="P17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7" s="83">
        <f>IF(Tableau1[[#This Row],[ CP / ABS]]="A.M.",Tableau1[[#This Row],[Temps de travail]],0)</f>
        <v>0</v>
      </c>
      <c r="R177" s="84">
        <f>IF(Tableau1[[#This Row],[ CP / ABS]]="Ch.P.",Tableau1[[#This Row],[Temps de travail]],0)</f>
        <v>0</v>
      </c>
    </row>
    <row r="178" spans="2:18" x14ac:dyDescent="0.3">
      <c r="B178" s="67" t="str">
        <f>IF(WEEKDAY(Tableau1[[#This Row],[Date]],2)=4,"semaine "&amp;_xlfn.ISOWEEKNUM(Tableau1[[#This Row],[Date]]),"")</f>
        <v/>
      </c>
      <c r="C178" s="54" t="str">
        <f>UPPER(TEXT(Tableau1[[#This Row],[Date]],"jjjj"))</f>
        <v>SAMEDI</v>
      </c>
      <c r="D178" s="109">
        <f>$C$3+ROW()-ROW(Tableau1[[#Headers],[Date]])-1</f>
        <v>44002</v>
      </c>
      <c r="E178" s="29"/>
      <c r="F178" s="29"/>
      <c r="G178" s="29"/>
      <c r="H178" s="29"/>
      <c r="I178" s="29"/>
      <c r="J178" s="29"/>
      <c r="K178" s="113">
        <f>Tableau1[[#This Row],[Fin AM]]-Tableau1[[#This Row],[Début AM]]-Tableau1[[#This Row],[Pause AM]]+Tableau1[[#This Row],[Fin PM]]-Tableau1[[#This Row],[Début PM]]-Tableau1[[#This Row],[Pause PM]]</f>
        <v>0</v>
      </c>
      <c r="L178" s="57"/>
      <c r="M178" s="68"/>
      <c r="N178" s="61"/>
      <c r="O178" s="52" t="str">
        <f ca="1">IF(COUNTIF('jours fériés'!C:C,Tableau1[[#This Row],[Date]]),"oui","")</f>
        <v/>
      </c>
      <c r="P17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78" s="83">
        <f>IF(Tableau1[[#This Row],[ CP / ABS]]="A.M.",Tableau1[[#This Row],[Temps de travail]],0)</f>
        <v>0</v>
      </c>
      <c r="R178" s="84">
        <f>IF(Tableau1[[#This Row],[ CP / ABS]]="Ch.P.",Tableau1[[#This Row],[Temps de travail]],0)</f>
        <v>0</v>
      </c>
    </row>
    <row r="179" spans="2:18" x14ac:dyDescent="0.3">
      <c r="B179" s="67" t="str">
        <f>IF(WEEKDAY(Tableau1[[#This Row],[Date]],2)=4,"semaine "&amp;_xlfn.ISOWEEKNUM(Tableau1[[#This Row],[Date]]),"")</f>
        <v/>
      </c>
      <c r="C179" s="54" t="str">
        <f>UPPER(TEXT(Tableau1[[#This Row],[Date]],"jjjj"))</f>
        <v>DIMANCHE</v>
      </c>
      <c r="D179" s="109">
        <f>$C$3+ROW()-ROW(Tableau1[[#Headers],[Date]])-1</f>
        <v>44003</v>
      </c>
      <c r="E179" s="29"/>
      <c r="F179" s="29"/>
      <c r="G179" s="29"/>
      <c r="H179" s="29"/>
      <c r="I179" s="29"/>
      <c r="J179" s="29"/>
      <c r="K179" s="113">
        <f>Tableau1[[#This Row],[Fin AM]]-Tableau1[[#This Row],[Début AM]]-Tableau1[[#This Row],[Pause AM]]+Tableau1[[#This Row],[Fin PM]]-Tableau1[[#This Row],[Début PM]]-Tableau1[[#This Row],[Pause PM]]</f>
        <v>0</v>
      </c>
      <c r="L179" s="57"/>
      <c r="M179" s="68"/>
      <c r="N179" s="61"/>
      <c r="O179" s="52" t="str">
        <f ca="1">IF(COUNTIF('jours fériés'!C:C,Tableau1[[#This Row],[Date]]),"oui","")</f>
        <v/>
      </c>
      <c r="P17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79" s="83">
        <f>IF(Tableau1[[#This Row],[ CP / ABS]]="A.M.",Tableau1[[#This Row],[Temps de travail]],0)</f>
        <v>0</v>
      </c>
      <c r="R179" s="84">
        <f>IF(Tableau1[[#This Row],[ CP / ABS]]="Ch.P.",Tableau1[[#This Row],[Temps de travail]],0)</f>
        <v>0</v>
      </c>
    </row>
    <row r="180" spans="2:18" x14ac:dyDescent="0.3">
      <c r="B180" s="67" t="str">
        <f>IF(WEEKDAY(Tableau1[[#This Row],[Date]],2)=4,"semaine "&amp;_xlfn.ISOWEEKNUM(Tableau1[[#This Row],[Date]]),"")</f>
        <v/>
      </c>
      <c r="C180" s="54" t="str">
        <f>UPPER(TEXT(Tableau1[[#This Row],[Date]],"jjjj"))</f>
        <v>LUNDI</v>
      </c>
      <c r="D180" s="109">
        <f>$C$3+ROW()-ROW(Tableau1[[#Headers],[Date]])-1</f>
        <v>44004</v>
      </c>
      <c r="E180" s="29">
        <v>0.35416666666666669</v>
      </c>
      <c r="F180" s="29">
        <v>0.52083333333333337</v>
      </c>
      <c r="G180" s="101">
        <v>6.9444444444444441E-3</v>
      </c>
      <c r="H180" s="29">
        <v>0.5625</v>
      </c>
      <c r="I180" s="29">
        <v>0.70833333333333337</v>
      </c>
      <c r="J180" s="101">
        <v>6.9444444444444441E-3</v>
      </c>
      <c r="K18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0" s="57"/>
      <c r="M180" s="68"/>
      <c r="N180" s="61"/>
      <c r="O180" s="52" t="str">
        <f ca="1">IF(COUNTIF('jours fériés'!C:C,Tableau1[[#This Row],[Date]]),"oui","")</f>
        <v/>
      </c>
      <c r="P18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0" s="83">
        <f>IF(Tableau1[[#This Row],[ CP / ABS]]="A.M.",Tableau1[[#This Row],[Temps de travail]],0)</f>
        <v>0</v>
      </c>
      <c r="R180" s="84">
        <f>IF(Tableau1[[#This Row],[ CP / ABS]]="Ch.P.",Tableau1[[#This Row],[Temps de travail]],0)</f>
        <v>0</v>
      </c>
    </row>
    <row r="181" spans="2:18" x14ac:dyDescent="0.3">
      <c r="B181" s="67" t="str">
        <f>IF(WEEKDAY(Tableau1[[#This Row],[Date]],2)=4,"semaine "&amp;_xlfn.ISOWEEKNUM(Tableau1[[#This Row],[Date]]),"")</f>
        <v/>
      </c>
      <c r="C181" s="54" t="str">
        <f>UPPER(TEXT(Tableau1[[#This Row],[Date]],"jjjj"))</f>
        <v>MARDI</v>
      </c>
      <c r="D181" s="109">
        <f>$C$3+ROW()-ROW(Tableau1[[#Headers],[Date]])-1</f>
        <v>44005</v>
      </c>
      <c r="E181" s="29">
        <v>0.35416666666666669</v>
      </c>
      <c r="F181" s="29">
        <v>0.52083333333333337</v>
      </c>
      <c r="G181" s="101">
        <v>6.9444444444444441E-3</v>
      </c>
      <c r="H181" s="29">
        <v>0.5625</v>
      </c>
      <c r="I181" s="29">
        <v>0.70833333333333337</v>
      </c>
      <c r="J181" s="101">
        <v>6.9444444444444441E-3</v>
      </c>
      <c r="K18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1" s="57"/>
      <c r="M181" s="68"/>
      <c r="N181" s="61"/>
      <c r="O181" s="52" t="str">
        <f ca="1">IF(COUNTIF('jours fériés'!C:C,Tableau1[[#This Row],[Date]]),"oui","")</f>
        <v/>
      </c>
      <c r="P18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1" s="83">
        <f>IF(Tableau1[[#This Row],[ CP / ABS]]="A.M.",Tableau1[[#This Row],[Temps de travail]],0)</f>
        <v>0</v>
      </c>
      <c r="R181" s="84">
        <f>IF(Tableau1[[#This Row],[ CP / ABS]]="Ch.P.",Tableau1[[#This Row],[Temps de travail]],0)</f>
        <v>0</v>
      </c>
    </row>
    <row r="182" spans="2:18" x14ac:dyDescent="0.3">
      <c r="B182" s="67" t="str">
        <f>IF(WEEKDAY(Tableau1[[#This Row],[Date]],2)=4,"semaine "&amp;_xlfn.ISOWEEKNUM(Tableau1[[#This Row],[Date]]),"")</f>
        <v/>
      </c>
      <c r="C182" s="54" t="str">
        <f>UPPER(TEXT(Tableau1[[#This Row],[Date]],"jjjj"))</f>
        <v>MERCREDI</v>
      </c>
      <c r="D182" s="109">
        <f>$C$3+ROW()-ROW(Tableau1[[#Headers],[Date]])-1</f>
        <v>44006</v>
      </c>
      <c r="E182" s="29">
        <v>0.35416666666666669</v>
      </c>
      <c r="F182" s="29">
        <v>0.52083333333333337</v>
      </c>
      <c r="G182" s="101">
        <v>6.9444444444444441E-3</v>
      </c>
      <c r="H182" s="29">
        <v>0.5625</v>
      </c>
      <c r="I182" s="29">
        <v>0.70833333333333337</v>
      </c>
      <c r="J182" s="101">
        <v>6.9444444444444441E-3</v>
      </c>
      <c r="K18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2" s="57"/>
      <c r="M182" s="68"/>
      <c r="N182" s="61"/>
      <c r="O182" s="52" t="str">
        <f ca="1">IF(COUNTIF('jours fériés'!C:C,Tableau1[[#This Row],[Date]]),"oui","")</f>
        <v/>
      </c>
      <c r="P18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2" s="83">
        <f>IF(Tableau1[[#This Row],[ CP / ABS]]="A.M.",Tableau1[[#This Row],[Temps de travail]],0)</f>
        <v>0</v>
      </c>
      <c r="R182" s="84">
        <f>IF(Tableau1[[#This Row],[ CP / ABS]]="Ch.P.",Tableau1[[#This Row],[Temps de travail]],0)</f>
        <v>0</v>
      </c>
    </row>
    <row r="183" spans="2:18" x14ac:dyDescent="0.3">
      <c r="B183" s="67" t="str">
        <f>IF(WEEKDAY(Tableau1[[#This Row],[Date]],2)=4,"semaine "&amp;_xlfn.ISOWEEKNUM(Tableau1[[#This Row],[Date]]),"")</f>
        <v>semaine 26</v>
      </c>
      <c r="C183" s="54" t="str">
        <f>UPPER(TEXT(Tableau1[[#This Row],[Date]],"jjjj"))</f>
        <v>JEUDI</v>
      </c>
      <c r="D183" s="109">
        <f>$C$3+ROW()-ROW(Tableau1[[#Headers],[Date]])-1</f>
        <v>44007</v>
      </c>
      <c r="E183" s="29">
        <v>0.35416666666666669</v>
      </c>
      <c r="F183" s="29">
        <v>0.52083333333333337</v>
      </c>
      <c r="G183" s="101">
        <v>6.9444444444444441E-3</v>
      </c>
      <c r="H183" s="29">
        <v>0.5625</v>
      </c>
      <c r="I183" s="29">
        <v>0.70833333333333337</v>
      </c>
      <c r="J183" s="101">
        <v>6.9444444444444441E-3</v>
      </c>
      <c r="K18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3" s="57"/>
      <c r="M183" s="68"/>
      <c r="N183" s="61"/>
      <c r="O183" s="52" t="str">
        <f ca="1">IF(COUNTIF('jours fériés'!C:C,Tableau1[[#This Row],[Date]]),"oui","")</f>
        <v/>
      </c>
      <c r="P18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3" s="83">
        <f>IF(Tableau1[[#This Row],[ CP / ABS]]="A.M.",Tableau1[[#This Row],[Temps de travail]],0)</f>
        <v>0</v>
      </c>
      <c r="R183" s="84">
        <f>IF(Tableau1[[#This Row],[ CP / ABS]]="Ch.P.",Tableau1[[#This Row],[Temps de travail]],0)</f>
        <v>0</v>
      </c>
    </row>
    <row r="184" spans="2:18" x14ac:dyDescent="0.3">
      <c r="B184" s="67" t="str">
        <f>IF(WEEKDAY(Tableau1[[#This Row],[Date]],2)=4,"semaine "&amp;_xlfn.ISOWEEKNUM(Tableau1[[#This Row],[Date]]),"")</f>
        <v/>
      </c>
      <c r="C184" s="54" t="str">
        <f>UPPER(TEXT(Tableau1[[#This Row],[Date]],"jjjj"))</f>
        <v>VENDREDI</v>
      </c>
      <c r="D184" s="109">
        <f>$C$3+ROW()-ROW(Tableau1[[#Headers],[Date]])-1</f>
        <v>44008</v>
      </c>
      <c r="E184" s="29">
        <v>0.35416666666666669</v>
      </c>
      <c r="F184" s="29">
        <v>0.5</v>
      </c>
      <c r="G184" s="101">
        <v>6.9444444444444441E-3</v>
      </c>
      <c r="H184" s="29">
        <v>0.54166666666666663</v>
      </c>
      <c r="I184" s="29">
        <v>0.64583333333333337</v>
      </c>
      <c r="J184" s="101"/>
      <c r="K184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84" s="57"/>
      <c r="M184" s="68"/>
      <c r="N184" s="61"/>
      <c r="O184" s="52" t="str">
        <f ca="1">IF(COUNTIF('jours fériés'!C:C,Tableau1[[#This Row],[Date]]),"oui","")</f>
        <v/>
      </c>
      <c r="P18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4" s="83">
        <f>IF(Tableau1[[#This Row],[ CP / ABS]]="A.M.",Tableau1[[#This Row],[Temps de travail]],0)</f>
        <v>0</v>
      </c>
      <c r="R184" s="84">
        <f>IF(Tableau1[[#This Row],[ CP / ABS]]="Ch.P.",Tableau1[[#This Row],[Temps de travail]],0)</f>
        <v>0</v>
      </c>
    </row>
    <row r="185" spans="2:18" x14ac:dyDescent="0.3">
      <c r="B185" s="67" t="str">
        <f>IF(WEEKDAY(Tableau1[[#This Row],[Date]],2)=4,"semaine "&amp;_xlfn.ISOWEEKNUM(Tableau1[[#This Row],[Date]]),"")</f>
        <v/>
      </c>
      <c r="C185" s="54" t="str">
        <f>UPPER(TEXT(Tableau1[[#This Row],[Date]],"jjjj"))</f>
        <v>SAMEDI</v>
      </c>
      <c r="D185" s="109">
        <f>$C$3+ROW()-ROW(Tableau1[[#Headers],[Date]])-1</f>
        <v>44009</v>
      </c>
      <c r="E185" s="29"/>
      <c r="F185" s="29"/>
      <c r="G185" s="29"/>
      <c r="H185" s="29"/>
      <c r="I185" s="29"/>
      <c r="J185" s="29"/>
      <c r="K185" s="113">
        <f>Tableau1[[#This Row],[Fin AM]]-Tableau1[[#This Row],[Début AM]]-Tableau1[[#This Row],[Pause AM]]+Tableau1[[#This Row],[Fin PM]]-Tableau1[[#This Row],[Début PM]]-Tableau1[[#This Row],[Pause PM]]</f>
        <v>0</v>
      </c>
      <c r="L185" s="57"/>
      <c r="M185" s="68"/>
      <c r="N185" s="61"/>
      <c r="O185" s="52" t="str">
        <f ca="1">IF(COUNTIF('jours fériés'!C:C,Tableau1[[#This Row],[Date]]),"oui","")</f>
        <v/>
      </c>
      <c r="P18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5" s="83">
        <f>IF(Tableau1[[#This Row],[ CP / ABS]]="A.M.",Tableau1[[#This Row],[Temps de travail]],0)</f>
        <v>0</v>
      </c>
      <c r="R185" s="84">
        <f>IF(Tableau1[[#This Row],[ CP / ABS]]="Ch.P.",Tableau1[[#This Row],[Temps de travail]],0)</f>
        <v>0</v>
      </c>
    </row>
    <row r="186" spans="2:18" x14ac:dyDescent="0.3">
      <c r="B186" s="67" t="str">
        <f>IF(WEEKDAY(Tableau1[[#This Row],[Date]],2)=4,"semaine "&amp;_xlfn.ISOWEEKNUM(Tableau1[[#This Row],[Date]]),"")</f>
        <v/>
      </c>
      <c r="C186" s="54" t="str">
        <f>UPPER(TEXT(Tableau1[[#This Row],[Date]],"jjjj"))</f>
        <v>DIMANCHE</v>
      </c>
      <c r="D186" s="109">
        <f>$C$3+ROW()-ROW(Tableau1[[#Headers],[Date]])-1</f>
        <v>44010</v>
      </c>
      <c r="E186" s="29"/>
      <c r="F186" s="29"/>
      <c r="G186" s="29"/>
      <c r="H186" s="29"/>
      <c r="I186" s="29"/>
      <c r="J186" s="29"/>
      <c r="K186" s="113">
        <f>Tableau1[[#This Row],[Fin AM]]-Tableau1[[#This Row],[Début AM]]-Tableau1[[#This Row],[Pause AM]]+Tableau1[[#This Row],[Fin PM]]-Tableau1[[#This Row],[Début PM]]-Tableau1[[#This Row],[Pause PM]]</f>
        <v>0</v>
      </c>
      <c r="L186" s="57"/>
      <c r="M186" s="68"/>
      <c r="N186" s="61"/>
      <c r="O186" s="52" t="str">
        <f ca="1">IF(COUNTIF('jours fériés'!C:C,Tableau1[[#This Row],[Date]]),"oui","")</f>
        <v/>
      </c>
      <c r="P18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86" s="83">
        <f>IF(Tableau1[[#This Row],[ CP / ABS]]="A.M.",Tableau1[[#This Row],[Temps de travail]],0)</f>
        <v>0</v>
      </c>
      <c r="R186" s="84">
        <f>IF(Tableau1[[#This Row],[ CP / ABS]]="Ch.P.",Tableau1[[#This Row],[Temps de travail]],0)</f>
        <v>0</v>
      </c>
    </row>
    <row r="187" spans="2:18" x14ac:dyDescent="0.3">
      <c r="B187" s="67" t="str">
        <f>IF(WEEKDAY(Tableau1[[#This Row],[Date]],2)=4,"semaine "&amp;_xlfn.ISOWEEKNUM(Tableau1[[#This Row],[Date]]),"")</f>
        <v/>
      </c>
      <c r="C187" s="54" t="str">
        <f>UPPER(TEXT(Tableau1[[#This Row],[Date]],"jjjj"))</f>
        <v>LUNDI</v>
      </c>
      <c r="D187" s="109">
        <f>$C$3+ROW()-ROW(Tableau1[[#Headers],[Date]])-1</f>
        <v>44011</v>
      </c>
      <c r="E187" s="29">
        <v>0.35416666666666669</v>
      </c>
      <c r="F187" s="29">
        <v>0.52083333333333337</v>
      </c>
      <c r="G187" s="101">
        <v>6.9444444444444441E-3</v>
      </c>
      <c r="H187" s="29">
        <v>0.5625</v>
      </c>
      <c r="I187" s="29">
        <v>0.70833333333333337</v>
      </c>
      <c r="J187" s="101">
        <v>6.9444444444444441E-3</v>
      </c>
      <c r="K18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7" s="57"/>
      <c r="M187" s="68"/>
      <c r="N187" s="61"/>
      <c r="O187" s="52" t="str">
        <f ca="1">IF(COUNTIF('jours fériés'!C:C,Tableau1[[#This Row],[Date]]),"oui","")</f>
        <v/>
      </c>
      <c r="P18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7" s="83">
        <f>IF(Tableau1[[#This Row],[ CP / ABS]]="A.M.",Tableau1[[#This Row],[Temps de travail]],0)</f>
        <v>0</v>
      </c>
      <c r="R187" s="84">
        <f>IF(Tableau1[[#This Row],[ CP / ABS]]="Ch.P.",Tableau1[[#This Row],[Temps de travail]],0)</f>
        <v>0</v>
      </c>
    </row>
    <row r="188" spans="2:18" x14ac:dyDescent="0.3">
      <c r="B188" s="67" t="str">
        <f>IF(WEEKDAY(Tableau1[[#This Row],[Date]],2)=4,"semaine "&amp;_xlfn.ISOWEEKNUM(Tableau1[[#This Row],[Date]]),"")</f>
        <v/>
      </c>
      <c r="C188" s="54" t="str">
        <f>UPPER(TEXT(Tableau1[[#This Row],[Date]],"jjjj"))</f>
        <v>MARDI</v>
      </c>
      <c r="D188" s="109">
        <f>$C$3+ROW()-ROW(Tableau1[[#Headers],[Date]])-1</f>
        <v>44012</v>
      </c>
      <c r="E188" s="29">
        <v>0.35416666666666669</v>
      </c>
      <c r="F188" s="29">
        <v>0.52083333333333337</v>
      </c>
      <c r="G188" s="101">
        <v>6.9444444444444441E-3</v>
      </c>
      <c r="H188" s="29">
        <v>0.5625</v>
      </c>
      <c r="I188" s="29">
        <v>0.70833333333333337</v>
      </c>
      <c r="J188" s="101">
        <v>6.9444444444444441E-3</v>
      </c>
      <c r="K18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8" s="57"/>
      <c r="M188" s="68"/>
      <c r="N188" s="61"/>
      <c r="O188" s="52" t="str">
        <f ca="1">IF(COUNTIF('jours fériés'!C:C,Tableau1[[#This Row],[Date]]),"oui","")</f>
        <v/>
      </c>
      <c r="P18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8" s="83">
        <f>IF(Tableau1[[#This Row],[ CP / ABS]]="A.M.",Tableau1[[#This Row],[Temps de travail]],0)</f>
        <v>0</v>
      </c>
      <c r="R188" s="84">
        <f>IF(Tableau1[[#This Row],[ CP / ABS]]="Ch.P.",Tableau1[[#This Row],[Temps de travail]],0)</f>
        <v>0</v>
      </c>
    </row>
    <row r="189" spans="2:18" x14ac:dyDescent="0.3">
      <c r="B189" s="67" t="str">
        <f>IF(WEEKDAY(Tableau1[[#This Row],[Date]],2)=4,"semaine "&amp;_xlfn.ISOWEEKNUM(Tableau1[[#This Row],[Date]]),"")</f>
        <v/>
      </c>
      <c r="C189" s="54" t="str">
        <f>UPPER(TEXT(Tableau1[[#This Row],[Date]],"jjjj"))</f>
        <v>MERCREDI</v>
      </c>
      <c r="D189" s="109">
        <f>$C$3+ROW()-ROW(Tableau1[[#Headers],[Date]])-1</f>
        <v>44013</v>
      </c>
      <c r="E189" s="29">
        <v>0.35416666666666669</v>
      </c>
      <c r="F189" s="29">
        <v>0.52083333333333337</v>
      </c>
      <c r="G189" s="101">
        <v>6.9444444444444441E-3</v>
      </c>
      <c r="H189" s="29">
        <v>0.5625</v>
      </c>
      <c r="I189" s="29">
        <v>0.70833333333333337</v>
      </c>
      <c r="J189" s="101">
        <v>6.9444444444444441E-3</v>
      </c>
      <c r="K18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89" s="57"/>
      <c r="M189" s="68"/>
      <c r="N189" s="61"/>
      <c r="O189" s="52" t="str">
        <f ca="1">IF(COUNTIF('jours fériés'!C:C,Tableau1[[#This Row],[Date]]),"oui","")</f>
        <v/>
      </c>
      <c r="P18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89" s="83">
        <f>IF(Tableau1[[#This Row],[ CP / ABS]]="A.M.",Tableau1[[#This Row],[Temps de travail]],0)</f>
        <v>0</v>
      </c>
      <c r="R189" s="84">
        <f>IF(Tableau1[[#This Row],[ CP / ABS]]="Ch.P.",Tableau1[[#This Row],[Temps de travail]],0)</f>
        <v>0</v>
      </c>
    </row>
    <row r="190" spans="2:18" x14ac:dyDescent="0.3">
      <c r="B190" s="67" t="str">
        <f>IF(WEEKDAY(Tableau1[[#This Row],[Date]],2)=4,"semaine "&amp;_xlfn.ISOWEEKNUM(Tableau1[[#This Row],[Date]]),"")</f>
        <v>semaine 27</v>
      </c>
      <c r="C190" s="54" t="str">
        <f>UPPER(TEXT(Tableau1[[#This Row],[Date]],"jjjj"))</f>
        <v>JEUDI</v>
      </c>
      <c r="D190" s="109">
        <f>$C$3+ROW()-ROW(Tableau1[[#Headers],[Date]])-1</f>
        <v>44014</v>
      </c>
      <c r="E190" s="29">
        <v>0.35416666666666669</v>
      </c>
      <c r="F190" s="29">
        <v>0.52083333333333337</v>
      </c>
      <c r="G190" s="101">
        <v>6.9444444444444441E-3</v>
      </c>
      <c r="H190" s="29">
        <v>0.5625</v>
      </c>
      <c r="I190" s="29">
        <v>0.70833333333333337</v>
      </c>
      <c r="J190" s="101">
        <v>6.9444444444444441E-3</v>
      </c>
      <c r="K19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90" s="57"/>
      <c r="M190" s="68"/>
      <c r="N190" s="61"/>
      <c r="O190" s="52" t="str">
        <f ca="1">IF(COUNTIF('jours fériés'!C:C,Tableau1[[#This Row],[Date]]),"oui","")</f>
        <v/>
      </c>
      <c r="P19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0" s="83">
        <f>IF(Tableau1[[#This Row],[ CP / ABS]]="A.M.",Tableau1[[#This Row],[Temps de travail]],0)</f>
        <v>0</v>
      </c>
      <c r="R190" s="84">
        <f>IF(Tableau1[[#This Row],[ CP / ABS]]="Ch.P.",Tableau1[[#This Row],[Temps de travail]],0)</f>
        <v>0</v>
      </c>
    </row>
    <row r="191" spans="2:18" x14ac:dyDescent="0.3">
      <c r="B191" s="67" t="str">
        <f>IF(WEEKDAY(Tableau1[[#This Row],[Date]],2)=4,"semaine "&amp;_xlfn.ISOWEEKNUM(Tableau1[[#This Row],[Date]]),"")</f>
        <v/>
      </c>
      <c r="C191" s="54" t="str">
        <f>UPPER(TEXT(Tableau1[[#This Row],[Date]],"jjjj"))</f>
        <v>VENDREDI</v>
      </c>
      <c r="D191" s="109">
        <f>$C$3+ROW()-ROW(Tableau1[[#Headers],[Date]])-1</f>
        <v>44015</v>
      </c>
      <c r="E191" s="29">
        <v>0.35416666666666669</v>
      </c>
      <c r="F191" s="29">
        <v>0.5</v>
      </c>
      <c r="G191" s="101">
        <v>6.9444444444444441E-3</v>
      </c>
      <c r="H191" s="29">
        <v>0.54166666666666663</v>
      </c>
      <c r="I191" s="29">
        <v>0.64583333333333337</v>
      </c>
      <c r="J191" s="101"/>
      <c r="K191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91" s="57"/>
      <c r="M191" s="68"/>
      <c r="N191" s="61"/>
      <c r="O191" s="52" t="str">
        <f ca="1">IF(COUNTIF('jours fériés'!C:C,Tableau1[[#This Row],[Date]]),"oui","")</f>
        <v/>
      </c>
      <c r="P19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1" s="83">
        <f>IF(Tableau1[[#This Row],[ CP / ABS]]="A.M.",Tableau1[[#This Row],[Temps de travail]],0)</f>
        <v>0</v>
      </c>
      <c r="R191" s="84">
        <f>IF(Tableau1[[#This Row],[ CP / ABS]]="Ch.P.",Tableau1[[#This Row],[Temps de travail]],0)</f>
        <v>0</v>
      </c>
    </row>
    <row r="192" spans="2:18" x14ac:dyDescent="0.3">
      <c r="B192" s="67" t="str">
        <f>IF(WEEKDAY(Tableau1[[#This Row],[Date]],2)=4,"semaine "&amp;_xlfn.ISOWEEKNUM(Tableau1[[#This Row],[Date]]),"")</f>
        <v/>
      </c>
      <c r="C192" s="54" t="str">
        <f>UPPER(TEXT(Tableau1[[#This Row],[Date]],"jjjj"))</f>
        <v>SAMEDI</v>
      </c>
      <c r="D192" s="109">
        <f>$C$3+ROW()-ROW(Tableau1[[#Headers],[Date]])-1</f>
        <v>44016</v>
      </c>
      <c r="E192" s="29"/>
      <c r="F192" s="29"/>
      <c r="G192" s="29"/>
      <c r="H192" s="29"/>
      <c r="I192" s="29"/>
      <c r="J192" s="29"/>
      <c r="K192" s="113">
        <f>Tableau1[[#This Row],[Fin AM]]-Tableau1[[#This Row],[Début AM]]-Tableau1[[#This Row],[Pause AM]]+Tableau1[[#This Row],[Fin PM]]-Tableau1[[#This Row],[Début PM]]-Tableau1[[#This Row],[Pause PM]]</f>
        <v>0</v>
      </c>
      <c r="L192" s="57"/>
      <c r="M192" s="68"/>
      <c r="N192" s="61"/>
      <c r="O192" s="52" t="str">
        <f ca="1">IF(COUNTIF('jours fériés'!C:C,Tableau1[[#This Row],[Date]]),"oui","")</f>
        <v/>
      </c>
      <c r="P19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2" s="83">
        <f>IF(Tableau1[[#This Row],[ CP / ABS]]="A.M.",Tableau1[[#This Row],[Temps de travail]],0)</f>
        <v>0</v>
      </c>
      <c r="R192" s="84">
        <f>IF(Tableau1[[#This Row],[ CP / ABS]]="Ch.P.",Tableau1[[#This Row],[Temps de travail]],0)</f>
        <v>0</v>
      </c>
    </row>
    <row r="193" spans="2:18" x14ac:dyDescent="0.3">
      <c r="B193" s="67" t="str">
        <f>IF(WEEKDAY(Tableau1[[#This Row],[Date]],2)=4,"semaine "&amp;_xlfn.ISOWEEKNUM(Tableau1[[#This Row],[Date]]),"")</f>
        <v/>
      </c>
      <c r="C193" s="54" t="str">
        <f>UPPER(TEXT(Tableau1[[#This Row],[Date]],"jjjj"))</f>
        <v>DIMANCHE</v>
      </c>
      <c r="D193" s="109">
        <f>$C$3+ROW()-ROW(Tableau1[[#Headers],[Date]])-1</f>
        <v>44017</v>
      </c>
      <c r="E193" s="29"/>
      <c r="F193" s="29"/>
      <c r="G193" s="29"/>
      <c r="H193" s="29"/>
      <c r="I193" s="29"/>
      <c r="J193" s="29"/>
      <c r="K193" s="113">
        <f>Tableau1[[#This Row],[Fin AM]]-Tableau1[[#This Row],[Début AM]]-Tableau1[[#This Row],[Pause AM]]+Tableau1[[#This Row],[Fin PM]]-Tableau1[[#This Row],[Début PM]]-Tableau1[[#This Row],[Pause PM]]</f>
        <v>0</v>
      </c>
      <c r="L193" s="57"/>
      <c r="M193" s="68"/>
      <c r="N193" s="61"/>
      <c r="O193" s="52" t="str">
        <f ca="1">IF(COUNTIF('jours fériés'!C:C,Tableau1[[#This Row],[Date]]),"oui","")</f>
        <v/>
      </c>
      <c r="P19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193" s="83">
        <f>IF(Tableau1[[#This Row],[ CP / ABS]]="A.M.",Tableau1[[#This Row],[Temps de travail]],0)</f>
        <v>0</v>
      </c>
      <c r="R193" s="84">
        <f>IF(Tableau1[[#This Row],[ CP / ABS]]="Ch.P.",Tableau1[[#This Row],[Temps de travail]],0)</f>
        <v>0</v>
      </c>
    </row>
    <row r="194" spans="2:18" x14ac:dyDescent="0.3">
      <c r="B194" s="67" t="str">
        <f>IF(WEEKDAY(Tableau1[[#This Row],[Date]],2)=4,"semaine "&amp;_xlfn.ISOWEEKNUM(Tableau1[[#This Row],[Date]]),"")</f>
        <v/>
      </c>
      <c r="C194" s="54" t="str">
        <f>UPPER(TEXT(Tableau1[[#This Row],[Date]],"jjjj"))</f>
        <v>LUNDI</v>
      </c>
      <c r="D194" s="109">
        <f>$C$3+ROW()-ROW(Tableau1[[#Headers],[Date]])-1</f>
        <v>44018</v>
      </c>
      <c r="E194" s="29">
        <v>0.35416666666666669</v>
      </c>
      <c r="F194" s="29">
        <v>0.52083333333333337</v>
      </c>
      <c r="G194" s="101">
        <v>6.9444444444444441E-3</v>
      </c>
      <c r="H194" s="29">
        <v>0.5625</v>
      </c>
      <c r="I194" s="29">
        <v>0.70833333333333337</v>
      </c>
      <c r="J194" s="101">
        <v>6.9444444444444441E-3</v>
      </c>
      <c r="K19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94" s="57"/>
      <c r="M194" s="68"/>
      <c r="N194" s="61" t="s">
        <v>9</v>
      </c>
      <c r="O194" s="52" t="str">
        <f ca="1">IF(COUNTIF('jours fériés'!C:C,Tableau1[[#This Row],[Date]]),"oui","")</f>
        <v/>
      </c>
      <c r="P19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4" s="83">
        <f>IF(Tableau1[[#This Row],[ CP / ABS]]="A.M.",Tableau1[[#This Row],[Temps de travail]],0)</f>
        <v>0</v>
      </c>
      <c r="R194" s="84">
        <f>IF(Tableau1[[#This Row],[ CP / ABS]]="Ch.P.",Tableau1[[#This Row],[Temps de travail]],0)</f>
        <v>0</v>
      </c>
    </row>
    <row r="195" spans="2:18" x14ac:dyDescent="0.3">
      <c r="B195" s="67" t="str">
        <f>IF(WEEKDAY(Tableau1[[#This Row],[Date]],2)=4,"semaine "&amp;_xlfn.ISOWEEKNUM(Tableau1[[#This Row],[Date]]),"")</f>
        <v/>
      </c>
      <c r="C195" s="54" t="str">
        <f>UPPER(TEXT(Tableau1[[#This Row],[Date]],"jjjj"))</f>
        <v>MARDI</v>
      </c>
      <c r="D195" s="109">
        <f>$C$3+ROW()-ROW(Tableau1[[#Headers],[Date]])-1</f>
        <v>44019</v>
      </c>
      <c r="E195" s="29">
        <v>0.35416666666666669</v>
      </c>
      <c r="F195" s="29">
        <v>0.52083333333333337</v>
      </c>
      <c r="G195" s="101">
        <v>6.9444444444444441E-3</v>
      </c>
      <c r="H195" s="29">
        <v>0.5625</v>
      </c>
      <c r="I195" s="29">
        <v>0.70833333333333337</v>
      </c>
      <c r="J195" s="101">
        <v>6.9444444444444441E-3</v>
      </c>
      <c r="K19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95" s="57"/>
      <c r="M195" s="68"/>
      <c r="N195" s="61" t="s">
        <v>9</v>
      </c>
      <c r="O195" s="52" t="str">
        <f ca="1">IF(COUNTIF('jours fériés'!C:C,Tableau1[[#This Row],[Date]]),"oui","")</f>
        <v/>
      </c>
      <c r="P19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5" s="83">
        <f>IF(Tableau1[[#This Row],[ CP / ABS]]="A.M.",Tableau1[[#This Row],[Temps de travail]],0)</f>
        <v>0</v>
      </c>
      <c r="R195" s="84">
        <f>IF(Tableau1[[#This Row],[ CP / ABS]]="Ch.P.",Tableau1[[#This Row],[Temps de travail]],0)</f>
        <v>0</v>
      </c>
    </row>
    <row r="196" spans="2:18" x14ac:dyDescent="0.3">
      <c r="B196" s="67" t="str">
        <f>IF(WEEKDAY(Tableau1[[#This Row],[Date]],2)=4,"semaine "&amp;_xlfn.ISOWEEKNUM(Tableau1[[#This Row],[Date]]),"")</f>
        <v/>
      </c>
      <c r="C196" s="54" t="str">
        <f>UPPER(TEXT(Tableau1[[#This Row],[Date]],"jjjj"))</f>
        <v>MERCREDI</v>
      </c>
      <c r="D196" s="109">
        <f>$C$3+ROW()-ROW(Tableau1[[#Headers],[Date]])-1</f>
        <v>44020</v>
      </c>
      <c r="E196" s="29">
        <v>0.35416666666666669</v>
      </c>
      <c r="F196" s="29">
        <v>0.52083333333333337</v>
      </c>
      <c r="G196" s="101">
        <v>6.9444444444444441E-3</v>
      </c>
      <c r="H196" s="29">
        <v>0.5625</v>
      </c>
      <c r="I196" s="29">
        <v>0.70833333333333337</v>
      </c>
      <c r="J196" s="101">
        <v>6.9444444444444441E-3</v>
      </c>
      <c r="K19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96" s="57"/>
      <c r="M196" s="68"/>
      <c r="N196" s="61" t="s">
        <v>9</v>
      </c>
      <c r="O196" s="52" t="str">
        <f ca="1">IF(COUNTIF('jours fériés'!C:C,Tableau1[[#This Row],[Date]]),"oui","")</f>
        <v/>
      </c>
      <c r="P19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6" s="83">
        <f>IF(Tableau1[[#This Row],[ CP / ABS]]="A.M.",Tableau1[[#This Row],[Temps de travail]],0)</f>
        <v>0</v>
      </c>
      <c r="R196" s="84">
        <f>IF(Tableau1[[#This Row],[ CP / ABS]]="Ch.P.",Tableau1[[#This Row],[Temps de travail]],0)</f>
        <v>0</v>
      </c>
    </row>
    <row r="197" spans="2:18" x14ac:dyDescent="0.3">
      <c r="B197" s="67" t="str">
        <f>IF(WEEKDAY(Tableau1[[#This Row],[Date]],2)=4,"semaine "&amp;_xlfn.ISOWEEKNUM(Tableau1[[#This Row],[Date]]),"")</f>
        <v>semaine 28</v>
      </c>
      <c r="C197" s="54" t="str">
        <f>UPPER(TEXT(Tableau1[[#This Row],[Date]],"jjjj"))</f>
        <v>JEUDI</v>
      </c>
      <c r="D197" s="109">
        <f>$C$3+ROW()-ROW(Tableau1[[#Headers],[Date]])-1</f>
        <v>44021</v>
      </c>
      <c r="E197" s="29">
        <v>0.35416666666666669</v>
      </c>
      <c r="F197" s="29">
        <v>0.52083333333333337</v>
      </c>
      <c r="G197" s="101">
        <v>6.9444444444444441E-3</v>
      </c>
      <c r="H197" s="29">
        <v>0.5625</v>
      </c>
      <c r="I197" s="29">
        <v>0.70833333333333337</v>
      </c>
      <c r="J197" s="101">
        <v>6.9444444444444441E-3</v>
      </c>
      <c r="K19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197" s="57"/>
      <c r="M197" s="68"/>
      <c r="N197" s="61" t="s">
        <v>9</v>
      </c>
      <c r="O197" s="52" t="str">
        <f ca="1">IF(COUNTIF('jours fériés'!C:C,Tableau1[[#This Row],[Date]]),"oui","")</f>
        <v/>
      </c>
      <c r="P19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7" s="83">
        <f>IF(Tableau1[[#This Row],[ CP / ABS]]="A.M.",Tableau1[[#This Row],[Temps de travail]],0)</f>
        <v>0</v>
      </c>
      <c r="R197" s="84">
        <f>IF(Tableau1[[#This Row],[ CP / ABS]]="Ch.P.",Tableau1[[#This Row],[Temps de travail]],0)</f>
        <v>0</v>
      </c>
    </row>
    <row r="198" spans="2:18" x14ac:dyDescent="0.3">
      <c r="B198" s="67" t="str">
        <f>IF(WEEKDAY(Tableau1[[#This Row],[Date]],2)=4,"semaine "&amp;_xlfn.ISOWEEKNUM(Tableau1[[#This Row],[Date]]),"")</f>
        <v/>
      </c>
      <c r="C198" s="54" t="str">
        <f>UPPER(TEXT(Tableau1[[#This Row],[Date]],"jjjj"))</f>
        <v>VENDREDI</v>
      </c>
      <c r="D198" s="109">
        <f>$C$3+ROW()-ROW(Tableau1[[#Headers],[Date]])-1</f>
        <v>44022</v>
      </c>
      <c r="E198" s="29">
        <v>0.35416666666666669</v>
      </c>
      <c r="F198" s="29">
        <v>0.5</v>
      </c>
      <c r="G198" s="101">
        <v>6.9444444444444441E-3</v>
      </c>
      <c r="H198" s="29">
        <v>0.54166666666666663</v>
      </c>
      <c r="I198" s="29">
        <v>0.64583333333333337</v>
      </c>
      <c r="J198" s="101"/>
      <c r="K198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198" s="57"/>
      <c r="M198" s="68"/>
      <c r="N198" s="61" t="s">
        <v>9</v>
      </c>
      <c r="O198" s="52" t="str">
        <f ca="1">IF(COUNTIF('jours fériés'!C:C,Tableau1[[#This Row],[Date]]),"oui","")</f>
        <v/>
      </c>
      <c r="P19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8" s="83">
        <f>IF(Tableau1[[#This Row],[ CP / ABS]]="A.M.",Tableau1[[#This Row],[Temps de travail]],0)</f>
        <v>0</v>
      </c>
      <c r="R198" s="84">
        <f>IF(Tableau1[[#This Row],[ CP / ABS]]="Ch.P.",Tableau1[[#This Row],[Temps de travail]],0)</f>
        <v>0</v>
      </c>
    </row>
    <row r="199" spans="2:18" x14ac:dyDescent="0.3">
      <c r="B199" s="67" t="str">
        <f>IF(WEEKDAY(Tableau1[[#This Row],[Date]],2)=4,"semaine "&amp;_xlfn.ISOWEEKNUM(Tableau1[[#This Row],[Date]]),"")</f>
        <v/>
      </c>
      <c r="C199" s="54" t="str">
        <f>UPPER(TEXT(Tableau1[[#This Row],[Date]],"jjjj"))</f>
        <v>SAMEDI</v>
      </c>
      <c r="D199" s="109">
        <f>$C$3+ROW()-ROW(Tableau1[[#Headers],[Date]])-1</f>
        <v>44023</v>
      </c>
      <c r="E199" s="29"/>
      <c r="F199" s="29"/>
      <c r="G199" s="29"/>
      <c r="H199" s="29"/>
      <c r="I199" s="29"/>
      <c r="J199" s="29"/>
      <c r="K199" s="113">
        <f>Tableau1[[#This Row],[Fin AM]]-Tableau1[[#This Row],[Début AM]]-Tableau1[[#This Row],[Pause AM]]+Tableau1[[#This Row],[Fin PM]]-Tableau1[[#This Row],[Début PM]]-Tableau1[[#This Row],[Pause PM]]</f>
        <v>0</v>
      </c>
      <c r="L199" s="57"/>
      <c r="M199" s="68"/>
      <c r="N199" s="61" t="s">
        <v>9</v>
      </c>
      <c r="O199" s="52" t="str">
        <f ca="1">IF(COUNTIF('jours fériés'!C:C,Tableau1[[#This Row],[Date]]),"oui","")</f>
        <v/>
      </c>
      <c r="P19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199" s="83">
        <f>IF(Tableau1[[#This Row],[ CP / ABS]]="A.M.",Tableau1[[#This Row],[Temps de travail]],0)</f>
        <v>0</v>
      </c>
      <c r="R199" s="84">
        <f>IF(Tableau1[[#This Row],[ CP / ABS]]="Ch.P.",Tableau1[[#This Row],[Temps de travail]],0)</f>
        <v>0</v>
      </c>
    </row>
    <row r="200" spans="2:18" x14ac:dyDescent="0.3">
      <c r="B200" s="67" t="str">
        <f>IF(WEEKDAY(Tableau1[[#This Row],[Date]],2)=4,"semaine "&amp;_xlfn.ISOWEEKNUM(Tableau1[[#This Row],[Date]]),"")</f>
        <v/>
      </c>
      <c r="C200" s="54" t="str">
        <f>UPPER(TEXT(Tableau1[[#This Row],[Date]],"jjjj"))</f>
        <v>DIMANCHE</v>
      </c>
      <c r="D200" s="109">
        <f>$C$3+ROW()-ROW(Tableau1[[#Headers],[Date]])-1</f>
        <v>44024</v>
      </c>
      <c r="E200" s="29"/>
      <c r="F200" s="29"/>
      <c r="G200" s="29"/>
      <c r="H200" s="29"/>
      <c r="I200" s="29"/>
      <c r="J200" s="29"/>
      <c r="K200" s="113">
        <f>Tableau1[[#This Row],[Fin AM]]-Tableau1[[#This Row],[Début AM]]-Tableau1[[#This Row],[Pause AM]]+Tableau1[[#This Row],[Fin PM]]-Tableau1[[#This Row],[Début PM]]-Tableau1[[#This Row],[Pause PM]]</f>
        <v>0</v>
      </c>
      <c r="L200" s="57"/>
      <c r="M200" s="68"/>
      <c r="N200" s="61"/>
      <c r="O200" s="52" t="str">
        <f ca="1">IF(COUNTIF('jours fériés'!C:C,Tableau1[[#This Row],[Date]]),"oui","")</f>
        <v/>
      </c>
      <c r="P20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00" s="83">
        <f>IF(Tableau1[[#This Row],[ CP / ABS]]="A.M.",Tableau1[[#This Row],[Temps de travail]],0)</f>
        <v>0</v>
      </c>
      <c r="R200" s="84">
        <f>IF(Tableau1[[#This Row],[ CP / ABS]]="Ch.P.",Tableau1[[#This Row],[Temps de travail]],0)</f>
        <v>0</v>
      </c>
    </row>
    <row r="201" spans="2:18" x14ac:dyDescent="0.3">
      <c r="B201" s="67" t="str">
        <f>IF(WEEKDAY(Tableau1[[#This Row],[Date]],2)=4,"semaine "&amp;_xlfn.ISOWEEKNUM(Tableau1[[#This Row],[Date]]),"")</f>
        <v/>
      </c>
      <c r="C201" s="54" t="str">
        <f>UPPER(TEXT(Tableau1[[#This Row],[Date]],"jjjj"))</f>
        <v>LUNDI</v>
      </c>
      <c r="D201" s="109">
        <f>$C$3+ROW()-ROW(Tableau1[[#Headers],[Date]])-1</f>
        <v>44025</v>
      </c>
      <c r="E201" s="29">
        <v>0.35416666666666669</v>
      </c>
      <c r="F201" s="29">
        <v>0.52083333333333337</v>
      </c>
      <c r="G201" s="101">
        <v>6.9444444444444441E-3</v>
      </c>
      <c r="H201" s="29">
        <v>0.5625</v>
      </c>
      <c r="I201" s="29">
        <v>0.70833333333333337</v>
      </c>
      <c r="J201" s="101">
        <v>6.9444444444444441E-3</v>
      </c>
      <c r="K20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1" s="57"/>
      <c r="M201" s="68"/>
      <c r="N201" s="61" t="s">
        <v>9</v>
      </c>
      <c r="O201" s="52" t="str">
        <f ca="1">IF(COUNTIF('jours fériés'!C:C,Tableau1[[#This Row],[Date]]),"oui","")</f>
        <v/>
      </c>
      <c r="P20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1" s="83">
        <f>IF(Tableau1[[#This Row],[ CP / ABS]]="A.M.",Tableau1[[#This Row],[Temps de travail]],0)</f>
        <v>0</v>
      </c>
      <c r="R201" s="84">
        <f>IF(Tableau1[[#This Row],[ CP / ABS]]="Ch.P.",Tableau1[[#This Row],[Temps de travail]],0)</f>
        <v>0</v>
      </c>
    </row>
    <row r="202" spans="2:18" x14ac:dyDescent="0.3">
      <c r="B202" s="67" t="str">
        <f>IF(WEEKDAY(Tableau1[[#This Row],[Date]],2)=4,"semaine "&amp;_xlfn.ISOWEEKNUM(Tableau1[[#This Row],[Date]]),"")</f>
        <v/>
      </c>
      <c r="C202" s="54" t="str">
        <f>UPPER(TEXT(Tableau1[[#This Row],[Date]],"jjjj"))</f>
        <v>MARDI</v>
      </c>
      <c r="D202" s="109">
        <f>$C$3+ROW()-ROW(Tableau1[[#Headers],[Date]])-1</f>
        <v>44026</v>
      </c>
      <c r="E202" s="29"/>
      <c r="F202" s="29"/>
      <c r="G202" s="101"/>
      <c r="H202" s="29"/>
      <c r="I202" s="29"/>
      <c r="J202" s="101"/>
      <c r="K202" s="113">
        <f>Tableau1[[#This Row],[Fin AM]]-Tableau1[[#This Row],[Début AM]]-Tableau1[[#This Row],[Pause AM]]+Tableau1[[#This Row],[Fin PM]]-Tableau1[[#This Row],[Début PM]]-Tableau1[[#This Row],[Pause PM]]</f>
        <v>0</v>
      </c>
      <c r="L202" s="57"/>
      <c r="M202" s="68"/>
      <c r="N202" s="61"/>
      <c r="O202" s="52" t="str">
        <f ca="1">IF(COUNTIF('jours fériés'!C:C,Tableau1[[#This Row],[Date]]),"oui","")</f>
        <v>oui</v>
      </c>
      <c r="P20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2" s="83">
        <f>IF(Tableau1[[#This Row],[ CP / ABS]]="A.M.",Tableau1[[#This Row],[Temps de travail]],0)</f>
        <v>0</v>
      </c>
      <c r="R202" s="84">
        <f>IF(Tableau1[[#This Row],[ CP / ABS]]="Ch.P.",Tableau1[[#This Row],[Temps de travail]],0)</f>
        <v>0</v>
      </c>
    </row>
    <row r="203" spans="2:18" x14ac:dyDescent="0.3">
      <c r="B203" s="67" t="str">
        <f>IF(WEEKDAY(Tableau1[[#This Row],[Date]],2)=4,"semaine "&amp;_xlfn.ISOWEEKNUM(Tableau1[[#This Row],[Date]]),"")</f>
        <v/>
      </c>
      <c r="C203" s="54" t="str">
        <f>UPPER(TEXT(Tableau1[[#This Row],[Date]],"jjjj"))</f>
        <v>MERCREDI</v>
      </c>
      <c r="D203" s="109">
        <f>$C$3+ROW()-ROW(Tableau1[[#Headers],[Date]])-1</f>
        <v>44027</v>
      </c>
      <c r="E203" s="29">
        <v>0.35416666666666669</v>
      </c>
      <c r="F203" s="29">
        <v>0.52083333333333337</v>
      </c>
      <c r="G203" s="101">
        <v>6.9444444444444441E-3</v>
      </c>
      <c r="H203" s="29">
        <v>0.5625</v>
      </c>
      <c r="I203" s="29">
        <v>0.70833333333333337</v>
      </c>
      <c r="J203" s="101">
        <v>6.9444444444444441E-3</v>
      </c>
      <c r="K20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3" s="57"/>
      <c r="M203" s="68"/>
      <c r="N203" s="61" t="s">
        <v>9</v>
      </c>
      <c r="O203" s="52" t="str">
        <f ca="1">IF(COUNTIF('jours fériés'!C:C,Tableau1[[#This Row],[Date]]),"oui","")</f>
        <v/>
      </c>
      <c r="P20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3" s="83">
        <f>IF(Tableau1[[#This Row],[ CP / ABS]]="A.M.",Tableau1[[#This Row],[Temps de travail]],0)</f>
        <v>0</v>
      </c>
      <c r="R203" s="84">
        <f>IF(Tableau1[[#This Row],[ CP / ABS]]="Ch.P.",Tableau1[[#This Row],[Temps de travail]],0)</f>
        <v>0</v>
      </c>
    </row>
    <row r="204" spans="2:18" x14ac:dyDescent="0.3">
      <c r="B204" s="67" t="str">
        <f>IF(WEEKDAY(Tableau1[[#This Row],[Date]],2)=4,"semaine "&amp;_xlfn.ISOWEEKNUM(Tableau1[[#This Row],[Date]]),"")</f>
        <v>semaine 29</v>
      </c>
      <c r="C204" s="54" t="str">
        <f>UPPER(TEXT(Tableau1[[#This Row],[Date]],"jjjj"))</f>
        <v>JEUDI</v>
      </c>
      <c r="D204" s="109">
        <f>$C$3+ROW()-ROW(Tableau1[[#Headers],[Date]])-1</f>
        <v>44028</v>
      </c>
      <c r="E204" s="29">
        <v>0.35416666666666669</v>
      </c>
      <c r="F204" s="29">
        <v>0.52083333333333337</v>
      </c>
      <c r="G204" s="101">
        <v>6.9444444444444441E-3</v>
      </c>
      <c r="H204" s="29">
        <v>0.5625</v>
      </c>
      <c r="I204" s="29">
        <v>0.70833333333333337</v>
      </c>
      <c r="J204" s="101">
        <v>6.9444444444444441E-3</v>
      </c>
      <c r="K20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4" s="57"/>
      <c r="M204" s="68"/>
      <c r="N204" s="61" t="s">
        <v>9</v>
      </c>
      <c r="O204" s="52" t="str">
        <f ca="1">IF(COUNTIF('jours fériés'!C:C,Tableau1[[#This Row],[Date]]),"oui","")</f>
        <v/>
      </c>
      <c r="P20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4" s="83">
        <f>IF(Tableau1[[#This Row],[ CP / ABS]]="A.M.",Tableau1[[#This Row],[Temps de travail]],0)</f>
        <v>0</v>
      </c>
      <c r="R204" s="84">
        <f>IF(Tableau1[[#This Row],[ CP / ABS]]="Ch.P.",Tableau1[[#This Row],[Temps de travail]],0)</f>
        <v>0</v>
      </c>
    </row>
    <row r="205" spans="2:18" x14ac:dyDescent="0.3">
      <c r="B205" s="67" t="str">
        <f>IF(WEEKDAY(Tableau1[[#This Row],[Date]],2)=4,"semaine "&amp;_xlfn.ISOWEEKNUM(Tableau1[[#This Row],[Date]]),"")</f>
        <v/>
      </c>
      <c r="C205" s="54" t="str">
        <f>UPPER(TEXT(Tableau1[[#This Row],[Date]],"jjjj"))</f>
        <v>VENDREDI</v>
      </c>
      <c r="D205" s="109">
        <f>$C$3+ROW()-ROW(Tableau1[[#Headers],[Date]])-1</f>
        <v>44029</v>
      </c>
      <c r="E205" s="29">
        <v>0.35416666666666669</v>
      </c>
      <c r="F205" s="29">
        <v>0.5</v>
      </c>
      <c r="G205" s="101">
        <v>6.9444444444444441E-3</v>
      </c>
      <c r="H205" s="29">
        <v>0.54166666666666663</v>
      </c>
      <c r="I205" s="29">
        <v>0.64583333333333337</v>
      </c>
      <c r="J205" s="101"/>
      <c r="K205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05" s="57"/>
      <c r="M205" s="68"/>
      <c r="N205" s="61" t="s">
        <v>9</v>
      </c>
      <c r="O205" s="52" t="str">
        <f ca="1">IF(COUNTIF('jours fériés'!C:C,Tableau1[[#This Row],[Date]]),"oui","")</f>
        <v/>
      </c>
      <c r="P20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5" s="83">
        <f>IF(Tableau1[[#This Row],[ CP / ABS]]="A.M.",Tableau1[[#This Row],[Temps de travail]],0)</f>
        <v>0</v>
      </c>
      <c r="R205" s="84">
        <f>IF(Tableau1[[#This Row],[ CP / ABS]]="Ch.P.",Tableau1[[#This Row],[Temps de travail]],0)</f>
        <v>0</v>
      </c>
    </row>
    <row r="206" spans="2:18" x14ac:dyDescent="0.3">
      <c r="B206" s="67" t="str">
        <f>IF(WEEKDAY(Tableau1[[#This Row],[Date]],2)=4,"semaine "&amp;_xlfn.ISOWEEKNUM(Tableau1[[#This Row],[Date]]),"")</f>
        <v/>
      </c>
      <c r="C206" s="54" t="str">
        <f>UPPER(TEXT(Tableau1[[#This Row],[Date]],"jjjj"))</f>
        <v>SAMEDI</v>
      </c>
      <c r="D206" s="109">
        <f>$C$3+ROW()-ROW(Tableau1[[#Headers],[Date]])-1</f>
        <v>44030</v>
      </c>
      <c r="E206" s="29"/>
      <c r="F206" s="29"/>
      <c r="G206" s="29"/>
      <c r="H206" s="29"/>
      <c r="I206" s="29"/>
      <c r="J206" s="29"/>
      <c r="K206" s="113">
        <f>Tableau1[[#This Row],[Fin AM]]-Tableau1[[#This Row],[Début AM]]-Tableau1[[#This Row],[Pause AM]]+Tableau1[[#This Row],[Fin PM]]-Tableau1[[#This Row],[Début PM]]-Tableau1[[#This Row],[Pause PM]]</f>
        <v>0</v>
      </c>
      <c r="L206" s="57"/>
      <c r="M206" s="68"/>
      <c r="N206" s="61" t="s">
        <v>9</v>
      </c>
      <c r="O206" s="52" t="str">
        <f ca="1">IF(COUNTIF('jours fériés'!C:C,Tableau1[[#This Row],[Date]]),"oui","")</f>
        <v/>
      </c>
      <c r="P20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6" s="83">
        <f>IF(Tableau1[[#This Row],[ CP / ABS]]="A.M.",Tableau1[[#This Row],[Temps de travail]],0)</f>
        <v>0</v>
      </c>
      <c r="R206" s="84">
        <f>IF(Tableau1[[#This Row],[ CP / ABS]]="Ch.P.",Tableau1[[#This Row],[Temps de travail]],0)</f>
        <v>0</v>
      </c>
    </row>
    <row r="207" spans="2:18" x14ac:dyDescent="0.3">
      <c r="B207" s="67" t="str">
        <f>IF(WEEKDAY(Tableau1[[#This Row],[Date]],2)=4,"semaine "&amp;_xlfn.ISOWEEKNUM(Tableau1[[#This Row],[Date]]),"")</f>
        <v/>
      </c>
      <c r="C207" s="54" t="str">
        <f>UPPER(TEXT(Tableau1[[#This Row],[Date]],"jjjj"))</f>
        <v>DIMANCHE</v>
      </c>
      <c r="D207" s="109">
        <f>$C$3+ROW()-ROW(Tableau1[[#Headers],[Date]])-1</f>
        <v>44031</v>
      </c>
      <c r="E207" s="29"/>
      <c r="F207" s="29"/>
      <c r="G207" s="29"/>
      <c r="H207" s="29"/>
      <c r="I207" s="29"/>
      <c r="J207" s="29"/>
      <c r="K207" s="113">
        <f>Tableau1[[#This Row],[Fin AM]]-Tableau1[[#This Row],[Début AM]]-Tableau1[[#This Row],[Pause AM]]+Tableau1[[#This Row],[Fin PM]]-Tableau1[[#This Row],[Début PM]]-Tableau1[[#This Row],[Pause PM]]</f>
        <v>0</v>
      </c>
      <c r="L207" s="57"/>
      <c r="M207" s="68"/>
      <c r="N207" s="61"/>
      <c r="O207" s="52" t="str">
        <f ca="1">IF(COUNTIF('jours fériés'!C:C,Tableau1[[#This Row],[Date]]),"oui","")</f>
        <v/>
      </c>
      <c r="P20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7" s="83">
        <f>IF(Tableau1[[#This Row],[ CP / ABS]]="A.M.",Tableau1[[#This Row],[Temps de travail]],0)</f>
        <v>0</v>
      </c>
      <c r="R207" s="84">
        <f>IF(Tableau1[[#This Row],[ CP / ABS]]="Ch.P.",Tableau1[[#This Row],[Temps de travail]],0)</f>
        <v>0</v>
      </c>
    </row>
    <row r="208" spans="2:18" x14ac:dyDescent="0.3">
      <c r="B208" s="67" t="str">
        <f>IF(WEEKDAY(Tableau1[[#This Row],[Date]],2)=4,"semaine "&amp;_xlfn.ISOWEEKNUM(Tableau1[[#This Row],[Date]]),"")</f>
        <v/>
      </c>
      <c r="C208" s="54" t="str">
        <f>UPPER(TEXT(Tableau1[[#This Row],[Date]],"jjjj"))</f>
        <v>LUNDI</v>
      </c>
      <c r="D208" s="109">
        <f>$C$3+ROW()-ROW(Tableau1[[#Headers],[Date]])-1</f>
        <v>44032</v>
      </c>
      <c r="E208" s="29">
        <v>0.35416666666666669</v>
      </c>
      <c r="F208" s="29">
        <v>0.52083333333333337</v>
      </c>
      <c r="G208" s="101">
        <v>6.9444444444444441E-3</v>
      </c>
      <c r="H208" s="29">
        <v>0.5625</v>
      </c>
      <c r="I208" s="29">
        <v>0.70833333333333337</v>
      </c>
      <c r="J208" s="101">
        <v>6.9444444444444441E-3</v>
      </c>
      <c r="K20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8" s="57"/>
      <c r="M208" s="68"/>
      <c r="N208" s="61" t="s">
        <v>9</v>
      </c>
      <c r="O208" s="52" t="str">
        <f ca="1">IF(COUNTIF('jours fériés'!C:C,Tableau1[[#This Row],[Date]]),"oui","")</f>
        <v/>
      </c>
      <c r="P20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8" s="83">
        <f>IF(Tableau1[[#This Row],[ CP / ABS]]="A.M.",Tableau1[[#This Row],[Temps de travail]],0)</f>
        <v>0</v>
      </c>
      <c r="R208" s="84">
        <f>IF(Tableau1[[#This Row],[ CP / ABS]]="Ch.P.",Tableau1[[#This Row],[Temps de travail]],0)</f>
        <v>0</v>
      </c>
    </row>
    <row r="209" spans="2:18" x14ac:dyDescent="0.3">
      <c r="B209" s="67" t="str">
        <f>IF(WEEKDAY(Tableau1[[#This Row],[Date]],2)=4,"semaine "&amp;_xlfn.ISOWEEKNUM(Tableau1[[#This Row],[Date]]),"")</f>
        <v/>
      </c>
      <c r="C209" s="54" t="str">
        <f>UPPER(TEXT(Tableau1[[#This Row],[Date]],"jjjj"))</f>
        <v>MARDI</v>
      </c>
      <c r="D209" s="109">
        <f>$C$3+ROW()-ROW(Tableau1[[#Headers],[Date]])-1</f>
        <v>44033</v>
      </c>
      <c r="E209" s="29">
        <v>0.35416666666666669</v>
      </c>
      <c r="F209" s="29">
        <v>0.52083333333333337</v>
      </c>
      <c r="G209" s="101">
        <v>6.9444444444444441E-3</v>
      </c>
      <c r="H209" s="29">
        <v>0.5625</v>
      </c>
      <c r="I209" s="29">
        <v>0.70833333333333337</v>
      </c>
      <c r="J209" s="101">
        <v>6.9444444444444441E-3</v>
      </c>
      <c r="K20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09" s="57"/>
      <c r="M209" s="68"/>
      <c r="N209" s="61" t="s">
        <v>9</v>
      </c>
      <c r="O209" s="52" t="str">
        <f ca="1">IF(COUNTIF('jours fériés'!C:C,Tableau1[[#This Row],[Date]]),"oui","")</f>
        <v/>
      </c>
      <c r="P20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09" s="83">
        <f>IF(Tableau1[[#This Row],[ CP / ABS]]="A.M.",Tableau1[[#This Row],[Temps de travail]],0)</f>
        <v>0</v>
      </c>
      <c r="R209" s="84">
        <f>IF(Tableau1[[#This Row],[ CP / ABS]]="Ch.P.",Tableau1[[#This Row],[Temps de travail]],0)</f>
        <v>0</v>
      </c>
    </row>
    <row r="210" spans="2:18" x14ac:dyDescent="0.3">
      <c r="B210" s="67" t="str">
        <f>IF(WEEKDAY(Tableau1[[#This Row],[Date]],2)=4,"semaine "&amp;_xlfn.ISOWEEKNUM(Tableau1[[#This Row],[Date]]),"")</f>
        <v/>
      </c>
      <c r="C210" s="54" t="str">
        <f>UPPER(TEXT(Tableau1[[#This Row],[Date]],"jjjj"))</f>
        <v>MERCREDI</v>
      </c>
      <c r="D210" s="109">
        <f>$C$3+ROW()-ROW(Tableau1[[#Headers],[Date]])-1</f>
        <v>44034</v>
      </c>
      <c r="E210" s="29">
        <v>0.35416666666666669</v>
      </c>
      <c r="F210" s="29">
        <v>0.52083333333333337</v>
      </c>
      <c r="G210" s="101">
        <v>6.9444444444444441E-3</v>
      </c>
      <c r="H210" s="29">
        <v>0.5625</v>
      </c>
      <c r="I210" s="29">
        <v>0.70833333333333337</v>
      </c>
      <c r="J210" s="101">
        <v>6.9444444444444441E-3</v>
      </c>
      <c r="K21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0" s="57"/>
      <c r="M210" s="68"/>
      <c r="N210" s="61" t="s">
        <v>9</v>
      </c>
      <c r="O210" s="52" t="str">
        <f ca="1">IF(COUNTIF('jours fériés'!C:C,Tableau1[[#This Row],[Date]]),"oui","")</f>
        <v/>
      </c>
      <c r="P21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0" s="83">
        <f>IF(Tableau1[[#This Row],[ CP / ABS]]="A.M.",Tableau1[[#This Row],[Temps de travail]],0)</f>
        <v>0</v>
      </c>
      <c r="R210" s="84">
        <f>IF(Tableau1[[#This Row],[ CP / ABS]]="Ch.P.",Tableau1[[#This Row],[Temps de travail]],0)</f>
        <v>0</v>
      </c>
    </row>
    <row r="211" spans="2:18" x14ac:dyDescent="0.3">
      <c r="B211" s="67" t="str">
        <f>IF(WEEKDAY(Tableau1[[#This Row],[Date]],2)=4,"semaine "&amp;_xlfn.ISOWEEKNUM(Tableau1[[#This Row],[Date]]),"")</f>
        <v>semaine 30</v>
      </c>
      <c r="C211" s="54" t="str">
        <f>UPPER(TEXT(Tableau1[[#This Row],[Date]],"jjjj"))</f>
        <v>JEUDI</v>
      </c>
      <c r="D211" s="109">
        <f>$C$3+ROW()-ROW(Tableau1[[#Headers],[Date]])-1</f>
        <v>44035</v>
      </c>
      <c r="E211" s="29">
        <v>0.35416666666666669</v>
      </c>
      <c r="F211" s="29">
        <v>0.52083333333333337</v>
      </c>
      <c r="G211" s="101">
        <v>6.9444444444444441E-3</v>
      </c>
      <c r="H211" s="29">
        <v>0.5625</v>
      </c>
      <c r="I211" s="29">
        <v>0.70833333333333337</v>
      </c>
      <c r="J211" s="101">
        <v>6.9444444444444441E-3</v>
      </c>
      <c r="K21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1" s="57"/>
      <c r="M211" s="68"/>
      <c r="N211" s="61" t="s">
        <v>9</v>
      </c>
      <c r="O211" s="52" t="str">
        <f ca="1">IF(COUNTIF('jours fériés'!C:C,Tableau1[[#This Row],[Date]]),"oui","")</f>
        <v/>
      </c>
      <c r="P21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1" s="83">
        <f>IF(Tableau1[[#This Row],[ CP / ABS]]="A.M.",Tableau1[[#This Row],[Temps de travail]],0)</f>
        <v>0</v>
      </c>
      <c r="R211" s="84">
        <f>IF(Tableau1[[#This Row],[ CP / ABS]]="Ch.P.",Tableau1[[#This Row],[Temps de travail]],0)</f>
        <v>0</v>
      </c>
    </row>
    <row r="212" spans="2:18" x14ac:dyDescent="0.3">
      <c r="B212" s="67" t="str">
        <f>IF(WEEKDAY(Tableau1[[#This Row],[Date]],2)=4,"semaine "&amp;_xlfn.ISOWEEKNUM(Tableau1[[#This Row],[Date]]),"")</f>
        <v/>
      </c>
      <c r="C212" s="54" t="str">
        <f>UPPER(TEXT(Tableau1[[#This Row],[Date]],"jjjj"))</f>
        <v>VENDREDI</v>
      </c>
      <c r="D212" s="109">
        <f>$C$3+ROW()-ROW(Tableau1[[#Headers],[Date]])-1</f>
        <v>44036</v>
      </c>
      <c r="E212" s="29">
        <v>0.35416666666666669</v>
      </c>
      <c r="F212" s="29">
        <v>0.5</v>
      </c>
      <c r="G212" s="101">
        <v>6.9444444444444441E-3</v>
      </c>
      <c r="H212" s="29">
        <v>0.54166666666666663</v>
      </c>
      <c r="I212" s="29">
        <v>0.64583333333333337</v>
      </c>
      <c r="J212" s="101"/>
      <c r="K212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12" s="57"/>
      <c r="M212" s="68"/>
      <c r="N212" s="61" t="s">
        <v>9</v>
      </c>
      <c r="O212" s="52" t="str">
        <f ca="1">IF(COUNTIF('jours fériés'!C:C,Tableau1[[#This Row],[Date]]),"oui","")</f>
        <v/>
      </c>
      <c r="P21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2" s="83">
        <f>IF(Tableau1[[#This Row],[ CP / ABS]]="A.M.",Tableau1[[#This Row],[Temps de travail]],0)</f>
        <v>0</v>
      </c>
      <c r="R212" s="84">
        <f>IF(Tableau1[[#This Row],[ CP / ABS]]="Ch.P.",Tableau1[[#This Row],[Temps de travail]],0)</f>
        <v>0</v>
      </c>
    </row>
    <row r="213" spans="2:18" x14ac:dyDescent="0.3">
      <c r="B213" s="67" t="str">
        <f>IF(WEEKDAY(Tableau1[[#This Row],[Date]],2)=4,"semaine "&amp;_xlfn.ISOWEEKNUM(Tableau1[[#This Row],[Date]]),"")</f>
        <v/>
      </c>
      <c r="C213" s="54" t="str">
        <f>UPPER(TEXT(Tableau1[[#This Row],[Date]],"jjjj"))</f>
        <v>SAMEDI</v>
      </c>
      <c r="D213" s="109">
        <f>$C$3+ROW()-ROW(Tableau1[[#Headers],[Date]])-1</f>
        <v>44037</v>
      </c>
      <c r="E213" s="29"/>
      <c r="F213" s="29"/>
      <c r="G213" s="29"/>
      <c r="H213" s="29"/>
      <c r="I213" s="29"/>
      <c r="J213" s="29"/>
      <c r="K213" s="113">
        <f>Tableau1[[#This Row],[Fin AM]]-Tableau1[[#This Row],[Début AM]]-Tableau1[[#This Row],[Pause AM]]+Tableau1[[#This Row],[Fin PM]]-Tableau1[[#This Row],[Début PM]]-Tableau1[[#This Row],[Pause PM]]</f>
        <v>0</v>
      </c>
      <c r="L213" s="57"/>
      <c r="M213" s="68"/>
      <c r="N213" s="61" t="s">
        <v>9</v>
      </c>
      <c r="O213" s="52" t="str">
        <f ca="1">IF(COUNTIF('jours fériés'!C:C,Tableau1[[#This Row],[Date]]),"oui","")</f>
        <v/>
      </c>
      <c r="P21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3" s="83">
        <f>IF(Tableau1[[#This Row],[ CP / ABS]]="A.M.",Tableau1[[#This Row],[Temps de travail]],0)</f>
        <v>0</v>
      </c>
      <c r="R213" s="84">
        <f>IF(Tableau1[[#This Row],[ CP / ABS]]="Ch.P.",Tableau1[[#This Row],[Temps de travail]],0)</f>
        <v>0</v>
      </c>
    </row>
    <row r="214" spans="2:18" x14ac:dyDescent="0.3">
      <c r="B214" s="67" t="str">
        <f>IF(WEEKDAY(Tableau1[[#This Row],[Date]],2)=4,"semaine "&amp;_xlfn.ISOWEEKNUM(Tableau1[[#This Row],[Date]]),"")</f>
        <v/>
      </c>
      <c r="C214" s="54" t="str">
        <f>UPPER(TEXT(Tableau1[[#This Row],[Date]],"jjjj"))</f>
        <v>DIMANCHE</v>
      </c>
      <c r="D214" s="109">
        <f>$C$3+ROW()-ROW(Tableau1[[#Headers],[Date]])-1</f>
        <v>44038</v>
      </c>
      <c r="E214" s="29"/>
      <c r="F214" s="29"/>
      <c r="G214" s="29"/>
      <c r="H214" s="29"/>
      <c r="I214" s="29"/>
      <c r="J214" s="29"/>
      <c r="K214" s="113">
        <f>Tableau1[[#This Row],[Fin AM]]-Tableau1[[#This Row],[Début AM]]-Tableau1[[#This Row],[Pause AM]]+Tableau1[[#This Row],[Fin PM]]-Tableau1[[#This Row],[Début PM]]-Tableau1[[#This Row],[Pause PM]]</f>
        <v>0</v>
      </c>
      <c r="L214" s="57"/>
      <c r="M214" s="68"/>
      <c r="N214" s="61"/>
      <c r="O214" s="52" t="str">
        <f ca="1">IF(COUNTIF('jours fériés'!C:C,Tableau1[[#This Row],[Date]]),"oui","")</f>
        <v/>
      </c>
      <c r="P21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14" s="83">
        <f>IF(Tableau1[[#This Row],[ CP / ABS]]="A.M.",Tableau1[[#This Row],[Temps de travail]],0)</f>
        <v>0</v>
      </c>
      <c r="R214" s="84">
        <f>IF(Tableau1[[#This Row],[ CP / ABS]]="Ch.P.",Tableau1[[#This Row],[Temps de travail]],0)</f>
        <v>0</v>
      </c>
    </row>
    <row r="215" spans="2:18" x14ac:dyDescent="0.3">
      <c r="B215" s="67" t="str">
        <f>IF(WEEKDAY(Tableau1[[#This Row],[Date]],2)=4,"semaine "&amp;_xlfn.ISOWEEKNUM(Tableau1[[#This Row],[Date]]),"")</f>
        <v/>
      </c>
      <c r="C215" s="54" t="str">
        <f>UPPER(TEXT(Tableau1[[#This Row],[Date]],"jjjj"))</f>
        <v>LUNDI</v>
      </c>
      <c r="D215" s="109">
        <f>$C$3+ROW()-ROW(Tableau1[[#Headers],[Date]])-1</f>
        <v>44039</v>
      </c>
      <c r="E215" s="29">
        <v>0.35416666666666669</v>
      </c>
      <c r="F215" s="29">
        <v>0.52083333333333337</v>
      </c>
      <c r="G215" s="101">
        <v>6.9444444444444441E-3</v>
      </c>
      <c r="H215" s="29">
        <v>0.5625</v>
      </c>
      <c r="I215" s="29">
        <v>0.70833333333333337</v>
      </c>
      <c r="J215" s="101">
        <v>6.9444444444444441E-3</v>
      </c>
      <c r="K21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5" s="57"/>
      <c r="M215" s="68"/>
      <c r="N215" s="61"/>
      <c r="O215" s="52" t="str">
        <f ca="1">IF(COUNTIF('jours fériés'!C:C,Tableau1[[#This Row],[Date]]),"oui","")</f>
        <v/>
      </c>
      <c r="P21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5" s="83">
        <f>IF(Tableau1[[#This Row],[ CP / ABS]]="A.M.",Tableau1[[#This Row],[Temps de travail]],0)</f>
        <v>0</v>
      </c>
      <c r="R215" s="84">
        <f>IF(Tableau1[[#This Row],[ CP / ABS]]="Ch.P.",Tableau1[[#This Row],[Temps de travail]],0)</f>
        <v>0</v>
      </c>
    </row>
    <row r="216" spans="2:18" x14ac:dyDescent="0.3">
      <c r="B216" s="67" t="str">
        <f>IF(WEEKDAY(Tableau1[[#This Row],[Date]],2)=4,"semaine "&amp;_xlfn.ISOWEEKNUM(Tableau1[[#This Row],[Date]]),"")</f>
        <v/>
      </c>
      <c r="C216" s="54" t="str">
        <f>UPPER(TEXT(Tableau1[[#This Row],[Date]],"jjjj"))</f>
        <v>MARDI</v>
      </c>
      <c r="D216" s="109">
        <f>$C$3+ROW()-ROW(Tableau1[[#Headers],[Date]])-1</f>
        <v>44040</v>
      </c>
      <c r="E216" s="29">
        <v>0.35416666666666669</v>
      </c>
      <c r="F216" s="29">
        <v>0.52083333333333337</v>
      </c>
      <c r="G216" s="101">
        <v>6.9444444444444441E-3</v>
      </c>
      <c r="H216" s="29">
        <v>0.5625</v>
      </c>
      <c r="I216" s="29">
        <v>0.70833333333333337</v>
      </c>
      <c r="J216" s="101">
        <v>6.9444444444444441E-3</v>
      </c>
      <c r="K21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6" s="57"/>
      <c r="M216" s="68"/>
      <c r="N216" s="61" t="s">
        <v>9</v>
      </c>
      <c r="O216" s="52" t="str">
        <f ca="1">IF(COUNTIF('jours fériés'!C:C,Tableau1[[#This Row],[Date]]),"oui","")</f>
        <v/>
      </c>
      <c r="P21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6" s="83">
        <f>IF(Tableau1[[#This Row],[ CP / ABS]]="A.M.",Tableau1[[#This Row],[Temps de travail]],0)</f>
        <v>0</v>
      </c>
      <c r="R216" s="84">
        <f>IF(Tableau1[[#This Row],[ CP / ABS]]="Ch.P.",Tableau1[[#This Row],[Temps de travail]],0)</f>
        <v>0</v>
      </c>
    </row>
    <row r="217" spans="2:18" x14ac:dyDescent="0.3">
      <c r="B217" s="67" t="str">
        <f>IF(WEEKDAY(Tableau1[[#This Row],[Date]],2)=4,"semaine "&amp;_xlfn.ISOWEEKNUM(Tableau1[[#This Row],[Date]]),"")</f>
        <v/>
      </c>
      <c r="C217" s="54" t="str">
        <f>UPPER(TEXT(Tableau1[[#This Row],[Date]],"jjjj"))</f>
        <v>MERCREDI</v>
      </c>
      <c r="D217" s="109">
        <f>$C$3+ROW()-ROW(Tableau1[[#Headers],[Date]])-1</f>
        <v>44041</v>
      </c>
      <c r="E217" s="29">
        <v>0.35416666666666669</v>
      </c>
      <c r="F217" s="29">
        <v>0.52083333333333337</v>
      </c>
      <c r="G217" s="101">
        <v>6.9444444444444441E-3</v>
      </c>
      <c r="H217" s="29">
        <v>0.5625</v>
      </c>
      <c r="I217" s="29">
        <v>0.70833333333333337</v>
      </c>
      <c r="J217" s="101">
        <v>6.9444444444444441E-3</v>
      </c>
      <c r="K21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7" s="57"/>
      <c r="M217" s="68"/>
      <c r="N217" s="61" t="s">
        <v>9</v>
      </c>
      <c r="O217" s="52" t="str">
        <f ca="1">IF(COUNTIF('jours fériés'!C:C,Tableau1[[#This Row],[Date]]),"oui","")</f>
        <v/>
      </c>
      <c r="P21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7" s="83">
        <f>IF(Tableau1[[#This Row],[ CP / ABS]]="A.M.",Tableau1[[#This Row],[Temps de travail]],0)</f>
        <v>0</v>
      </c>
      <c r="R217" s="84">
        <f>IF(Tableau1[[#This Row],[ CP / ABS]]="Ch.P.",Tableau1[[#This Row],[Temps de travail]],0)</f>
        <v>0</v>
      </c>
    </row>
    <row r="218" spans="2:18" x14ac:dyDescent="0.3">
      <c r="B218" s="67" t="str">
        <f>IF(WEEKDAY(Tableau1[[#This Row],[Date]],2)=4,"semaine "&amp;_xlfn.ISOWEEKNUM(Tableau1[[#This Row],[Date]]),"")</f>
        <v>semaine 31</v>
      </c>
      <c r="C218" s="54" t="str">
        <f>UPPER(TEXT(Tableau1[[#This Row],[Date]],"jjjj"))</f>
        <v>JEUDI</v>
      </c>
      <c r="D218" s="109">
        <f>$C$3+ROW()-ROW(Tableau1[[#Headers],[Date]])-1</f>
        <v>44042</v>
      </c>
      <c r="E218" s="29">
        <v>0.35416666666666669</v>
      </c>
      <c r="F218" s="29">
        <v>0.52083333333333337</v>
      </c>
      <c r="G218" s="101">
        <v>6.9444444444444441E-3</v>
      </c>
      <c r="H218" s="29">
        <v>0.5625</v>
      </c>
      <c r="I218" s="29">
        <v>0.70833333333333337</v>
      </c>
      <c r="J218" s="101">
        <v>6.9444444444444441E-3</v>
      </c>
      <c r="K21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18" s="57"/>
      <c r="M218" s="68"/>
      <c r="N218" s="61" t="s">
        <v>9</v>
      </c>
      <c r="O218" s="52" t="str">
        <f ca="1">IF(COUNTIF('jours fériés'!C:C,Tableau1[[#This Row],[Date]]),"oui","")</f>
        <v/>
      </c>
      <c r="P21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8" s="83">
        <f>IF(Tableau1[[#This Row],[ CP / ABS]]="A.M.",Tableau1[[#This Row],[Temps de travail]],0)</f>
        <v>0</v>
      </c>
      <c r="R218" s="84">
        <f>IF(Tableau1[[#This Row],[ CP / ABS]]="Ch.P.",Tableau1[[#This Row],[Temps de travail]],0)</f>
        <v>0</v>
      </c>
    </row>
    <row r="219" spans="2:18" x14ac:dyDescent="0.3">
      <c r="B219" s="67" t="str">
        <f>IF(WEEKDAY(Tableau1[[#This Row],[Date]],2)=4,"semaine "&amp;_xlfn.ISOWEEKNUM(Tableau1[[#This Row],[Date]]),"")</f>
        <v/>
      </c>
      <c r="C219" s="54" t="str">
        <f>UPPER(TEXT(Tableau1[[#This Row],[Date]],"jjjj"))</f>
        <v>VENDREDI</v>
      </c>
      <c r="D219" s="109">
        <f>$C$3+ROW()-ROW(Tableau1[[#Headers],[Date]])-1</f>
        <v>44043</v>
      </c>
      <c r="E219" s="29">
        <v>0.35416666666666669</v>
      </c>
      <c r="F219" s="29">
        <v>0.5</v>
      </c>
      <c r="G219" s="101">
        <v>6.9444444444444441E-3</v>
      </c>
      <c r="H219" s="29">
        <v>0.54166666666666663</v>
      </c>
      <c r="I219" s="29">
        <v>0.64583333333333337</v>
      </c>
      <c r="J219" s="101"/>
      <c r="K219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19" s="57"/>
      <c r="M219" s="68"/>
      <c r="N219" s="61" t="s">
        <v>9</v>
      </c>
      <c r="O219" s="52" t="str">
        <f ca="1">IF(COUNTIF('jours fériés'!C:C,Tableau1[[#This Row],[Date]]),"oui","")</f>
        <v/>
      </c>
      <c r="P21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19" s="83">
        <f>IF(Tableau1[[#This Row],[ CP / ABS]]="A.M.",Tableau1[[#This Row],[Temps de travail]],0)</f>
        <v>0</v>
      </c>
      <c r="R219" s="84">
        <f>IF(Tableau1[[#This Row],[ CP / ABS]]="Ch.P.",Tableau1[[#This Row],[Temps de travail]],0)</f>
        <v>0</v>
      </c>
    </row>
    <row r="220" spans="2:18" x14ac:dyDescent="0.3">
      <c r="B220" s="67" t="str">
        <f>IF(WEEKDAY(Tableau1[[#This Row],[Date]],2)=4,"semaine "&amp;_xlfn.ISOWEEKNUM(Tableau1[[#This Row],[Date]]),"")</f>
        <v/>
      </c>
      <c r="C220" s="54" t="str">
        <f>UPPER(TEXT(Tableau1[[#This Row],[Date]],"jjjj"))</f>
        <v>SAMEDI</v>
      </c>
      <c r="D220" s="109">
        <f>$C$3+ROW()-ROW(Tableau1[[#Headers],[Date]])-1</f>
        <v>44044</v>
      </c>
      <c r="E220" s="29"/>
      <c r="F220" s="29"/>
      <c r="G220" s="29"/>
      <c r="H220" s="29"/>
      <c r="I220" s="29"/>
      <c r="J220" s="29"/>
      <c r="K220" s="113">
        <f>Tableau1[[#This Row],[Fin AM]]-Tableau1[[#This Row],[Début AM]]-Tableau1[[#This Row],[Pause AM]]+Tableau1[[#This Row],[Fin PM]]-Tableau1[[#This Row],[Début PM]]-Tableau1[[#This Row],[Pause PM]]</f>
        <v>0</v>
      </c>
      <c r="L220" s="57"/>
      <c r="M220" s="68"/>
      <c r="N220" s="61" t="s">
        <v>9</v>
      </c>
      <c r="O220" s="52" t="str">
        <f ca="1">IF(COUNTIF('jours fériés'!C:C,Tableau1[[#This Row],[Date]]),"oui","")</f>
        <v/>
      </c>
      <c r="P22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0" s="83">
        <f>IF(Tableau1[[#This Row],[ CP / ABS]]="A.M.",Tableau1[[#This Row],[Temps de travail]],0)</f>
        <v>0</v>
      </c>
      <c r="R220" s="84">
        <f>IF(Tableau1[[#This Row],[ CP / ABS]]="Ch.P.",Tableau1[[#This Row],[Temps de travail]],0)</f>
        <v>0</v>
      </c>
    </row>
    <row r="221" spans="2:18" x14ac:dyDescent="0.3">
      <c r="B221" s="67" t="str">
        <f>IF(WEEKDAY(Tableau1[[#This Row],[Date]],2)=4,"semaine "&amp;_xlfn.ISOWEEKNUM(Tableau1[[#This Row],[Date]]),"")</f>
        <v/>
      </c>
      <c r="C221" s="54" t="str">
        <f>UPPER(TEXT(Tableau1[[#This Row],[Date]],"jjjj"))</f>
        <v>DIMANCHE</v>
      </c>
      <c r="D221" s="109">
        <f>$C$3+ROW()-ROW(Tableau1[[#Headers],[Date]])-1</f>
        <v>44045</v>
      </c>
      <c r="E221" s="29"/>
      <c r="F221" s="29"/>
      <c r="G221" s="29"/>
      <c r="H221" s="29"/>
      <c r="I221" s="29"/>
      <c r="J221" s="29"/>
      <c r="K221" s="113">
        <f>Tableau1[[#This Row],[Fin AM]]-Tableau1[[#This Row],[Début AM]]-Tableau1[[#This Row],[Pause AM]]+Tableau1[[#This Row],[Fin PM]]-Tableau1[[#This Row],[Début PM]]-Tableau1[[#This Row],[Pause PM]]</f>
        <v>0</v>
      </c>
      <c r="L221" s="57"/>
      <c r="M221" s="68"/>
      <c r="N221" s="61"/>
      <c r="O221" s="52" t="str">
        <f ca="1">IF(COUNTIF('jours fériés'!C:C,Tableau1[[#This Row],[Date]]),"oui","")</f>
        <v/>
      </c>
      <c r="P22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21" s="83">
        <f>IF(Tableau1[[#This Row],[ CP / ABS]]="A.M.",Tableau1[[#This Row],[Temps de travail]],0)</f>
        <v>0</v>
      </c>
      <c r="R221" s="84">
        <f>IF(Tableau1[[#This Row],[ CP / ABS]]="Ch.P.",Tableau1[[#This Row],[Temps de travail]],0)</f>
        <v>0</v>
      </c>
    </row>
    <row r="222" spans="2:18" x14ac:dyDescent="0.3">
      <c r="B222" s="67" t="str">
        <f>IF(WEEKDAY(Tableau1[[#This Row],[Date]],2)=4,"semaine "&amp;_xlfn.ISOWEEKNUM(Tableau1[[#This Row],[Date]]),"")</f>
        <v/>
      </c>
      <c r="C222" s="54" t="str">
        <f>UPPER(TEXT(Tableau1[[#This Row],[Date]],"jjjj"))</f>
        <v>LUNDI</v>
      </c>
      <c r="D222" s="109">
        <f>$C$3+ROW()-ROW(Tableau1[[#Headers],[Date]])-1</f>
        <v>44046</v>
      </c>
      <c r="E222" s="29">
        <v>0.35416666666666669</v>
      </c>
      <c r="F222" s="29">
        <v>0.52083333333333337</v>
      </c>
      <c r="G222" s="101">
        <v>6.9444444444444441E-3</v>
      </c>
      <c r="H222" s="29">
        <v>0.5625</v>
      </c>
      <c r="I222" s="29">
        <v>0.70833333333333337</v>
      </c>
      <c r="J222" s="101">
        <v>6.9444444444444441E-3</v>
      </c>
      <c r="K22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2" s="57"/>
      <c r="M222" s="68"/>
      <c r="N222" s="61"/>
      <c r="O222" s="52" t="str">
        <f ca="1">IF(COUNTIF('jours fériés'!C:C,Tableau1[[#This Row],[Date]]),"oui","")</f>
        <v/>
      </c>
      <c r="P22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2" s="83">
        <f>IF(Tableau1[[#This Row],[ CP / ABS]]="A.M.",Tableau1[[#This Row],[Temps de travail]],0)</f>
        <v>0</v>
      </c>
      <c r="R222" s="84">
        <f>IF(Tableau1[[#This Row],[ CP / ABS]]="Ch.P.",Tableau1[[#This Row],[Temps de travail]],0)</f>
        <v>0</v>
      </c>
    </row>
    <row r="223" spans="2:18" x14ac:dyDescent="0.3">
      <c r="B223" s="67" t="str">
        <f>IF(WEEKDAY(Tableau1[[#This Row],[Date]],2)=4,"semaine "&amp;_xlfn.ISOWEEKNUM(Tableau1[[#This Row],[Date]]),"")</f>
        <v/>
      </c>
      <c r="C223" s="54" t="str">
        <f>UPPER(TEXT(Tableau1[[#This Row],[Date]],"jjjj"))</f>
        <v>MARDI</v>
      </c>
      <c r="D223" s="109">
        <f>$C$3+ROW()-ROW(Tableau1[[#Headers],[Date]])-1</f>
        <v>44047</v>
      </c>
      <c r="E223" s="29">
        <v>0.35416666666666669</v>
      </c>
      <c r="F223" s="29">
        <v>0.52083333333333337</v>
      </c>
      <c r="G223" s="101">
        <v>6.9444444444444441E-3</v>
      </c>
      <c r="H223" s="29">
        <v>0.5625</v>
      </c>
      <c r="I223" s="29">
        <v>0.70833333333333337</v>
      </c>
      <c r="J223" s="101">
        <v>6.9444444444444441E-3</v>
      </c>
      <c r="K22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3" s="57"/>
      <c r="M223" s="68"/>
      <c r="N223" s="61"/>
      <c r="O223" s="52" t="str">
        <f ca="1">IF(COUNTIF('jours fériés'!C:C,Tableau1[[#This Row],[Date]]),"oui","")</f>
        <v/>
      </c>
      <c r="P22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3" s="83">
        <f>IF(Tableau1[[#This Row],[ CP / ABS]]="A.M.",Tableau1[[#This Row],[Temps de travail]],0)</f>
        <v>0</v>
      </c>
      <c r="R223" s="84">
        <f>IF(Tableau1[[#This Row],[ CP / ABS]]="Ch.P.",Tableau1[[#This Row],[Temps de travail]],0)</f>
        <v>0</v>
      </c>
    </row>
    <row r="224" spans="2:18" x14ac:dyDescent="0.3">
      <c r="B224" s="67" t="str">
        <f>IF(WEEKDAY(Tableau1[[#This Row],[Date]],2)=4,"semaine "&amp;_xlfn.ISOWEEKNUM(Tableau1[[#This Row],[Date]]),"")</f>
        <v/>
      </c>
      <c r="C224" s="54" t="str">
        <f>UPPER(TEXT(Tableau1[[#This Row],[Date]],"jjjj"))</f>
        <v>MERCREDI</v>
      </c>
      <c r="D224" s="109">
        <f>$C$3+ROW()-ROW(Tableau1[[#Headers],[Date]])-1</f>
        <v>44048</v>
      </c>
      <c r="E224" s="29">
        <v>0.35416666666666669</v>
      </c>
      <c r="F224" s="29">
        <v>0.52083333333333337</v>
      </c>
      <c r="G224" s="101">
        <v>6.9444444444444441E-3</v>
      </c>
      <c r="H224" s="29">
        <v>0.5625</v>
      </c>
      <c r="I224" s="29">
        <v>0.70833333333333337</v>
      </c>
      <c r="J224" s="101">
        <v>6.9444444444444441E-3</v>
      </c>
      <c r="K22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4" s="57"/>
      <c r="M224" s="68"/>
      <c r="N224" s="61"/>
      <c r="O224" s="52" t="str">
        <f ca="1">IF(COUNTIF('jours fériés'!C:C,Tableau1[[#This Row],[Date]]),"oui","")</f>
        <v/>
      </c>
      <c r="P22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4" s="83">
        <f>IF(Tableau1[[#This Row],[ CP / ABS]]="A.M.",Tableau1[[#This Row],[Temps de travail]],0)</f>
        <v>0</v>
      </c>
      <c r="R224" s="84">
        <f>IF(Tableau1[[#This Row],[ CP / ABS]]="Ch.P.",Tableau1[[#This Row],[Temps de travail]],0)</f>
        <v>0</v>
      </c>
    </row>
    <row r="225" spans="2:18" x14ac:dyDescent="0.3">
      <c r="B225" s="67" t="str">
        <f>IF(WEEKDAY(Tableau1[[#This Row],[Date]],2)=4,"semaine "&amp;_xlfn.ISOWEEKNUM(Tableau1[[#This Row],[Date]]),"")</f>
        <v>semaine 32</v>
      </c>
      <c r="C225" s="54" t="str">
        <f>UPPER(TEXT(Tableau1[[#This Row],[Date]],"jjjj"))</f>
        <v>JEUDI</v>
      </c>
      <c r="D225" s="109">
        <f>$C$3+ROW()-ROW(Tableau1[[#Headers],[Date]])-1</f>
        <v>44049</v>
      </c>
      <c r="E225" s="29">
        <v>0.35416666666666669</v>
      </c>
      <c r="F225" s="29">
        <v>0.52083333333333337</v>
      </c>
      <c r="G225" s="101">
        <v>6.9444444444444441E-3</v>
      </c>
      <c r="H225" s="29">
        <v>0.5625</v>
      </c>
      <c r="I225" s="29">
        <v>0.70833333333333337</v>
      </c>
      <c r="J225" s="101">
        <v>6.9444444444444441E-3</v>
      </c>
      <c r="K22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5" s="57"/>
      <c r="M225" s="68"/>
      <c r="N225" s="61"/>
      <c r="O225" s="52" t="str">
        <f ca="1">IF(COUNTIF('jours fériés'!C:C,Tableau1[[#This Row],[Date]]),"oui","")</f>
        <v/>
      </c>
      <c r="P22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5" s="83">
        <f>IF(Tableau1[[#This Row],[ CP / ABS]]="A.M.",Tableau1[[#This Row],[Temps de travail]],0)</f>
        <v>0</v>
      </c>
      <c r="R225" s="84">
        <f>IF(Tableau1[[#This Row],[ CP / ABS]]="Ch.P.",Tableau1[[#This Row],[Temps de travail]],0)</f>
        <v>0</v>
      </c>
    </row>
    <row r="226" spans="2:18" x14ac:dyDescent="0.3">
      <c r="B226" s="67" t="str">
        <f>IF(WEEKDAY(Tableau1[[#This Row],[Date]],2)=4,"semaine "&amp;_xlfn.ISOWEEKNUM(Tableau1[[#This Row],[Date]]),"")</f>
        <v/>
      </c>
      <c r="C226" s="54" t="str">
        <f>UPPER(TEXT(Tableau1[[#This Row],[Date]],"jjjj"))</f>
        <v>VENDREDI</v>
      </c>
      <c r="D226" s="109">
        <f>$C$3+ROW()-ROW(Tableau1[[#Headers],[Date]])-1</f>
        <v>44050</v>
      </c>
      <c r="E226" s="29">
        <v>0.35416666666666669</v>
      </c>
      <c r="F226" s="29">
        <v>0.5</v>
      </c>
      <c r="G226" s="101">
        <v>6.9444444444444441E-3</v>
      </c>
      <c r="H226" s="29">
        <v>0.54166666666666663</v>
      </c>
      <c r="I226" s="29">
        <v>0.64583333333333337</v>
      </c>
      <c r="J226" s="101"/>
      <c r="K226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26" s="57"/>
      <c r="M226" s="68"/>
      <c r="N226" s="61"/>
      <c r="O226" s="52" t="str">
        <f ca="1">IF(COUNTIF('jours fériés'!C:C,Tableau1[[#This Row],[Date]]),"oui","")</f>
        <v/>
      </c>
      <c r="P22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6" s="83">
        <f>IF(Tableau1[[#This Row],[ CP / ABS]]="A.M.",Tableau1[[#This Row],[Temps de travail]],0)</f>
        <v>0</v>
      </c>
      <c r="R226" s="84">
        <f>IF(Tableau1[[#This Row],[ CP / ABS]]="Ch.P.",Tableau1[[#This Row],[Temps de travail]],0)</f>
        <v>0</v>
      </c>
    </row>
    <row r="227" spans="2:18" x14ac:dyDescent="0.3">
      <c r="B227" s="67" t="str">
        <f>IF(WEEKDAY(Tableau1[[#This Row],[Date]],2)=4,"semaine "&amp;_xlfn.ISOWEEKNUM(Tableau1[[#This Row],[Date]]),"")</f>
        <v/>
      </c>
      <c r="C227" s="54" t="str">
        <f>UPPER(TEXT(Tableau1[[#This Row],[Date]],"jjjj"))</f>
        <v>SAMEDI</v>
      </c>
      <c r="D227" s="109">
        <f>$C$3+ROW()-ROW(Tableau1[[#Headers],[Date]])-1</f>
        <v>44051</v>
      </c>
      <c r="E227" s="29"/>
      <c r="F227" s="29"/>
      <c r="G227" s="29"/>
      <c r="H227" s="29"/>
      <c r="I227" s="29"/>
      <c r="J227" s="29"/>
      <c r="K227" s="113">
        <f>Tableau1[[#This Row],[Fin AM]]-Tableau1[[#This Row],[Début AM]]-Tableau1[[#This Row],[Pause AM]]+Tableau1[[#This Row],[Fin PM]]-Tableau1[[#This Row],[Début PM]]-Tableau1[[#This Row],[Pause PM]]</f>
        <v>0</v>
      </c>
      <c r="L227" s="57"/>
      <c r="M227" s="68"/>
      <c r="N227" s="61"/>
      <c r="O227" s="52" t="str">
        <f ca="1">IF(COUNTIF('jours fériés'!C:C,Tableau1[[#This Row],[Date]]),"oui","")</f>
        <v/>
      </c>
      <c r="P22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7" s="83">
        <f>IF(Tableau1[[#This Row],[ CP / ABS]]="A.M.",Tableau1[[#This Row],[Temps de travail]],0)</f>
        <v>0</v>
      </c>
      <c r="R227" s="84">
        <f>IF(Tableau1[[#This Row],[ CP / ABS]]="Ch.P.",Tableau1[[#This Row],[Temps de travail]],0)</f>
        <v>0</v>
      </c>
    </row>
    <row r="228" spans="2:18" x14ac:dyDescent="0.3">
      <c r="B228" s="67" t="str">
        <f>IF(WEEKDAY(Tableau1[[#This Row],[Date]],2)=4,"semaine "&amp;_xlfn.ISOWEEKNUM(Tableau1[[#This Row],[Date]]),"")</f>
        <v/>
      </c>
      <c r="C228" s="54" t="str">
        <f>UPPER(TEXT(Tableau1[[#This Row],[Date]],"jjjj"))</f>
        <v>DIMANCHE</v>
      </c>
      <c r="D228" s="109">
        <f>$C$3+ROW()-ROW(Tableau1[[#Headers],[Date]])-1</f>
        <v>44052</v>
      </c>
      <c r="E228" s="29"/>
      <c r="F228" s="29"/>
      <c r="G228" s="29"/>
      <c r="H228" s="29"/>
      <c r="I228" s="29"/>
      <c r="J228" s="29"/>
      <c r="K228" s="113">
        <f>Tableau1[[#This Row],[Fin AM]]-Tableau1[[#This Row],[Début AM]]-Tableau1[[#This Row],[Pause AM]]+Tableau1[[#This Row],[Fin PM]]-Tableau1[[#This Row],[Début PM]]-Tableau1[[#This Row],[Pause PM]]</f>
        <v>0</v>
      </c>
      <c r="L228" s="57"/>
      <c r="M228" s="68"/>
      <c r="N228" s="61"/>
      <c r="O228" s="52" t="str">
        <f ca="1">IF(COUNTIF('jours fériés'!C:C,Tableau1[[#This Row],[Date]]),"oui","")</f>
        <v/>
      </c>
      <c r="P22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28" s="83">
        <f>IF(Tableau1[[#This Row],[ CP / ABS]]="A.M.",Tableau1[[#This Row],[Temps de travail]],0)</f>
        <v>0</v>
      </c>
      <c r="R228" s="84">
        <f>IF(Tableau1[[#This Row],[ CP / ABS]]="Ch.P.",Tableau1[[#This Row],[Temps de travail]],0)</f>
        <v>0</v>
      </c>
    </row>
    <row r="229" spans="2:18" x14ac:dyDescent="0.3">
      <c r="B229" s="67" t="str">
        <f>IF(WEEKDAY(Tableau1[[#This Row],[Date]],2)=4,"semaine "&amp;_xlfn.ISOWEEKNUM(Tableau1[[#This Row],[Date]]),"")</f>
        <v/>
      </c>
      <c r="C229" s="54" t="str">
        <f>UPPER(TEXT(Tableau1[[#This Row],[Date]],"jjjj"))</f>
        <v>LUNDI</v>
      </c>
      <c r="D229" s="109">
        <f>$C$3+ROW()-ROW(Tableau1[[#Headers],[Date]])-1</f>
        <v>44053</v>
      </c>
      <c r="E229" s="29">
        <v>0.35416666666666669</v>
      </c>
      <c r="F229" s="29">
        <v>0.52083333333333337</v>
      </c>
      <c r="G229" s="101">
        <v>6.9444444444444441E-3</v>
      </c>
      <c r="H229" s="29">
        <v>0.5625</v>
      </c>
      <c r="I229" s="29">
        <v>0.70833333333333337</v>
      </c>
      <c r="J229" s="101">
        <v>6.9444444444444441E-3</v>
      </c>
      <c r="K22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29" s="57"/>
      <c r="M229" s="68"/>
      <c r="N229" s="61"/>
      <c r="O229" s="52" t="str">
        <f ca="1">IF(COUNTIF('jours fériés'!C:C,Tableau1[[#This Row],[Date]]),"oui","")</f>
        <v/>
      </c>
      <c r="P22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29" s="83">
        <f>IF(Tableau1[[#This Row],[ CP / ABS]]="A.M.",Tableau1[[#This Row],[Temps de travail]],0)</f>
        <v>0</v>
      </c>
      <c r="R229" s="84">
        <f>IF(Tableau1[[#This Row],[ CP / ABS]]="Ch.P.",Tableau1[[#This Row],[Temps de travail]],0)</f>
        <v>0</v>
      </c>
    </row>
    <row r="230" spans="2:18" x14ac:dyDescent="0.3">
      <c r="B230" s="67" t="str">
        <f>IF(WEEKDAY(Tableau1[[#This Row],[Date]],2)=4,"semaine "&amp;_xlfn.ISOWEEKNUM(Tableau1[[#This Row],[Date]]),"")</f>
        <v/>
      </c>
      <c r="C230" s="54" t="str">
        <f>UPPER(TEXT(Tableau1[[#This Row],[Date]],"jjjj"))</f>
        <v>MARDI</v>
      </c>
      <c r="D230" s="109">
        <f>$C$3+ROW()-ROW(Tableau1[[#Headers],[Date]])-1</f>
        <v>44054</v>
      </c>
      <c r="E230" s="29">
        <v>0.35416666666666669</v>
      </c>
      <c r="F230" s="29">
        <v>0.52083333333333337</v>
      </c>
      <c r="G230" s="101">
        <v>6.9444444444444441E-3</v>
      </c>
      <c r="H230" s="29">
        <v>0.5625</v>
      </c>
      <c r="I230" s="29">
        <v>0.70833333333333337</v>
      </c>
      <c r="J230" s="101">
        <v>6.9444444444444441E-3</v>
      </c>
      <c r="K23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0" s="57"/>
      <c r="M230" s="68"/>
      <c r="N230" s="61"/>
      <c r="O230" s="52" t="str">
        <f ca="1">IF(COUNTIF('jours fériés'!C:C,Tableau1[[#This Row],[Date]]),"oui","")</f>
        <v/>
      </c>
      <c r="P23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0" s="83">
        <f>IF(Tableau1[[#This Row],[ CP / ABS]]="A.M.",Tableau1[[#This Row],[Temps de travail]],0)</f>
        <v>0</v>
      </c>
      <c r="R230" s="84">
        <f>IF(Tableau1[[#This Row],[ CP / ABS]]="Ch.P.",Tableau1[[#This Row],[Temps de travail]],0)</f>
        <v>0</v>
      </c>
    </row>
    <row r="231" spans="2:18" x14ac:dyDescent="0.3">
      <c r="B231" s="67" t="str">
        <f>IF(WEEKDAY(Tableau1[[#This Row],[Date]],2)=4,"semaine "&amp;_xlfn.ISOWEEKNUM(Tableau1[[#This Row],[Date]]),"")</f>
        <v/>
      </c>
      <c r="C231" s="54" t="str">
        <f>UPPER(TEXT(Tableau1[[#This Row],[Date]],"jjjj"))</f>
        <v>MERCREDI</v>
      </c>
      <c r="D231" s="109">
        <f>$C$3+ROW()-ROW(Tableau1[[#Headers],[Date]])-1</f>
        <v>44055</v>
      </c>
      <c r="E231" s="29">
        <v>0.35416666666666669</v>
      </c>
      <c r="F231" s="29">
        <v>0.52083333333333337</v>
      </c>
      <c r="G231" s="101">
        <v>6.9444444444444441E-3</v>
      </c>
      <c r="H231" s="29">
        <v>0.5625</v>
      </c>
      <c r="I231" s="29">
        <v>0.70833333333333337</v>
      </c>
      <c r="J231" s="101">
        <v>6.9444444444444441E-3</v>
      </c>
      <c r="K23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1" s="57"/>
      <c r="M231" s="68"/>
      <c r="N231" s="61"/>
      <c r="O231" s="52" t="str">
        <f ca="1">IF(COUNTIF('jours fériés'!C:C,Tableau1[[#This Row],[Date]]),"oui","")</f>
        <v/>
      </c>
      <c r="P23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1" s="83">
        <f>IF(Tableau1[[#This Row],[ CP / ABS]]="A.M.",Tableau1[[#This Row],[Temps de travail]],0)</f>
        <v>0</v>
      </c>
      <c r="R231" s="84">
        <f>IF(Tableau1[[#This Row],[ CP / ABS]]="Ch.P.",Tableau1[[#This Row],[Temps de travail]],0)</f>
        <v>0</v>
      </c>
    </row>
    <row r="232" spans="2:18" x14ac:dyDescent="0.3">
      <c r="B232" s="67" t="str">
        <f>IF(WEEKDAY(Tableau1[[#This Row],[Date]],2)=4,"semaine "&amp;_xlfn.ISOWEEKNUM(Tableau1[[#This Row],[Date]]),"")</f>
        <v>semaine 33</v>
      </c>
      <c r="C232" s="54" t="str">
        <f>UPPER(TEXT(Tableau1[[#This Row],[Date]],"jjjj"))</f>
        <v>JEUDI</v>
      </c>
      <c r="D232" s="109">
        <f>$C$3+ROW()-ROW(Tableau1[[#Headers],[Date]])-1</f>
        <v>44056</v>
      </c>
      <c r="E232" s="29">
        <v>0.35416666666666669</v>
      </c>
      <c r="F232" s="29">
        <v>0.52083333333333337</v>
      </c>
      <c r="G232" s="101">
        <v>6.9444444444444441E-3</v>
      </c>
      <c r="H232" s="29">
        <v>0.5625</v>
      </c>
      <c r="I232" s="29">
        <v>0.70833333333333337</v>
      </c>
      <c r="J232" s="101">
        <v>6.9444444444444441E-3</v>
      </c>
      <c r="K23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2" s="57"/>
      <c r="M232" s="68"/>
      <c r="N232" s="61"/>
      <c r="O232" s="52" t="str">
        <f ca="1">IF(COUNTIF('jours fériés'!C:C,Tableau1[[#This Row],[Date]]),"oui","")</f>
        <v/>
      </c>
      <c r="P23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2" s="83">
        <f>IF(Tableau1[[#This Row],[ CP / ABS]]="A.M.",Tableau1[[#This Row],[Temps de travail]],0)</f>
        <v>0</v>
      </c>
      <c r="R232" s="84">
        <f>IF(Tableau1[[#This Row],[ CP / ABS]]="Ch.P.",Tableau1[[#This Row],[Temps de travail]],0)</f>
        <v>0</v>
      </c>
    </row>
    <row r="233" spans="2:18" x14ac:dyDescent="0.3">
      <c r="B233" s="67" t="str">
        <f>IF(WEEKDAY(Tableau1[[#This Row],[Date]],2)=4,"semaine "&amp;_xlfn.ISOWEEKNUM(Tableau1[[#This Row],[Date]]),"")</f>
        <v/>
      </c>
      <c r="C233" s="54" t="str">
        <f>UPPER(TEXT(Tableau1[[#This Row],[Date]],"jjjj"))</f>
        <v>VENDREDI</v>
      </c>
      <c r="D233" s="109">
        <f>$C$3+ROW()-ROW(Tableau1[[#Headers],[Date]])-1</f>
        <v>44057</v>
      </c>
      <c r="E233" s="29">
        <v>0.35416666666666669</v>
      </c>
      <c r="F233" s="29">
        <v>0.5</v>
      </c>
      <c r="G233" s="101">
        <v>6.9444444444444441E-3</v>
      </c>
      <c r="H233" s="29">
        <v>0.54166666666666663</v>
      </c>
      <c r="I233" s="29">
        <v>0.64583333333333337</v>
      </c>
      <c r="J233" s="101"/>
      <c r="K233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33" s="57"/>
      <c r="M233" s="68"/>
      <c r="N233" s="61"/>
      <c r="O233" s="52" t="str">
        <f ca="1">IF(COUNTIF('jours fériés'!C:C,Tableau1[[#This Row],[Date]]),"oui","")</f>
        <v/>
      </c>
      <c r="P23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3" s="83">
        <f>IF(Tableau1[[#This Row],[ CP / ABS]]="A.M.",Tableau1[[#This Row],[Temps de travail]],0)</f>
        <v>0</v>
      </c>
      <c r="R233" s="84">
        <f>IF(Tableau1[[#This Row],[ CP / ABS]]="Ch.P.",Tableau1[[#This Row],[Temps de travail]],0)</f>
        <v>0</v>
      </c>
    </row>
    <row r="234" spans="2:18" x14ac:dyDescent="0.3">
      <c r="B234" s="67" t="str">
        <f>IF(WEEKDAY(Tableau1[[#This Row],[Date]],2)=4,"semaine "&amp;_xlfn.ISOWEEKNUM(Tableau1[[#This Row],[Date]]),"")</f>
        <v/>
      </c>
      <c r="C234" s="54" t="str">
        <f>UPPER(TEXT(Tableau1[[#This Row],[Date]],"jjjj"))</f>
        <v>SAMEDI</v>
      </c>
      <c r="D234" s="109">
        <f>$C$3+ROW()-ROW(Tableau1[[#Headers],[Date]])-1</f>
        <v>44058</v>
      </c>
      <c r="E234" s="29"/>
      <c r="F234" s="29"/>
      <c r="G234" s="29"/>
      <c r="H234" s="29"/>
      <c r="I234" s="29"/>
      <c r="J234" s="29"/>
      <c r="K234" s="113">
        <f>Tableau1[[#This Row],[Fin AM]]-Tableau1[[#This Row],[Début AM]]-Tableau1[[#This Row],[Pause AM]]+Tableau1[[#This Row],[Fin PM]]-Tableau1[[#This Row],[Début PM]]-Tableau1[[#This Row],[Pause PM]]</f>
        <v>0</v>
      </c>
      <c r="L234" s="57"/>
      <c r="M234" s="68"/>
      <c r="N234" s="61"/>
      <c r="O234" s="52" t="str">
        <f ca="1">IF(COUNTIF('jours fériés'!C:C,Tableau1[[#This Row],[Date]]),"oui","")</f>
        <v>oui</v>
      </c>
      <c r="P23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4" s="83">
        <f>IF(Tableau1[[#This Row],[ CP / ABS]]="A.M.",Tableau1[[#This Row],[Temps de travail]],0)</f>
        <v>0</v>
      </c>
      <c r="R234" s="84">
        <f>IF(Tableau1[[#This Row],[ CP / ABS]]="Ch.P.",Tableau1[[#This Row],[Temps de travail]],0)</f>
        <v>0</v>
      </c>
    </row>
    <row r="235" spans="2:18" x14ac:dyDescent="0.3">
      <c r="B235" s="67" t="str">
        <f>IF(WEEKDAY(Tableau1[[#This Row],[Date]],2)=4,"semaine "&amp;_xlfn.ISOWEEKNUM(Tableau1[[#This Row],[Date]]),"")</f>
        <v/>
      </c>
      <c r="C235" s="54" t="str">
        <f>UPPER(TEXT(Tableau1[[#This Row],[Date]],"jjjj"))</f>
        <v>DIMANCHE</v>
      </c>
      <c r="D235" s="109">
        <f>$C$3+ROW()-ROW(Tableau1[[#Headers],[Date]])-1</f>
        <v>44059</v>
      </c>
      <c r="E235" s="29"/>
      <c r="F235" s="29"/>
      <c r="G235" s="29"/>
      <c r="H235" s="29"/>
      <c r="I235" s="29"/>
      <c r="J235" s="29"/>
      <c r="K235" s="113">
        <f>Tableau1[[#This Row],[Fin AM]]-Tableau1[[#This Row],[Début AM]]-Tableau1[[#This Row],[Pause AM]]+Tableau1[[#This Row],[Fin PM]]-Tableau1[[#This Row],[Début PM]]-Tableau1[[#This Row],[Pause PM]]</f>
        <v>0</v>
      </c>
      <c r="L235" s="57"/>
      <c r="M235" s="68"/>
      <c r="N235" s="61"/>
      <c r="O235" s="52" t="str">
        <f ca="1">IF(COUNTIF('jours fériés'!C:C,Tableau1[[#This Row],[Date]]),"oui","")</f>
        <v/>
      </c>
      <c r="P23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35" s="83">
        <f>IF(Tableau1[[#This Row],[ CP / ABS]]="A.M.",Tableau1[[#This Row],[Temps de travail]],0)</f>
        <v>0</v>
      </c>
      <c r="R235" s="84">
        <f>IF(Tableau1[[#This Row],[ CP / ABS]]="Ch.P.",Tableau1[[#This Row],[Temps de travail]],0)</f>
        <v>0</v>
      </c>
    </row>
    <row r="236" spans="2:18" x14ac:dyDescent="0.3">
      <c r="B236" s="67" t="str">
        <f>IF(WEEKDAY(Tableau1[[#This Row],[Date]],2)=4,"semaine "&amp;_xlfn.ISOWEEKNUM(Tableau1[[#This Row],[Date]]),"")</f>
        <v/>
      </c>
      <c r="C236" s="54" t="str">
        <f>UPPER(TEXT(Tableau1[[#This Row],[Date]],"jjjj"))</f>
        <v>LUNDI</v>
      </c>
      <c r="D236" s="109">
        <f>$C$3+ROW()-ROW(Tableau1[[#Headers],[Date]])-1</f>
        <v>44060</v>
      </c>
      <c r="E236" s="29">
        <v>0.35416666666666669</v>
      </c>
      <c r="F236" s="29">
        <v>0.52083333333333337</v>
      </c>
      <c r="G236" s="101">
        <v>6.9444444444444441E-3</v>
      </c>
      <c r="H236" s="29">
        <v>0.5625</v>
      </c>
      <c r="I236" s="29">
        <v>0.70833333333333337</v>
      </c>
      <c r="J236" s="101">
        <v>6.9444444444444441E-3</v>
      </c>
      <c r="K23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6" s="57"/>
      <c r="M236" s="68"/>
      <c r="N236" s="61"/>
      <c r="O236" s="52" t="str">
        <f ca="1">IF(COUNTIF('jours fériés'!C:C,Tableau1[[#This Row],[Date]]),"oui","")</f>
        <v/>
      </c>
      <c r="P23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6" s="83">
        <f>IF(Tableau1[[#This Row],[ CP / ABS]]="A.M.",Tableau1[[#This Row],[Temps de travail]],0)</f>
        <v>0</v>
      </c>
      <c r="R236" s="84">
        <f>IF(Tableau1[[#This Row],[ CP / ABS]]="Ch.P.",Tableau1[[#This Row],[Temps de travail]],0)</f>
        <v>0</v>
      </c>
    </row>
    <row r="237" spans="2:18" x14ac:dyDescent="0.3">
      <c r="B237" s="67" t="str">
        <f>IF(WEEKDAY(Tableau1[[#This Row],[Date]],2)=4,"semaine "&amp;_xlfn.ISOWEEKNUM(Tableau1[[#This Row],[Date]]),"")</f>
        <v/>
      </c>
      <c r="C237" s="54" t="str">
        <f>UPPER(TEXT(Tableau1[[#This Row],[Date]],"jjjj"))</f>
        <v>MARDI</v>
      </c>
      <c r="D237" s="109">
        <f>$C$3+ROW()-ROW(Tableau1[[#Headers],[Date]])-1</f>
        <v>44061</v>
      </c>
      <c r="E237" s="29">
        <v>0.35416666666666669</v>
      </c>
      <c r="F237" s="29">
        <v>0.52083333333333337</v>
      </c>
      <c r="G237" s="101">
        <v>6.9444444444444441E-3</v>
      </c>
      <c r="H237" s="29">
        <v>0.5625</v>
      </c>
      <c r="I237" s="29">
        <v>0.70833333333333337</v>
      </c>
      <c r="J237" s="101">
        <v>6.9444444444444441E-3</v>
      </c>
      <c r="K237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7" s="57"/>
      <c r="M237" s="68"/>
      <c r="N237" s="61"/>
      <c r="O237" s="52" t="str">
        <f ca="1">IF(COUNTIF('jours fériés'!C:C,Tableau1[[#This Row],[Date]]),"oui","")</f>
        <v/>
      </c>
      <c r="P23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7" s="83">
        <f>IF(Tableau1[[#This Row],[ CP / ABS]]="A.M.",Tableau1[[#This Row],[Temps de travail]],0)</f>
        <v>0</v>
      </c>
      <c r="R237" s="84">
        <f>IF(Tableau1[[#This Row],[ CP / ABS]]="Ch.P.",Tableau1[[#This Row],[Temps de travail]],0)</f>
        <v>0</v>
      </c>
    </row>
    <row r="238" spans="2:18" x14ac:dyDescent="0.3">
      <c r="B238" s="67" t="str">
        <f>IF(WEEKDAY(Tableau1[[#This Row],[Date]],2)=4,"semaine "&amp;_xlfn.ISOWEEKNUM(Tableau1[[#This Row],[Date]]),"")</f>
        <v/>
      </c>
      <c r="C238" s="54" t="str">
        <f>UPPER(TEXT(Tableau1[[#This Row],[Date]],"jjjj"))</f>
        <v>MERCREDI</v>
      </c>
      <c r="D238" s="109">
        <f>$C$3+ROW()-ROW(Tableau1[[#Headers],[Date]])-1</f>
        <v>44062</v>
      </c>
      <c r="E238" s="29">
        <v>0.35416666666666669</v>
      </c>
      <c r="F238" s="29">
        <v>0.52083333333333337</v>
      </c>
      <c r="G238" s="101">
        <v>6.9444444444444441E-3</v>
      </c>
      <c r="H238" s="29">
        <v>0.5625</v>
      </c>
      <c r="I238" s="29">
        <v>0.70833333333333337</v>
      </c>
      <c r="J238" s="101">
        <v>6.9444444444444441E-3</v>
      </c>
      <c r="K238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8" s="57"/>
      <c r="M238" s="68"/>
      <c r="N238" s="61"/>
      <c r="O238" s="52" t="str">
        <f ca="1">IF(COUNTIF('jours fériés'!C:C,Tableau1[[#This Row],[Date]]),"oui","")</f>
        <v/>
      </c>
      <c r="P23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8" s="83">
        <f>IF(Tableau1[[#This Row],[ CP / ABS]]="A.M.",Tableau1[[#This Row],[Temps de travail]],0)</f>
        <v>0</v>
      </c>
      <c r="R238" s="84">
        <f>IF(Tableau1[[#This Row],[ CP / ABS]]="Ch.P.",Tableau1[[#This Row],[Temps de travail]],0)</f>
        <v>0</v>
      </c>
    </row>
    <row r="239" spans="2:18" x14ac:dyDescent="0.3">
      <c r="B239" s="67" t="str">
        <f>IF(WEEKDAY(Tableau1[[#This Row],[Date]],2)=4,"semaine "&amp;_xlfn.ISOWEEKNUM(Tableau1[[#This Row],[Date]]),"")</f>
        <v>semaine 34</v>
      </c>
      <c r="C239" s="54" t="str">
        <f>UPPER(TEXT(Tableau1[[#This Row],[Date]],"jjjj"))</f>
        <v>JEUDI</v>
      </c>
      <c r="D239" s="109">
        <f>$C$3+ROW()-ROW(Tableau1[[#Headers],[Date]])-1</f>
        <v>44063</v>
      </c>
      <c r="E239" s="29">
        <v>0.35416666666666669</v>
      </c>
      <c r="F239" s="29">
        <v>0.52083333333333337</v>
      </c>
      <c r="G239" s="101">
        <v>6.9444444444444441E-3</v>
      </c>
      <c r="H239" s="29">
        <v>0.5625</v>
      </c>
      <c r="I239" s="29">
        <v>0.70833333333333337</v>
      </c>
      <c r="J239" s="101">
        <v>6.9444444444444441E-3</v>
      </c>
      <c r="K239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39" s="57"/>
      <c r="M239" s="68"/>
      <c r="N239" s="61"/>
      <c r="O239" s="52" t="str">
        <f ca="1">IF(COUNTIF('jours fériés'!C:C,Tableau1[[#This Row],[Date]]),"oui","")</f>
        <v/>
      </c>
      <c r="P23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39" s="83">
        <f>IF(Tableau1[[#This Row],[ CP / ABS]]="A.M.",Tableau1[[#This Row],[Temps de travail]],0)</f>
        <v>0</v>
      </c>
      <c r="R239" s="84">
        <f>IF(Tableau1[[#This Row],[ CP / ABS]]="Ch.P.",Tableau1[[#This Row],[Temps de travail]],0)</f>
        <v>0</v>
      </c>
    </row>
    <row r="240" spans="2:18" x14ac:dyDescent="0.3">
      <c r="B240" s="67" t="str">
        <f>IF(WEEKDAY(Tableau1[[#This Row],[Date]],2)=4,"semaine "&amp;_xlfn.ISOWEEKNUM(Tableau1[[#This Row],[Date]]),"")</f>
        <v/>
      </c>
      <c r="C240" s="54" t="str">
        <f>UPPER(TEXT(Tableau1[[#This Row],[Date]],"jjjj"))</f>
        <v>VENDREDI</v>
      </c>
      <c r="D240" s="109">
        <f>$C$3+ROW()-ROW(Tableau1[[#Headers],[Date]])-1</f>
        <v>44064</v>
      </c>
      <c r="E240" s="29">
        <v>0.35416666666666669</v>
      </c>
      <c r="F240" s="29">
        <v>0.5</v>
      </c>
      <c r="G240" s="101">
        <v>6.9444444444444441E-3</v>
      </c>
      <c r="H240" s="29">
        <v>0.54166666666666663</v>
      </c>
      <c r="I240" s="29">
        <v>0.64583333333333337</v>
      </c>
      <c r="J240" s="101"/>
      <c r="K240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40" s="57"/>
      <c r="M240" s="68"/>
      <c r="N240" s="61"/>
      <c r="O240" s="52" t="str">
        <f ca="1">IF(COUNTIF('jours fériés'!C:C,Tableau1[[#This Row],[Date]]),"oui","")</f>
        <v/>
      </c>
      <c r="P24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0" s="83">
        <f>IF(Tableau1[[#This Row],[ CP / ABS]]="A.M.",Tableau1[[#This Row],[Temps de travail]],0)</f>
        <v>0</v>
      </c>
      <c r="R240" s="84">
        <f>IF(Tableau1[[#This Row],[ CP / ABS]]="Ch.P.",Tableau1[[#This Row],[Temps de travail]],0)</f>
        <v>0</v>
      </c>
    </row>
    <row r="241" spans="2:18" x14ac:dyDescent="0.3">
      <c r="B241" s="67" t="str">
        <f>IF(WEEKDAY(Tableau1[[#This Row],[Date]],2)=4,"semaine "&amp;_xlfn.ISOWEEKNUM(Tableau1[[#This Row],[Date]]),"")</f>
        <v/>
      </c>
      <c r="C241" s="54" t="str">
        <f>UPPER(TEXT(Tableau1[[#This Row],[Date]],"jjjj"))</f>
        <v>SAMEDI</v>
      </c>
      <c r="D241" s="109">
        <f>$C$3+ROW()-ROW(Tableau1[[#Headers],[Date]])-1</f>
        <v>44065</v>
      </c>
      <c r="E241" s="29"/>
      <c r="F241" s="29"/>
      <c r="G241" s="29"/>
      <c r="H241" s="29"/>
      <c r="I241" s="29"/>
      <c r="J241" s="29"/>
      <c r="K241" s="113">
        <f>Tableau1[[#This Row],[Fin AM]]-Tableau1[[#This Row],[Début AM]]-Tableau1[[#This Row],[Pause AM]]+Tableau1[[#This Row],[Fin PM]]-Tableau1[[#This Row],[Début PM]]-Tableau1[[#This Row],[Pause PM]]</f>
        <v>0</v>
      </c>
      <c r="L241" s="57"/>
      <c r="M241" s="68"/>
      <c r="N241" s="61"/>
      <c r="O241" s="52" t="str">
        <f ca="1">IF(COUNTIF('jours fériés'!C:C,Tableau1[[#This Row],[Date]]),"oui","")</f>
        <v/>
      </c>
      <c r="P24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1" s="83">
        <f>IF(Tableau1[[#This Row],[ CP / ABS]]="A.M.",Tableau1[[#This Row],[Temps de travail]],0)</f>
        <v>0</v>
      </c>
      <c r="R241" s="84">
        <f>IF(Tableau1[[#This Row],[ CP / ABS]]="Ch.P.",Tableau1[[#This Row],[Temps de travail]],0)</f>
        <v>0</v>
      </c>
    </row>
    <row r="242" spans="2:18" x14ac:dyDescent="0.3">
      <c r="B242" s="67" t="str">
        <f>IF(WEEKDAY(Tableau1[[#This Row],[Date]],2)=4,"semaine "&amp;_xlfn.ISOWEEKNUM(Tableau1[[#This Row],[Date]]),"")</f>
        <v/>
      </c>
      <c r="C242" s="54" t="str">
        <f>UPPER(TEXT(Tableau1[[#This Row],[Date]],"jjjj"))</f>
        <v>DIMANCHE</v>
      </c>
      <c r="D242" s="109">
        <f>$C$3+ROW()-ROW(Tableau1[[#Headers],[Date]])-1</f>
        <v>44066</v>
      </c>
      <c r="E242" s="29"/>
      <c r="F242" s="29"/>
      <c r="G242" s="29"/>
      <c r="H242" s="29"/>
      <c r="I242" s="29"/>
      <c r="J242" s="29"/>
      <c r="K242" s="113">
        <f>Tableau1[[#This Row],[Fin AM]]-Tableau1[[#This Row],[Début AM]]-Tableau1[[#This Row],[Pause AM]]+Tableau1[[#This Row],[Fin PM]]-Tableau1[[#This Row],[Début PM]]-Tableau1[[#This Row],[Pause PM]]</f>
        <v>0</v>
      </c>
      <c r="L242" s="57"/>
      <c r="M242" s="68"/>
      <c r="N242" s="61"/>
      <c r="O242" s="52" t="str">
        <f ca="1">IF(COUNTIF('jours fériés'!C:C,Tableau1[[#This Row],[Date]]),"oui","")</f>
        <v/>
      </c>
      <c r="P24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42" s="83">
        <f>IF(Tableau1[[#This Row],[ CP / ABS]]="A.M.",Tableau1[[#This Row],[Temps de travail]],0)</f>
        <v>0</v>
      </c>
      <c r="R242" s="84">
        <f>IF(Tableau1[[#This Row],[ CP / ABS]]="Ch.P.",Tableau1[[#This Row],[Temps de travail]],0)</f>
        <v>0</v>
      </c>
    </row>
    <row r="243" spans="2:18" x14ac:dyDescent="0.3">
      <c r="B243" s="67" t="str">
        <f>IF(WEEKDAY(Tableau1[[#This Row],[Date]],2)=4,"semaine "&amp;_xlfn.ISOWEEKNUM(Tableau1[[#This Row],[Date]]),"")</f>
        <v/>
      </c>
      <c r="C243" s="54" t="str">
        <f>UPPER(TEXT(Tableau1[[#This Row],[Date]],"jjjj"))</f>
        <v>LUNDI</v>
      </c>
      <c r="D243" s="109">
        <f>$C$3+ROW()-ROW(Tableau1[[#Headers],[Date]])-1</f>
        <v>44067</v>
      </c>
      <c r="E243" s="29">
        <v>0.35416666666666669</v>
      </c>
      <c r="F243" s="29">
        <v>0.52083333333333337</v>
      </c>
      <c r="G243" s="101">
        <v>6.9444444444444441E-3</v>
      </c>
      <c r="H243" s="29">
        <v>0.5625</v>
      </c>
      <c r="I243" s="29">
        <v>0.70833333333333337</v>
      </c>
      <c r="J243" s="101">
        <v>6.9444444444444441E-3</v>
      </c>
      <c r="K24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43" s="57"/>
      <c r="M243" s="68"/>
      <c r="N243" s="61"/>
      <c r="O243" s="52" t="str">
        <f ca="1">IF(COUNTIF('jours fériés'!C:C,Tableau1[[#This Row],[Date]]),"oui","")</f>
        <v/>
      </c>
      <c r="P24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3" s="83">
        <f>IF(Tableau1[[#This Row],[ CP / ABS]]="A.M.",Tableau1[[#This Row],[Temps de travail]],0)</f>
        <v>0</v>
      </c>
      <c r="R243" s="84">
        <f>IF(Tableau1[[#This Row],[ CP / ABS]]="Ch.P.",Tableau1[[#This Row],[Temps de travail]],0)</f>
        <v>0</v>
      </c>
    </row>
    <row r="244" spans="2:18" x14ac:dyDescent="0.3">
      <c r="B244" s="67" t="str">
        <f>IF(WEEKDAY(Tableau1[[#This Row],[Date]],2)=4,"semaine "&amp;_xlfn.ISOWEEKNUM(Tableau1[[#This Row],[Date]]),"")</f>
        <v/>
      </c>
      <c r="C244" s="54" t="str">
        <f>UPPER(TEXT(Tableau1[[#This Row],[Date]],"jjjj"))</f>
        <v>MARDI</v>
      </c>
      <c r="D244" s="109">
        <f>$C$3+ROW()-ROW(Tableau1[[#Headers],[Date]])-1</f>
        <v>44068</v>
      </c>
      <c r="E244" s="29">
        <v>0.35416666666666669</v>
      </c>
      <c r="F244" s="29">
        <v>0.52083333333333337</v>
      </c>
      <c r="G244" s="101">
        <v>6.9444444444444441E-3</v>
      </c>
      <c r="H244" s="29">
        <v>0.5625</v>
      </c>
      <c r="I244" s="29">
        <v>0.70833333333333337</v>
      </c>
      <c r="J244" s="101">
        <v>6.9444444444444441E-3</v>
      </c>
      <c r="K244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44" s="57"/>
      <c r="M244" s="68"/>
      <c r="N244" s="61"/>
      <c r="O244" s="52" t="str">
        <f ca="1">IF(COUNTIF('jours fériés'!C:C,Tableau1[[#This Row],[Date]]),"oui","")</f>
        <v/>
      </c>
      <c r="P24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4" s="83">
        <f>IF(Tableau1[[#This Row],[ CP / ABS]]="A.M.",Tableau1[[#This Row],[Temps de travail]],0)</f>
        <v>0</v>
      </c>
      <c r="R244" s="84">
        <f>IF(Tableau1[[#This Row],[ CP / ABS]]="Ch.P.",Tableau1[[#This Row],[Temps de travail]],0)</f>
        <v>0</v>
      </c>
    </row>
    <row r="245" spans="2:18" x14ac:dyDescent="0.3">
      <c r="B245" s="67" t="str">
        <f>IF(WEEKDAY(Tableau1[[#This Row],[Date]],2)=4,"semaine "&amp;_xlfn.ISOWEEKNUM(Tableau1[[#This Row],[Date]]),"")</f>
        <v/>
      </c>
      <c r="C245" s="54" t="str">
        <f>UPPER(TEXT(Tableau1[[#This Row],[Date]],"jjjj"))</f>
        <v>MERCREDI</v>
      </c>
      <c r="D245" s="109">
        <f>$C$3+ROW()-ROW(Tableau1[[#Headers],[Date]])-1</f>
        <v>44069</v>
      </c>
      <c r="E245" s="29">
        <v>0.35416666666666669</v>
      </c>
      <c r="F245" s="29">
        <v>0.52083333333333337</v>
      </c>
      <c r="G245" s="101">
        <v>6.9444444444444441E-3</v>
      </c>
      <c r="H245" s="29">
        <v>0.5625</v>
      </c>
      <c r="I245" s="29">
        <v>0.70833333333333337</v>
      </c>
      <c r="J245" s="101">
        <v>6.9444444444444441E-3</v>
      </c>
      <c r="K245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45" s="57"/>
      <c r="M245" s="68"/>
      <c r="N245" s="61"/>
      <c r="O245" s="52" t="str">
        <f ca="1">IF(COUNTIF('jours fériés'!C:C,Tableau1[[#This Row],[Date]]),"oui","")</f>
        <v/>
      </c>
      <c r="P24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5" s="83">
        <f>IF(Tableau1[[#This Row],[ CP / ABS]]="A.M.",Tableau1[[#This Row],[Temps de travail]],0)</f>
        <v>0</v>
      </c>
      <c r="R245" s="84">
        <f>IF(Tableau1[[#This Row],[ CP / ABS]]="Ch.P.",Tableau1[[#This Row],[Temps de travail]],0)</f>
        <v>0</v>
      </c>
    </row>
    <row r="246" spans="2:18" x14ac:dyDescent="0.3">
      <c r="B246" s="67" t="str">
        <f>IF(WEEKDAY(Tableau1[[#This Row],[Date]],2)=4,"semaine "&amp;_xlfn.ISOWEEKNUM(Tableau1[[#This Row],[Date]]),"")</f>
        <v>semaine 35</v>
      </c>
      <c r="C246" s="54" t="str">
        <f>UPPER(TEXT(Tableau1[[#This Row],[Date]],"jjjj"))</f>
        <v>JEUDI</v>
      </c>
      <c r="D246" s="109">
        <f>$C$3+ROW()-ROW(Tableau1[[#Headers],[Date]])-1</f>
        <v>44070</v>
      </c>
      <c r="E246" s="29">
        <v>0.35416666666666669</v>
      </c>
      <c r="F246" s="29">
        <v>0.52083333333333337</v>
      </c>
      <c r="G246" s="101">
        <v>6.9444444444444441E-3</v>
      </c>
      <c r="H246" s="29">
        <v>0.5625</v>
      </c>
      <c r="I246" s="29">
        <v>0.70833333333333337</v>
      </c>
      <c r="J246" s="101">
        <v>6.9444444444444441E-3</v>
      </c>
      <c r="K246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46" s="57"/>
      <c r="M246" s="68"/>
      <c r="N246" s="61"/>
      <c r="O246" s="52" t="str">
        <f ca="1">IF(COUNTIF('jours fériés'!C:C,Tableau1[[#This Row],[Date]]),"oui","")</f>
        <v/>
      </c>
      <c r="P24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6" s="83">
        <f>IF(Tableau1[[#This Row],[ CP / ABS]]="A.M.",Tableau1[[#This Row],[Temps de travail]],0)</f>
        <v>0</v>
      </c>
      <c r="R246" s="84">
        <f>IF(Tableau1[[#This Row],[ CP / ABS]]="Ch.P.",Tableau1[[#This Row],[Temps de travail]],0)</f>
        <v>0</v>
      </c>
    </row>
    <row r="247" spans="2:18" x14ac:dyDescent="0.3">
      <c r="B247" s="67" t="str">
        <f>IF(WEEKDAY(Tableau1[[#This Row],[Date]],2)=4,"semaine "&amp;_xlfn.ISOWEEKNUM(Tableau1[[#This Row],[Date]]),"")</f>
        <v/>
      </c>
      <c r="C247" s="54" t="str">
        <f>UPPER(TEXT(Tableau1[[#This Row],[Date]],"jjjj"))</f>
        <v>VENDREDI</v>
      </c>
      <c r="D247" s="109">
        <f>$C$3+ROW()-ROW(Tableau1[[#Headers],[Date]])-1</f>
        <v>44071</v>
      </c>
      <c r="E247" s="29">
        <v>0.35416666666666669</v>
      </c>
      <c r="F247" s="29">
        <v>0.5</v>
      </c>
      <c r="G247" s="101">
        <v>6.9444444444444441E-3</v>
      </c>
      <c r="H247" s="29">
        <v>0.54166666666666663</v>
      </c>
      <c r="I247" s="29">
        <v>0.64583333333333337</v>
      </c>
      <c r="J247" s="101"/>
      <c r="K247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47" s="57"/>
      <c r="M247" s="68"/>
      <c r="N247" s="61"/>
      <c r="O247" s="52" t="str">
        <f ca="1">IF(COUNTIF('jours fériés'!C:C,Tableau1[[#This Row],[Date]]),"oui","")</f>
        <v/>
      </c>
      <c r="P24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7" s="83">
        <f>IF(Tableau1[[#This Row],[ CP / ABS]]="A.M.",Tableau1[[#This Row],[Temps de travail]],0)</f>
        <v>0</v>
      </c>
      <c r="R247" s="84">
        <f>IF(Tableau1[[#This Row],[ CP / ABS]]="Ch.P.",Tableau1[[#This Row],[Temps de travail]],0)</f>
        <v>0</v>
      </c>
    </row>
    <row r="248" spans="2:18" x14ac:dyDescent="0.3">
      <c r="B248" s="67" t="str">
        <f>IF(WEEKDAY(Tableau1[[#This Row],[Date]],2)=4,"semaine "&amp;_xlfn.ISOWEEKNUM(Tableau1[[#This Row],[Date]]),"")</f>
        <v/>
      </c>
      <c r="C248" s="54" t="str">
        <f>UPPER(TEXT(Tableau1[[#This Row],[Date]],"jjjj"))</f>
        <v>SAMEDI</v>
      </c>
      <c r="D248" s="109">
        <f>$C$3+ROW()-ROW(Tableau1[[#Headers],[Date]])-1</f>
        <v>44072</v>
      </c>
      <c r="E248" s="29"/>
      <c r="F248" s="29"/>
      <c r="G248" s="29"/>
      <c r="H248" s="29"/>
      <c r="I248" s="29"/>
      <c r="J248" s="29"/>
      <c r="K248" s="113">
        <f>Tableau1[[#This Row],[Fin AM]]-Tableau1[[#This Row],[Début AM]]-Tableau1[[#This Row],[Pause AM]]+Tableau1[[#This Row],[Fin PM]]-Tableau1[[#This Row],[Début PM]]-Tableau1[[#This Row],[Pause PM]]</f>
        <v>0</v>
      </c>
      <c r="L248" s="57"/>
      <c r="M248" s="68"/>
      <c r="N248" s="61"/>
      <c r="O248" s="52" t="str">
        <f ca="1">IF(COUNTIF('jours fériés'!C:C,Tableau1[[#This Row],[Date]]),"oui","")</f>
        <v/>
      </c>
      <c r="P24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48" s="83">
        <f>IF(Tableau1[[#This Row],[ CP / ABS]]="A.M.",Tableau1[[#This Row],[Temps de travail]],0)</f>
        <v>0</v>
      </c>
      <c r="R248" s="84">
        <f>IF(Tableau1[[#This Row],[ CP / ABS]]="Ch.P.",Tableau1[[#This Row],[Temps de travail]],0)</f>
        <v>0</v>
      </c>
    </row>
    <row r="249" spans="2:18" x14ac:dyDescent="0.3">
      <c r="B249" s="67" t="str">
        <f>IF(WEEKDAY(Tableau1[[#This Row],[Date]],2)=4,"semaine "&amp;_xlfn.ISOWEEKNUM(Tableau1[[#This Row],[Date]]),"")</f>
        <v/>
      </c>
      <c r="C249" s="54" t="str">
        <f>UPPER(TEXT(Tableau1[[#This Row],[Date]],"jjjj"))</f>
        <v>DIMANCHE</v>
      </c>
      <c r="D249" s="109">
        <f>$C$3+ROW()-ROW(Tableau1[[#Headers],[Date]])-1</f>
        <v>44073</v>
      </c>
      <c r="E249" s="29"/>
      <c r="F249" s="29"/>
      <c r="G249" s="29"/>
      <c r="H249" s="29"/>
      <c r="I249" s="29"/>
      <c r="J249" s="29"/>
      <c r="K249" s="113">
        <f>Tableau1[[#This Row],[Fin AM]]-Tableau1[[#This Row],[Début AM]]-Tableau1[[#This Row],[Pause AM]]+Tableau1[[#This Row],[Fin PM]]-Tableau1[[#This Row],[Début PM]]-Tableau1[[#This Row],[Pause PM]]</f>
        <v>0</v>
      </c>
      <c r="L249" s="57"/>
      <c r="M249" s="68"/>
      <c r="N249" s="61"/>
      <c r="O249" s="52" t="str">
        <f ca="1">IF(COUNTIF('jours fériés'!C:C,Tableau1[[#This Row],[Date]]),"oui","")</f>
        <v/>
      </c>
      <c r="P24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49" s="83">
        <f>IF(Tableau1[[#This Row],[ CP / ABS]]="A.M.",Tableau1[[#This Row],[Temps de travail]],0)</f>
        <v>0</v>
      </c>
      <c r="R249" s="84">
        <f>IF(Tableau1[[#This Row],[ CP / ABS]]="Ch.P.",Tableau1[[#This Row],[Temps de travail]],0)</f>
        <v>0</v>
      </c>
    </row>
    <row r="250" spans="2:18" x14ac:dyDescent="0.3">
      <c r="B250" s="67" t="str">
        <f>IF(WEEKDAY(Tableau1[[#This Row],[Date]],2)=4,"semaine "&amp;_xlfn.ISOWEEKNUM(Tableau1[[#This Row],[Date]]),"")</f>
        <v/>
      </c>
      <c r="C250" s="54" t="str">
        <f>UPPER(TEXT(Tableau1[[#This Row],[Date]],"jjjj"))</f>
        <v>LUNDI</v>
      </c>
      <c r="D250" s="109">
        <f>$C$3+ROW()-ROW(Tableau1[[#Headers],[Date]])-1</f>
        <v>44074</v>
      </c>
      <c r="E250" s="29">
        <v>0.35416666666666669</v>
      </c>
      <c r="F250" s="29">
        <v>0.52083333333333337</v>
      </c>
      <c r="G250" s="101">
        <v>6.9444444444444441E-3</v>
      </c>
      <c r="H250" s="29">
        <v>0.5625</v>
      </c>
      <c r="I250" s="29">
        <v>0.70833333333333337</v>
      </c>
      <c r="J250" s="101">
        <v>6.9444444444444441E-3</v>
      </c>
      <c r="K250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50" s="57"/>
      <c r="M250" s="68"/>
      <c r="N250" s="61"/>
      <c r="O250" s="52" t="str">
        <f ca="1">IF(COUNTIF('jours fériés'!C:C,Tableau1[[#This Row],[Date]]),"oui","")</f>
        <v/>
      </c>
      <c r="P25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0" s="83">
        <f>IF(Tableau1[[#This Row],[ CP / ABS]]="A.M.",Tableau1[[#This Row],[Temps de travail]],0)</f>
        <v>0</v>
      </c>
      <c r="R250" s="84">
        <f>IF(Tableau1[[#This Row],[ CP / ABS]]="Ch.P.",Tableau1[[#This Row],[Temps de travail]],0)</f>
        <v>0</v>
      </c>
    </row>
    <row r="251" spans="2:18" x14ac:dyDescent="0.3">
      <c r="B251" s="67" t="str">
        <f>IF(WEEKDAY(Tableau1[[#This Row],[Date]],2)=4,"semaine "&amp;_xlfn.ISOWEEKNUM(Tableau1[[#This Row],[Date]]),"")</f>
        <v/>
      </c>
      <c r="C251" s="54" t="str">
        <f>UPPER(TEXT(Tableau1[[#This Row],[Date]],"jjjj"))</f>
        <v>MARDI</v>
      </c>
      <c r="D251" s="109">
        <f>$C$3+ROW()-ROW(Tableau1[[#Headers],[Date]])-1</f>
        <v>44075</v>
      </c>
      <c r="E251" s="29">
        <v>0.35416666666666669</v>
      </c>
      <c r="F251" s="29">
        <v>0.52083333333333337</v>
      </c>
      <c r="G251" s="101">
        <v>6.9444444444444441E-3</v>
      </c>
      <c r="H251" s="29">
        <v>0.5625</v>
      </c>
      <c r="I251" s="29">
        <v>0.70833333333333337</v>
      </c>
      <c r="J251" s="101">
        <v>6.9444444444444441E-3</v>
      </c>
      <c r="K251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51" s="57"/>
      <c r="M251" s="68"/>
      <c r="N251" s="61"/>
      <c r="O251" s="52" t="str">
        <f ca="1">IF(COUNTIF('jours fériés'!C:C,Tableau1[[#This Row],[Date]]),"oui","")</f>
        <v/>
      </c>
      <c r="P25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1" s="83">
        <f>IF(Tableau1[[#This Row],[ CP / ABS]]="A.M.",Tableau1[[#This Row],[Temps de travail]],0)</f>
        <v>0</v>
      </c>
      <c r="R251" s="84">
        <f>IF(Tableau1[[#This Row],[ CP / ABS]]="Ch.P.",Tableau1[[#This Row],[Temps de travail]],0)</f>
        <v>0</v>
      </c>
    </row>
    <row r="252" spans="2:18" x14ac:dyDescent="0.3">
      <c r="B252" s="67" t="str">
        <f>IF(WEEKDAY(Tableau1[[#This Row],[Date]],2)=4,"semaine "&amp;_xlfn.ISOWEEKNUM(Tableau1[[#This Row],[Date]]),"")</f>
        <v/>
      </c>
      <c r="C252" s="54" t="str">
        <f>UPPER(TEXT(Tableau1[[#This Row],[Date]],"jjjj"))</f>
        <v>MERCREDI</v>
      </c>
      <c r="D252" s="109">
        <f>$C$3+ROW()-ROW(Tableau1[[#Headers],[Date]])-1</f>
        <v>44076</v>
      </c>
      <c r="E252" s="29">
        <v>0.35416666666666669</v>
      </c>
      <c r="F252" s="29">
        <v>0.52083333333333337</v>
      </c>
      <c r="G252" s="101">
        <v>6.9444444444444441E-3</v>
      </c>
      <c r="H252" s="29">
        <v>0.5625</v>
      </c>
      <c r="I252" s="29">
        <v>0.70833333333333337</v>
      </c>
      <c r="J252" s="101">
        <v>6.9444444444444441E-3</v>
      </c>
      <c r="K252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52" s="57"/>
      <c r="M252" s="68"/>
      <c r="N252" s="61"/>
      <c r="O252" s="52" t="str">
        <f ca="1">IF(COUNTIF('jours fériés'!C:C,Tableau1[[#This Row],[Date]]),"oui","")</f>
        <v/>
      </c>
      <c r="P25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2" s="83">
        <f>IF(Tableau1[[#This Row],[ CP / ABS]]="A.M.",Tableau1[[#This Row],[Temps de travail]],0)</f>
        <v>0</v>
      </c>
      <c r="R252" s="84">
        <f>IF(Tableau1[[#This Row],[ CP / ABS]]="Ch.P.",Tableau1[[#This Row],[Temps de travail]],0)</f>
        <v>0</v>
      </c>
    </row>
    <row r="253" spans="2:18" x14ac:dyDescent="0.3">
      <c r="B253" s="67" t="str">
        <f>IF(WEEKDAY(Tableau1[[#This Row],[Date]],2)=4,"semaine "&amp;_xlfn.ISOWEEKNUM(Tableau1[[#This Row],[Date]]),"")</f>
        <v>semaine 36</v>
      </c>
      <c r="C253" s="54" t="str">
        <f>UPPER(TEXT(Tableau1[[#This Row],[Date]],"jjjj"))</f>
        <v>JEUDI</v>
      </c>
      <c r="D253" s="109">
        <f>$C$3+ROW()-ROW(Tableau1[[#Headers],[Date]])-1</f>
        <v>44077</v>
      </c>
      <c r="E253" s="29">
        <v>0.35416666666666669</v>
      </c>
      <c r="F253" s="29">
        <v>0.52083333333333337</v>
      </c>
      <c r="G253" s="101">
        <v>6.9444444444444441E-3</v>
      </c>
      <c r="H253" s="29">
        <v>0.5625</v>
      </c>
      <c r="I253" s="29">
        <v>0.70833333333333337</v>
      </c>
      <c r="J253" s="101">
        <v>6.9444444444444441E-3</v>
      </c>
      <c r="K253" s="113">
        <f>Tableau1[[#This Row],[Fin AM]]-Tableau1[[#This Row],[Début AM]]-Tableau1[[#This Row],[Pause AM]]+Tableau1[[#This Row],[Fin PM]]-Tableau1[[#This Row],[Début PM]]-Tableau1[[#This Row],[Pause PM]]</f>
        <v>0.29861111111111116</v>
      </c>
      <c r="L253" s="57"/>
      <c r="M253" s="68"/>
      <c r="N253" s="61"/>
      <c r="O253" s="52" t="str">
        <f ca="1">IF(COUNTIF('jours fériés'!C:C,Tableau1[[#This Row],[Date]]),"oui","")</f>
        <v/>
      </c>
      <c r="P25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3" s="83">
        <f>IF(Tableau1[[#This Row],[ CP / ABS]]="A.M.",Tableau1[[#This Row],[Temps de travail]],0)</f>
        <v>0</v>
      </c>
      <c r="R253" s="84">
        <f>IF(Tableau1[[#This Row],[ CP / ABS]]="Ch.P.",Tableau1[[#This Row],[Temps de travail]],0)</f>
        <v>0</v>
      </c>
    </row>
    <row r="254" spans="2:18" x14ac:dyDescent="0.3">
      <c r="B254" s="67" t="str">
        <f>IF(WEEKDAY(Tableau1[[#This Row],[Date]],2)=4,"semaine "&amp;_xlfn.ISOWEEKNUM(Tableau1[[#This Row],[Date]]),"")</f>
        <v/>
      </c>
      <c r="C254" s="54" t="str">
        <f>UPPER(TEXT(Tableau1[[#This Row],[Date]],"jjjj"))</f>
        <v>VENDREDI</v>
      </c>
      <c r="D254" s="109">
        <f>$C$3+ROW()-ROW(Tableau1[[#Headers],[Date]])-1</f>
        <v>44078</v>
      </c>
      <c r="E254" s="29">
        <v>0.35416666666666669</v>
      </c>
      <c r="F254" s="29">
        <v>0.5</v>
      </c>
      <c r="G254" s="101">
        <v>6.9444444444444441E-3</v>
      </c>
      <c r="H254" s="29">
        <v>0.54166666666666663</v>
      </c>
      <c r="I254" s="29">
        <v>0.64583333333333337</v>
      </c>
      <c r="J254" s="101"/>
      <c r="K254" s="113">
        <f>Tableau1[[#This Row],[Fin AM]]-Tableau1[[#This Row],[Début AM]]-Tableau1[[#This Row],[Pause AM]]+Tableau1[[#This Row],[Fin PM]]-Tableau1[[#This Row],[Début PM]]-Tableau1[[#This Row],[Pause PM]]</f>
        <v>0.24305555555555558</v>
      </c>
      <c r="L254" s="57"/>
      <c r="M254" s="68"/>
      <c r="N254" s="61"/>
      <c r="O254" s="52" t="str">
        <f ca="1">IF(COUNTIF('jours fériés'!C:C,Tableau1[[#This Row],[Date]]),"oui","")</f>
        <v/>
      </c>
      <c r="P25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4" s="83">
        <f>IF(Tableau1[[#This Row],[ CP / ABS]]="A.M.",Tableau1[[#This Row],[Temps de travail]],0)</f>
        <v>0</v>
      </c>
      <c r="R254" s="84">
        <f>IF(Tableau1[[#This Row],[ CP / ABS]]="Ch.P.",Tableau1[[#This Row],[Temps de travail]],0)</f>
        <v>0</v>
      </c>
    </row>
    <row r="255" spans="2:18" x14ac:dyDescent="0.3">
      <c r="B255" s="67" t="str">
        <f>IF(WEEKDAY(Tableau1[[#This Row],[Date]],2)=4,"semaine "&amp;_xlfn.ISOWEEKNUM(Tableau1[[#This Row],[Date]]),"")</f>
        <v/>
      </c>
      <c r="C255" s="54" t="str">
        <f>UPPER(TEXT(Tableau1[[#This Row],[Date]],"jjjj"))</f>
        <v>SAMEDI</v>
      </c>
      <c r="D255" s="109">
        <f>$C$3+ROW()-ROW(Tableau1[[#Headers],[Date]])-1</f>
        <v>44079</v>
      </c>
      <c r="E255" s="29"/>
      <c r="F255" s="29"/>
      <c r="G255" s="101"/>
      <c r="H255" s="29"/>
      <c r="I255" s="29"/>
      <c r="J255" s="101"/>
      <c r="K255" s="113">
        <f>Tableau1[[#This Row],[Fin AM]]-Tableau1[[#This Row],[Début AM]]-Tableau1[[#This Row],[Pause AM]]+Tableau1[[#This Row],[Fin PM]]-Tableau1[[#This Row],[Début PM]]-Tableau1[[#This Row],[Pause PM]]</f>
        <v>0</v>
      </c>
      <c r="L255" s="57"/>
      <c r="M255" s="68"/>
      <c r="N255" s="61"/>
      <c r="O255" s="52" t="str">
        <f ca="1">IF(COUNTIF('jours fériés'!C:C,Tableau1[[#This Row],[Date]]),"oui","")</f>
        <v/>
      </c>
      <c r="P25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5" s="83">
        <f>IF(Tableau1[[#This Row],[ CP / ABS]]="A.M.",Tableau1[[#This Row],[Temps de travail]],0)</f>
        <v>0</v>
      </c>
      <c r="R255" s="84">
        <f>IF(Tableau1[[#This Row],[ CP / ABS]]="Ch.P.",Tableau1[[#This Row],[Temps de travail]],0)</f>
        <v>0</v>
      </c>
    </row>
    <row r="256" spans="2:18" x14ac:dyDescent="0.3">
      <c r="B256" s="67" t="str">
        <f>IF(WEEKDAY(Tableau1[[#This Row],[Date]],2)=4,"semaine "&amp;_xlfn.ISOWEEKNUM(Tableau1[[#This Row],[Date]]),"")</f>
        <v/>
      </c>
      <c r="C256" s="54" t="str">
        <f>UPPER(TEXT(Tableau1[[#This Row],[Date]],"jjjj"))</f>
        <v>DIMANCHE</v>
      </c>
      <c r="D256" s="109">
        <f>$C$3+ROW()-ROW(Tableau1[[#Headers],[Date]])-1</f>
        <v>44080</v>
      </c>
      <c r="E256" s="29"/>
      <c r="F256" s="29"/>
      <c r="G256" s="101"/>
      <c r="H256" s="29"/>
      <c r="I256" s="29"/>
      <c r="J256" s="101"/>
      <c r="K256" s="113">
        <f>Tableau1[[#This Row],[Fin AM]]-Tableau1[[#This Row],[Début AM]]-Tableau1[[#This Row],[Pause AM]]+Tableau1[[#This Row],[Fin PM]]-Tableau1[[#This Row],[Début PM]]-Tableau1[[#This Row],[Pause PM]]</f>
        <v>0</v>
      </c>
      <c r="L256" s="57"/>
      <c r="M256" s="68"/>
      <c r="N256" s="61"/>
      <c r="O256" s="52" t="str">
        <f ca="1">IF(COUNTIF('jours fériés'!C:C,Tableau1[[#This Row],[Date]]),"oui","")</f>
        <v/>
      </c>
      <c r="P25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5.3290705182007514E-15</v>
      </c>
      <c r="Q256" s="83">
        <f>IF(Tableau1[[#This Row],[ CP / ABS]]="A.M.",Tableau1[[#This Row],[Temps de travail]],0)</f>
        <v>0</v>
      </c>
      <c r="R256" s="84">
        <f>IF(Tableau1[[#This Row],[ CP / ABS]]="Ch.P.",Tableau1[[#This Row],[Temps de travail]],0)</f>
        <v>0</v>
      </c>
    </row>
    <row r="257" spans="2:18" x14ac:dyDescent="0.3">
      <c r="B257" s="67" t="str">
        <f>IF(WEEKDAY(Tableau1[[#This Row],[Date]],2)=4,"semaine "&amp;_xlfn.ISOWEEKNUM(Tableau1[[#This Row],[Date]]),"")</f>
        <v/>
      </c>
      <c r="C257" s="54" t="str">
        <f>UPPER(TEXT(Tableau1[[#This Row],[Date]],"jjjj"))</f>
        <v>LUNDI</v>
      </c>
      <c r="D257" s="109">
        <f>$C$3+ROW()-ROW(Tableau1[[#Headers],[Date]])-1</f>
        <v>44081</v>
      </c>
      <c r="E257" s="29"/>
      <c r="F257" s="29"/>
      <c r="G257" s="101"/>
      <c r="H257" s="29"/>
      <c r="I257" s="29"/>
      <c r="J257" s="101"/>
      <c r="K257" s="113">
        <f>Tableau1[[#This Row],[Fin AM]]-Tableau1[[#This Row],[Début AM]]-Tableau1[[#This Row],[Pause AM]]+Tableau1[[#This Row],[Fin PM]]-Tableau1[[#This Row],[Début PM]]-Tableau1[[#This Row],[Pause PM]]</f>
        <v>0</v>
      </c>
      <c r="L257" s="57"/>
      <c r="M257" s="68"/>
      <c r="N257" s="61"/>
      <c r="O257" s="52" t="str">
        <f ca="1">IF(COUNTIF('jours fériés'!C:C,Tableau1[[#This Row],[Date]]),"oui","")</f>
        <v/>
      </c>
      <c r="P25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7" s="83">
        <f>IF(Tableau1[[#This Row],[ CP / ABS]]="A.M.",Tableau1[[#This Row],[Temps de travail]],0)</f>
        <v>0</v>
      </c>
      <c r="R257" s="84">
        <f>IF(Tableau1[[#This Row],[ CP / ABS]]="Ch.P.",Tableau1[[#This Row],[Temps de travail]],0)</f>
        <v>0</v>
      </c>
    </row>
    <row r="258" spans="2:18" x14ac:dyDescent="0.3">
      <c r="B258" s="67" t="str">
        <f>IF(WEEKDAY(Tableau1[[#This Row],[Date]],2)=4,"semaine "&amp;_xlfn.ISOWEEKNUM(Tableau1[[#This Row],[Date]]),"")</f>
        <v/>
      </c>
      <c r="C258" s="54" t="str">
        <f>UPPER(TEXT(Tableau1[[#This Row],[Date]],"jjjj"))</f>
        <v>MARDI</v>
      </c>
      <c r="D258" s="109">
        <f>$C$3+ROW()-ROW(Tableau1[[#Headers],[Date]])-1</f>
        <v>44082</v>
      </c>
      <c r="E258" s="29"/>
      <c r="F258" s="29"/>
      <c r="G258" s="101"/>
      <c r="H258" s="29"/>
      <c r="I258" s="29"/>
      <c r="J258" s="101"/>
      <c r="K258" s="113">
        <f>Tableau1[[#This Row],[Fin AM]]-Tableau1[[#This Row],[Début AM]]-Tableau1[[#This Row],[Pause AM]]+Tableau1[[#This Row],[Fin PM]]-Tableau1[[#This Row],[Début PM]]-Tableau1[[#This Row],[Pause PM]]</f>
        <v>0</v>
      </c>
      <c r="L258" s="57"/>
      <c r="M258" s="68"/>
      <c r="N258" s="61"/>
      <c r="O258" s="52" t="str">
        <f ca="1">IF(COUNTIF('jours fériés'!C:C,Tableau1[[#This Row],[Date]]),"oui","")</f>
        <v/>
      </c>
      <c r="P25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8" s="83">
        <f>IF(Tableau1[[#This Row],[ CP / ABS]]="A.M.",Tableau1[[#This Row],[Temps de travail]],0)</f>
        <v>0</v>
      </c>
      <c r="R258" s="84">
        <f>IF(Tableau1[[#This Row],[ CP / ABS]]="Ch.P.",Tableau1[[#This Row],[Temps de travail]],0)</f>
        <v>0</v>
      </c>
    </row>
    <row r="259" spans="2:18" x14ac:dyDescent="0.3">
      <c r="B259" s="67" t="str">
        <f>IF(WEEKDAY(Tableau1[[#This Row],[Date]],2)=4,"semaine "&amp;_xlfn.ISOWEEKNUM(Tableau1[[#This Row],[Date]]),"")</f>
        <v/>
      </c>
      <c r="C259" s="54" t="str">
        <f>UPPER(TEXT(Tableau1[[#This Row],[Date]],"jjjj"))</f>
        <v>MERCREDI</v>
      </c>
      <c r="D259" s="109">
        <f>$C$3+ROW()-ROW(Tableau1[[#Headers],[Date]])-1</f>
        <v>44083</v>
      </c>
      <c r="E259" s="29"/>
      <c r="F259" s="29"/>
      <c r="G259" s="101"/>
      <c r="H259" s="29"/>
      <c r="I259" s="29"/>
      <c r="J259" s="101"/>
      <c r="K259" s="113">
        <f>Tableau1[[#This Row],[Fin AM]]-Tableau1[[#This Row],[Début AM]]-Tableau1[[#This Row],[Pause AM]]+Tableau1[[#This Row],[Fin PM]]-Tableau1[[#This Row],[Début PM]]-Tableau1[[#This Row],[Pause PM]]</f>
        <v>0</v>
      </c>
      <c r="L259" s="57"/>
      <c r="M259" s="68"/>
      <c r="N259" s="61"/>
      <c r="O259" s="52" t="str">
        <f ca="1">IF(COUNTIF('jours fériés'!C:C,Tableau1[[#This Row],[Date]]),"oui","")</f>
        <v/>
      </c>
      <c r="P25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59" s="83">
        <f>IF(Tableau1[[#This Row],[ CP / ABS]]="A.M.",Tableau1[[#This Row],[Temps de travail]],0)</f>
        <v>0</v>
      </c>
      <c r="R259" s="84">
        <f>IF(Tableau1[[#This Row],[ CP / ABS]]="Ch.P.",Tableau1[[#This Row],[Temps de travail]],0)</f>
        <v>0</v>
      </c>
    </row>
    <row r="260" spans="2:18" x14ac:dyDescent="0.3">
      <c r="B260" s="67" t="str">
        <f>IF(WEEKDAY(Tableau1[[#This Row],[Date]],2)=4,"semaine "&amp;_xlfn.ISOWEEKNUM(Tableau1[[#This Row],[Date]]),"")</f>
        <v>semaine 37</v>
      </c>
      <c r="C260" s="54" t="str">
        <f>UPPER(TEXT(Tableau1[[#This Row],[Date]],"jjjj"))</f>
        <v>JEUDI</v>
      </c>
      <c r="D260" s="109">
        <f>$C$3+ROW()-ROW(Tableau1[[#Headers],[Date]])-1</f>
        <v>44084</v>
      </c>
      <c r="E260" s="29"/>
      <c r="F260" s="29"/>
      <c r="G260" s="29"/>
      <c r="H260" s="29"/>
      <c r="I260" s="29"/>
      <c r="J260" s="29"/>
      <c r="K260" s="113">
        <f>Tableau1[[#This Row],[Fin AM]]-Tableau1[[#This Row],[Début AM]]-Tableau1[[#This Row],[Pause AM]]+Tableau1[[#This Row],[Fin PM]]-Tableau1[[#This Row],[Début PM]]-Tableau1[[#This Row],[Pause PM]]</f>
        <v>0</v>
      </c>
      <c r="L260" s="57"/>
      <c r="M260" s="68"/>
      <c r="N260" s="61"/>
      <c r="O260" s="52" t="str">
        <f ca="1">IF(COUNTIF('jours fériés'!C:C,Tableau1[[#This Row],[Date]]),"oui","")</f>
        <v/>
      </c>
      <c r="P26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0" s="83">
        <f>IF(Tableau1[[#This Row],[ CP / ABS]]="A.M.",Tableau1[[#This Row],[Temps de travail]],0)</f>
        <v>0</v>
      </c>
      <c r="R260" s="84">
        <f>IF(Tableau1[[#This Row],[ CP / ABS]]="Ch.P.",Tableau1[[#This Row],[Temps de travail]],0)</f>
        <v>0</v>
      </c>
    </row>
    <row r="261" spans="2:18" x14ac:dyDescent="0.3">
      <c r="B261" s="67" t="str">
        <f>IF(WEEKDAY(Tableau1[[#This Row],[Date]],2)=4,"semaine "&amp;_xlfn.ISOWEEKNUM(Tableau1[[#This Row],[Date]]),"")</f>
        <v/>
      </c>
      <c r="C261" s="54" t="str">
        <f>UPPER(TEXT(Tableau1[[#This Row],[Date]],"jjjj"))</f>
        <v>VENDREDI</v>
      </c>
      <c r="D261" s="109">
        <f>$C$3+ROW()-ROW(Tableau1[[#Headers],[Date]])-1</f>
        <v>44085</v>
      </c>
      <c r="E261" s="29"/>
      <c r="F261" s="29"/>
      <c r="G261" s="29"/>
      <c r="H261" s="29"/>
      <c r="I261" s="29"/>
      <c r="J261" s="29"/>
      <c r="K261" s="113">
        <f>Tableau1[[#This Row],[Fin AM]]-Tableau1[[#This Row],[Début AM]]-Tableau1[[#This Row],[Pause AM]]+Tableau1[[#This Row],[Fin PM]]-Tableau1[[#This Row],[Début PM]]-Tableau1[[#This Row],[Pause PM]]</f>
        <v>0</v>
      </c>
      <c r="L261" s="57"/>
      <c r="M261" s="68"/>
      <c r="N261" s="61"/>
      <c r="O261" s="52" t="str">
        <f ca="1">IF(COUNTIF('jours fériés'!C:C,Tableau1[[#This Row],[Date]]),"oui","")</f>
        <v/>
      </c>
      <c r="P26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1" s="83">
        <f>IF(Tableau1[[#This Row],[ CP / ABS]]="A.M.",Tableau1[[#This Row],[Temps de travail]],0)</f>
        <v>0</v>
      </c>
      <c r="R261" s="84">
        <f>IF(Tableau1[[#This Row],[ CP / ABS]]="Ch.P.",Tableau1[[#This Row],[Temps de travail]],0)</f>
        <v>0</v>
      </c>
    </row>
    <row r="262" spans="2:18" x14ac:dyDescent="0.3">
      <c r="B262" s="67" t="str">
        <f>IF(WEEKDAY(Tableau1[[#This Row],[Date]],2)=4,"semaine "&amp;_xlfn.ISOWEEKNUM(Tableau1[[#This Row],[Date]]),"")</f>
        <v/>
      </c>
      <c r="C262" s="54" t="str">
        <f>UPPER(TEXT(Tableau1[[#This Row],[Date]],"jjjj"))</f>
        <v>SAMEDI</v>
      </c>
      <c r="D262" s="109">
        <f>$C$3+ROW()-ROW(Tableau1[[#Headers],[Date]])-1</f>
        <v>44086</v>
      </c>
      <c r="E262" s="29"/>
      <c r="F262" s="29"/>
      <c r="G262" s="101"/>
      <c r="H262" s="29"/>
      <c r="I262" s="29"/>
      <c r="J262" s="101"/>
      <c r="K262" s="113">
        <f>Tableau1[[#This Row],[Fin AM]]-Tableau1[[#This Row],[Début AM]]-Tableau1[[#This Row],[Pause AM]]+Tableau1[[#This Row],[Fin PM]]-Tableau1[[#This Row],[Début PM]]-Tableau1[[#This Row],[Pause PM]]</f>
        <v>0</v>
      </c>
      <c r="L262" s="57"/>
      <c r="M262" s="68"/>
      <c r="N262" s="61"/>
      <c r="O262" s="52" t="str">
        <f ca="1">IF(COUNTIF('jours fériés'!C:C,Tableau1[[#This Row],[Date]]),"oui","")</f>
        <v/>
      </c>
      <c r="P26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2" s="83">
        <f>IF(Tableau1[[#This Row],[ CP / ABS]]="A.M.",Tableau1[[#This Row],[Temps de travail]],0)</f>
        <v>0</v>
      </c>
      <c r="R262" s="84">
        <f>IF(Tableau1[[#This Row],[ CP / ABS]]="Ch.P.",Tableau1[[#This Row],[Temps de travail]],0)</f>
        <v>0</v>
      </c>
    </row>
    <row r="263" spans="2:18" x14ac:dyDescent="0.3">
      <c r="B263" s="67" t="str">
        <f>IF(WEEKDAY(Tableau1[[#This Row],[Date]],2)=4,"semaine "&amp;_xlfn.ISOWEEKNUM(Tableau1[[#This Row],[Date]]),"")</f>
        <v/>
      </c>
      <c r="C263" s="54" t="str">
        <f>UPPER(TEXT(Tableau1[[#This Row],[Date]],"jjjj"))</f>
        <v>DIMANCHE</v>
      </c>
      <c r="D263" s="109">
        <f>$C$3+ROW()-ROW(Tableau1[[#Headers],[Date]])-1</f>
        <v>44087</v>
      </c>
      <c r="E263" s="29"/>
      <c r="F263" s="29"/>
      <c r="G263" s="101"/>
      <c r="H263" s="29"/>
      <c r="I263" s="29"/>
      <c r="J263" s="101"/>
      <c r="K263" s="113">
        <f>Tableau1[[#This Row],[Fin AM]]-Tableau1[[#This Row],[Début AM]]-Tableau1[[#This Row],[Pause AM]]+Tableau1[[#This Row],[Fin PM]]-Tableau1[[#This Row],[Début PM]]-Tableau1[[#This Row],[Pause PM]]</f>
        <v>0</v>
      </c>
      <c r="L263" s="57"/>
      <c r="M263" s="68"/>
      <c r="N263" s="61"/>
      <c r="O263" s="52" t="str">
        <f ca="1">IF(COUNTIF('jours fériés'!C:C,Tableau1[[#This Row],[Date]]),"oui","")</f>
        <v/>
      </c>
      <c r="P26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3" s="83">
        <f>IF(Tableau1[[#This Row],[ CP / ABS]]="A.M.",Tableau1[[#This Row],[Temps de travail]],0)</f>
        <v>0</v>
      </c>
      <c r="R263" s="84">
        <f>IF(Tableau1[[#This Row],[ CP / ABS]]="Ch.P.",Tableau1[[#This Row],[Temps de travail]],0)</f>
        <v>0</v>
      </c>
    </row>
    <row r="264" spans="2:18" x14ac:dyDescent="0.3">
      <c r="B264" s="67" t="str">
        <f>IF(WEEKDAY(Tableau1[[#This Row],[Date]],2)=4,"semaine "&amp;_xlfn.ISOWEEKNUM(Tableau1[[#This Row],[Date]]),"")</f>
        <v/>
      </c>
      <c r="C264" s="54" t="str">
        <f>UPPER(TEXT(Tableau1[[#This Row],[Date]],"jjjj"))</f>
        <v>LUNDI</v>
      </c>
      <c r="D264" s="109">
        <f>$C$3+ROW()-ROW(Tableau1[[#Headers],[Date]])-1</f>
        <v>44088</v>
      </c>
      <c r="E264" s="29"/>
      <c r="F264" s="29"/>
      <c r="G264" s="101"/>
      <c r="H264" s="29"/>
      <c r="I264" s="29"/>
      <c r="J264" s="101"/>
      <c r="K264" s="113">
        <f>Tableau1[[#This Row],[Fin AM]]-Tableau1[[#This Row],[Début AM]]-Tableau1[[#This Row],[Pause AM]]+Tableau1[[#This Row],[Fin PM]]-Tableau1[[#This Row],[Début PM]]-Tableau1[[#This Row],[Pause PM]]</f>
        <v>0</v>
      </c>
      <c r="L264" s="57"/>
      <c r="M264" s="68"/>
      <c r="N264" s="61"/>
      <c r="O264" s="52" t="str">
        <f ca="1">IF(COUNTIF('jours fériés'!C:C,Tableau1[[#This Row],[Date]]),"oui","")</f>
        <v/>
      </c>
      <c r="P26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4" s="83">
        <f>IF(Tableau1[[#This Row],[ CP / ABS]]="A.M.",Tableau1[[#This Row],[Temps de travail]],0)</f>
        <v>0</v>
      </c>
      <c r="R264" s="84">
        <f>IF(Tableau1[[#This Row],[ CP / ABS]]="Ch.P.",Tableau1[[#This Row],[Temps de travail]],0)</f>
        <v>0</v>
      </c>
    </row>
    <row r="265" spans="2:18" x14ac:dyDescent="0.3">
      <c r="B265" s="67" t="str">
        <f>IF(WEEKDAY(Tableau1[[#This Row],[Date]],2)=4,"semaine "&amp;_xlfn.ISOWEEKNUM(Tableau1[[#This Row],[Date]]),"")</f>
        <v/>
      </c>
      <c r="C265" s="54" t="str">
        <f>UPPER(TEXT(Tableau1[[#This Row],[Date]],"jjjj"))</f>
        <v>MARDI</v>
      </c>
      <c r="D265" s="109">
        <f>$C$3+ROW()-ROW(Tableau1[[#Headers],[Date]])-1</f>
        <v>44089</v>
      </c>
      <c r="E265" s="29"/>
      <c r="F265" s="29"/>
      <c r="G265" s="101"/>
      <c r="H265" s="29"/>
      <c r="I265" s="29"/>
      <c r="J265" s="101"/>
      <c r="K265" s="113">
        <f>Tableau1[[#This Row],[Fin AM]]-Tableau1[[#This Row],[Début AM]]-Tableau1[[#This Row],[Pause AM]]+Tableau1[[#This Row],[Fin PM]]-Tableau1[[#This Row],[Début PM]]-Tableau1[[#This Row],[Pause PM]]</f>
        <v>0</v>
      </c>
      <c r="L265" s="57"/>
      <c r="M265" s="68"/>
      <c r="N265" s="61"/>
      <c r="O265" s="52" t="str">
        <f ca="1">IF(COUNTIF('jours fériés'!C:C,Tableau1[[#This Row],[Date]]),"oui","")</f>
        <v/>
      </c>
      <c r="P26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5" s="83">
        <f>IF(Tableau1[[#This Row],[ CP / ABS]]="A.M.",Tableau1[[#This Row],[Temps de travail]],0)</f>
        <v>0</v>
      </c>
      <c r="R265" s="84">
        <f>IF(Tableau1[[#This Row],[ CP / ABS]]="Ch.P.",Tableau1[[#This Row],[Temps de travail]],0)</f>
        <v>0</v>
      </c>
    </row>
    <row r="266" spans="2:18" x14ac:dyDescent="0.3">
      <c r="B266" s="67" t="str">
        <f>IF(WEEKDAY(Tableau1[[#This Row],[Date]],2)=4,"semaine "&amp;_xlfn.ISOWEEKNUM(Tableau1[[#This Row],[Date]]),"")</f>
        <v/>
      </c>
      <c r="C266" s="54" t="str">
        <f>UPPER(TEXT(Tableau1[[#This Row],[Date]],"jjjj"))</f>
        <v>MERCREDI</v>
      </c>
      <c r="D266" s="109">
        <f>$C$3+ROW()-ROW(Tableau1[[#Headers],[Date]])-1</f>
        <v>44090</v>
      </c>
      <c r="E266" s="29"/>
      <c r="F266" s="29"/>
      <c r="G266" s="101"/>
      <c r="H266" s="29"/>
      <c r="I266" s="29"/>
      <c r="J266" s="101"/>
      <c r="K266" s="113">
        <f>Tableau1[[#This Row],[Fin AM]]-Tableau1[[#This Row],[Début AM]]-Tableau1[[#This Row],[Pause AM]]+Tableau1[[#This Row],[Fin PM]]-Tableau1[[#This Row],[Début PM]]-Tableau1[[#This Row],[Pause PM]]</f>
        <v>0</v>
      </c>
      <c r="L266" s="57"/>
      <c r="M266" s="68"/>
      <c r="N266" s="61"/>
      <c r="O266" s="52" t="str">
        <f ca="1">IF(COUNTIF('jours fériés'!C:C,Tableau1[[#This Row],[Date]]),"oui","")</f>
        <v/>
      </c>
      <c r="P26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6" s="83">
        <f>IF(Tableau1[[#This Row],[ CP / ABS]]="A.M.",Tableau1[[#This Row],[Temps de travail]],0)</f>
        <v>0</v>
      </c>
      <c r="R266" s="84">
        <f>IF(Tableau1[[#This Row],[ CP / ABS]]="Ch.P.",Tableau1[[#This Row],[Temps de travail]],0)</f>
        <v>0</v>
      </c>
    </row>
    <row r="267" spans="2:18" x14ac:dyDescent="0.3">
      <c r="B267" s="67" t="str">
        <f>IF(WEEKDAY(Tableau1[[#This Row],[Date]],2)=4,"semaine "&amp;_xlfn.ISOWEEKNUM(Tableau1[[#This Row],[Date]]),"")</f>
        <v>semaine 38</v>
      </c>
      <c r="C267" s="54" t="str">
        <f>UPPER(TEXT(Tableau1[[#This Row],[Date]],"jjjj"))</f>
        <v>JEUDI</v>
      </c>
      <c r="D267" s="109">
        <f>$C$3+ROW()-ROW(Tableau1[[#Headers],[Date]])-1</f>
        <v>44091</v>
      </c>
      <c r="E267" s="29"/>
      <c r="F267" s="29"/>
      <c r="G267" s="29"/>
      <c r="H267" s="29"/>
      <c r="I267" s="29"/>
      <c r="J267" s="29"/>
      <c r="K267" s="113">
        <f>Tableau1[[#This Row],[Fin AM]]-Tableau1[[#This Row],[Début AM]]-Tableau1[[#This Row],[Pause AM]]+Tableau1[[#This Row],[Fin PM]]-Tableau1[[#This Row],[Début PM]]-Tableau1[[#This Row],[Pause PM]]</f>
        <v>0</v>
      </c>
      <c r="L267" s="57"/>
      <c r="M267" s="68"/>
      <c r="N267" s="61"/>
      <c r="O267" s="52" t="str">
        <f ca="1">IF(COUNTIF('jours fériés'!C:C,Tableau1[[#This Row],[Date]]),"oui","")</f>
        <v/>
      </c>
      <c r="P26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7" s="83">
        <f>IF(Tableau1[[#This Row],[ CP / ABS]]="A.M.",Tableau1[[#This Row],[Temps de travail]],0)</f>
        <v>0</v>
      </c>
      <c r="R267" s="84">
        <f>IF(Tableau1[[#This Row],[ CP / ABS]]="Ch.P.",Tableau1[[#This Row],[Temps de travail]],0)</f>
        <v>0</v>
      </c>
    </row>
    <row r="268" spans="2:18" x14ac:dyDescent="0.3">
      <c r="B268" s="67" t="str">
        <f>IF(WEEKDAY(Tableau1[[#This Row],[Date]],2)=4,"semaine "&amp;_xlfn.ISOWEEKNUM(Tableau1[[#This Row],[Date]]),"")</f>
        <v/>
      </c>
      <c r="C268" s="54" t="str">
        <f>UPPER(TEXT(Tableau1[[#This Row],[Date]],"jjjj"))</f>
        <v>VENDREDI</v>
      </c>
      <c r="D268" s="109">
        <f>$C$3+ROW()-ROW(Tableau1[[#Headers],[Date]])-1</f>
        <v>44092</v>
      </c>
      <c r="E268" s="29"/>
      <c r="F268" s="29"/>
      <c r="G268" s="29"/>
      <c r="H268" s="29"/>
      <c r="I268" s="29"/>
      <c r="J268" s="29"/>
      <c r="K268" s="113">
        <f>Tableau1[[#This Row],[Fin AM]]-Tableau1[[#This Row],[Début AM]]-Tableau1[[#This Row],[Pause AM]]+Tableau1[[#This Row],[Fin PM]]-Tableau1[[#This Row],[Début PM]]-Tableau1[[#This Row],[Pause PM]]</f>
        <v>0</v>
      </c>
      <c r="L268" s="57"/>
      <c r="M268" s="68"/>
      <c r="N268" s="61"/>
      <c r="O268" s="52" t="str">
        <f ca="1">IF(COUNTIF('jours fériés'!C:C,Tableau1[[#This Row],[Date]]),"oui","")</f>
        <v/>
      </c>
      <c r="P26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8" s="83">
        <f>IF(Tableau1[[#This Row],[ CP / ABS]]="A.M.",Tableau1[[#This Row],[Temps de travail]],0)</f>
        <v>0</v>
      </c>
      <c r="R268" s="84">
        <f>IF(Tableau1[[#This Row],[ CP / ABS]]="Ch.P.",Tableau1[[#This Row],[Temps de travail]],0)</f>
        <v>0</v>
      </c>
    </row>
    <row r="269" spans="2:18" x14ac:dyDescent="0.3">
      <c r="B269" s="67" t="str">
        <f>IF(WEEKDAY(Tableau1[[#This Row],[Date]],2)=4,"semaine "&amp;_xlfn.ISOWEEKNUM(Tableau1[[#This Row],[Date]]),"")</f>
        <v/>
      </c>
      <c r="C269" s="54" t="str">
        <f>UPPER(TEXT(Tableau1[[#This Row],[Date]],"jjjj"))</f>
        <v>SAMEDI</v>
      </c>
      <c r="D269" s="109">
        <f>$C$3+ROW()-ROW(Tableau1[[#Headers],[Date]])-1</f>
        <v>44093</v>
      </c>
      <c r="E269" s="29"/>
      <c r="F269" s="29"/>
      <c r="G269" s="101"/>
      <c r="H269" s="29"/>
      <c r="I269" s="29"/>
      <c r="J269" s="101"/>
      <c r="K269" s="113">
        <f>Tableau1[[#This Row],[Fin AM]]-Tableau1[[#This Row],[Début AM]]-Tableau1[[#This Row],[Pause AM]]+Tableau1[[#This Row],[Fin PM]]-Tableau1[[#This Row],[Début PM]]-Tableau1[[#This Row],[Pause PM]]</f>
        <v>0</v>
      </c>
      <c r="L269" s="57"/>
      <c r="M269" s="68"/>
      <c r="N269" s="61"/>
      <c r="O269" s="52" t="str">
        <f ca="1">IF(COUNTIF('jours fériés'!C:C,Tableau1[[#This Row],[Date]]),"oui","")</f>
        <v/>
      </c>
      <c r="P26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69" s="83">
        <f>IF(Tableau1[[#This Row],[ CP / ABS]]="A.M.",Tableau1[[#This Row],[Temps de travail]],0)</f>
        <v>0</v>
      </c>
      <c r="R269" s="84">
        <f>IF(Tableau1[[#This Row],[ CP / ABS]]="Ch.P.",Tableau1[[#This Row],[Temps de travail]],0)</f>
        <v>0</v>
      </c>
    </row>
    <row r="270" spans="2:18" x14ac:dyDescent="0.3">
      <c r="B270" s="67" t="str">
        <f>IF(WEEKDAY(Tableau1[[#This Row],[Date]],2)=4,"semaine "&amp;_xlfn.ISOWEEKNUM(Tableau1[[#This Row],[Date]]),"")</f>
        <v/>
      </c>
      <c r="C270" s="54" t="str">
        <f>UPPER(TEXT(Tableau1[[#This Row],[Date]],"jjjj"))</f>
        <v>DIMANCHE</v>
      </c>
      <c r="D270" s="109">
        <f>$C$3+ROW()-ROW(Tableau1[[#Headers],[Date]])-1</f>
        <v>44094</v>
      </c>
      <c r="E270" s="29"/>
      <c r="F270" s="29"/>
      <c r="G270" s="101"/>
      <c r="H270" s="29"/>
      <c r="I270" s="29"/>
      <c r="J270" s="101"/>
      <c r="K270" s="113">
        <f>Tableau1[[#This Row],[Fin AM]]-Tableau1[[#This Row],[Début AM]]-Tableau1[[#This Row],[Pause AM]]+Tableau1[[#This Row],[Fin PM]]-Tableau1[[#This Row],[Début PM]]-Tableau1[[#This Row],[Pause PM]]</f>
        <v>0</v>
      </c>
      <c r="L270" s="57"/>
      <c r="M270" s="68"/>
      <c r="N270" s="61"/>
      <c r="O270" s="52" t="str">
        <f ca="1">IF(COUNTIF('jours fériés'!C:C,Tableau1[[#This Row],[Date]]),"oui","")</f>
        <v/>
      </c>
      <c r="P27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0" s="83">
        <f>IF(Tableau1[[#This Row],[ CP / ABS]]="A.M.",Tableau1[[#This Row],[Temps de travail]],0)</f>
        <v>0</v>
      </c>
      <c r="R270" s="84">
        <f>IF(Tableau1[[#This Row],[ CP / ABS]]="Ch.P.",Tableau1[[#This Row],[Temps de travail]],0)</f>
        <v>0</v>
      </c>
    </row>
    <row r="271" spans="2:18" x14ac:dyDescent="0.3">
      <c r="B271" s="67" t="str">
        <f>IF(WEEKDAY(Tableau1[[#This Row],[Date]],2)=4,"semaine "&amp;_xlfn.ISOWEEKNUM(Tableau1[[#This Row],[Date]]),"")</f>
        <v/>
      </c>
      <c r="C271" s="54" t="str">
        <f>UPPER(TEXT(Tableau1[[#This Row],[Date]],"jjjj"))</f>
        <v>LUNDI</v>
      </c>
      <c r="D271" s="109">
        <f>$C$3+ROW()-ROW(Tableau1[[#Headers],[Date]])-1</f>
        <v>44095</v>
      </c>
      <c r="E271" s="29"/>
      <c r="F271" s="29"/>
      <c r="G271" s="101"/>
      <c r="H271" s="29"/>
      <c r="I271" s="29"/>
      <c r="J271" s="101"/>
      <c r="K271" s="113">
        <f>Tableau1[[#This Row],[Fin AM]]-Tableau1[[#This Row],[Début AM]]-Tableau1[[#This Row],[Pause AM]]+Tableau1[[#This Row],[Fin PM]]-Tableau1[[#This Row],[Début PM]]-Tableau1[[#This Row],[Pause PM]]</f>
        <v>0</v>
      </c>
      <c r="L271" s="57"/>
      <c r="M271" s="68"/>
      <c r="N271" s="61"/>
      <c r="O271" s="52" t="str">
        <f ca="1">IF(COUNTIF('jours fériés'!C:C,Tableau1[[#This Row],[Date]]),"oui","")</f>
        <v/>
      </c>
      <c r="P27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1" s="83">
        <f>IF(Tableau1[[#This Row],[ CP / ABS]]="A.M.",Tableau1[[#This Row],[Temps de travail]],0)</f>
        <v>0</v>
      </c>
      <c r="R271" s="84">
        <f>IF(Tableau1[[#This Row],[ CP / ABS]]="Ch.P.",Tableau1[[#This Row],[Temps de travail]],0)</f>
        <v>0</v>
      </c>
    </row>
    <row r="272" spans="2:18" x14ac:dyDescent="0.3">
      <c r="B272" s="67" t="str">
        <f>IF(WEEKDAY(Tableau1[[#This Row],[Date]],2)=4,"semaine "&amp;_xlfn.ISOWEEKNUM(Tableau1[[#This Row],[Date]]),"")</f>
        <v/>
      </c>
      <c r="C272" s="54" t="str">
        <f>UPPER(TEXT(Tableau1[[#This Row],[Date]],"jjjj"))</f>
        <v>MARDI</v>
      </c>
      <c r="D272" s="109">
        <f>$C$3+ROW()-ROW(Tableau1[[#Headers],[Date]])-1</f>
        <v>44096</v>
      </c>
      <c r="E272" s="29"/>
      <c r="F272" s="29"/>
      <c r="G272" s="101"/>
      <c r="H272" s="29"/>
      <c r="I272" s="29"/>
      <c r="J272" s="101"/>
      <c r="K272" s="113">
        <f>Tableau1[[#This Row],[Fin AM]]-Tableau1[[#This Row],[Début AM]]-Tableau1[[#This Row],[Pause AM]]+Tableau1[[#This Row],[Fin PM]]-Tableau1[[#This Row],[Début PM]]-Tableau1[[#This Row],[Pause PM]]</f>
        <v>0</v>
      </c>
      <c r="L272" s="57"/>
      <c r="M272" s="68"/>
      <c r="N272" s="61"/>
      <c r="O272" s="52" t="str">
        <f ca="1">IF(COUNTIF('jours fériés'!C:C,Tableau1[[#This Row],[Date]]),"oui","")</f>
        <v/>
      </c>
      <c r="P27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2" s="83">
        <f>IF(Tableau1[[#This Row],[ CP / ABS]]="A.M.",Tableau1[[#This Row],[Temps de travail]],0)</f>
        <v>0</v>
      </c>
      <c r="R272" s="84">
        <f>IF(Tableau1[[#This Row],[ CP / ABS]]="Ch.P.",Tableau1[[#This Row],[Temps de travail]],0)</f>
        <v>0</v>
      </c>
    </row>
    <row r="273" spans="2:18" x14ac:dyDescent="0.3">
      <c r="B273" s="67" t="str">
        <f>IF(WEEKDAY(Tableau1[[#This Row],[Date]],2)=4,"semaine "&amp;_xlfn.ISOWEEKNUM(Tableau1[[#This Row],[Date]]),"")</f>
        <v/>
      </c>
      <c r="C273" s="54" t="str">
        <f>UPPER(TEXT(Tableau1[[#This Row],[Date]],"jjjj"))</f>
        <v>MERCREDI</v>
      </c>
      <c r="D273" s="109">
        <f>$C$3+ROW()-ROW(Tableau1[[#Headers],[Date]])-1</f>
        <v>44097</v>
      </c>
      <c r="E273" s="29"/>
      <c r="F273" s="29"/>
      <c r="G273" s="101"/>
      <c r="H273" s="29"/>
      <c r="I273" s="29"/>
      <c r="J273" s="101"/>
      <c r="K273" s="113">
        <f>Tableau1[[#This Row],[Fin AM]]-Tableau1[[#This Row],[Début AM]]-Tableau1[[#This Row],[Pause AM]]+Tableau1[[#This Row],[Fin PM]]-Tableau1[[#This Row],[Début PM]]-Tableau1[[#This Row],[Pause PM]]</f>
        <v>0</v>
      </c>
      <c r="L273" s="57"/>
      <c r="M273" s="68"/>
      <c r="N273" s="61"/>
      <c r="O273" s="52" t="str">
        <f ca="1">IF(COUNTIF('jours fériés'!C:C,Tableau1[[#This Row],[Date]]),"oui","")</f>
        <v/>
      </c>
      <c r="P27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3" s="83">
        <f>IF(Tableau1[[#This Row],[ CP / ABS]]="A.M.",Tableau1[[#This Row],[Temps de travail]],0)</f>
        <v>0</v>
      </c>
      <c r="R273" s="84">
        <f>IF(Tableau1[[#This Row],[ CP / ABS]]="Ch.P.",Tableau1[[#This Row],[Temps de travail]],0)</f>
        <v>0</v>
      </c>
    </row>
    <row r="274" spans="2:18" x14ac:dyDescent="0.3">
      <c r="B274" s="67" t="str">
        <f>IF(WEEKDAY(Tableau1[[#This Row],[Date]],2)=4,"semaine "&amp;_xlfn.ISOWEEKNUM(Tableau1[[#This Row],[Date]]),"")</f>
        <v>semaine 39</v>
      </c>
      <c r="C274" s="54" t="str">
        <f>UPPER(TEXT(Tableau1[[#This Row],[Date]],"jjjj"))</f>
        <v>JEUDI</v>
      </c>
      <c r="D274" s="109">
        <f>$C$3+ROW()-ROW(Tableau1[[#Headers],[Date]])-1</f>
        <v>44098</v>
      </c>
      <c r="E274" s="29"/>
      <c r="F274" s="29"/>
      <c r="G274" s="29"/>
      <c r="H274" s="29"/>
      <c r="I274" s="29"/>
      <c r="J274" s="29"/>
      <c r="K274" s="113">
        <f>Tableau1[[#This Row],[Fin AM]]-Tableau1[[#This Row],[Début AM]]-Tableau1[[#This Row],[Pause AM]]+Tableau1[[#This Row],[Fin PM]]-Tableau1[[#This Row],[Début PM]]-Tableau1[[#This Row],[Pause PM]]</f>
        <v>0</v>
      </c>
      <c r="L274" s="57"/>
      <c r="M274" s="68"/>
      <c r="N274" s="61"/>
      <c r="O274" s="52" t="str">
        <f ca="1">IF(COUNTIF('jours fériés'!C:C,Tableau1[[#This Row],[Date]]),"oui","")</f>
        <v/>
      </c>
      <c r="P27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4" s="83">
        <f>IF(Tableau1[[#This Row],[ CP / ABS]]="A.M.",Tableau1[[#This Row],[Temps de travail]],0)</f>
        <v>0</v>
      </c>
      <c r="R274" s="84">
        <f>IF(Tableau1[[#This Row],[ CP / ABS]]="Ch.P.",Tableau1[[#This Row],[Temps de travail]],0)</f>
        <v>0</v>
      </c>
    </row>
    <row r="275" spans="2:18" x14ac:dyDescent="0.3">
      <c r="B275" s="67" t="str">
        <f>IF(WEEKDAY(Tableau1[[#This Row],[Date]],2)=4,"semaine "&amp;_xlfn.ISOWEEKNUM(Tableau1[[#This Row],[Date]]),"")</f>
        <v/>
      </c>
      <c r="C275" s="54" t="str">
        <f>UPPER(TEXT(Tableau1[[#This Row],[Date]],"jjjj"))</f>
        <v>VENDREDI</v>
      </c>
      <c r="D275" s="109">
        <f>$C$3+ROW()-ROW(Tableau1[[#Headers],[Date]])-1</f>
        <v>44099</v>
      </c>
      <c r="E275" s="29"/>
      <c r="F275" s="29"/>
      <c r="G275" s="29"/>
      <c r="H275" s="29"/>
      <c r="I275" s="29"/>
      <c r="J275" s="29"/>
      <c r="K275" s="113">
        <f>Tableau1[[#This Row],[Fin AM]]-Tableau1[[#This Row],[Début AM]]-Tableau1[[#This Row],[Pause AM]]+Tableau1[[#This Row],[Fin PM]]-Tableau1[[#This Row],[Début PM]]-Tableau1[[#This Row],[Pause PM]]</f>
        <v>0</v>
      </c>
      <c r="L275" s="57"/>
      <c r="M275" s="68"/>
      <c r="N275" s="61"/>
      <c r="O275" s="52" t="str">
        <f ca="1">IF(COUNTIF('jours fériés'!C:C,Tableau1[[#This Row],[Date]]),"oui","")</f>
        <v/>
      </c>
      <c r="P27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5" s="83">
        <f>IF(Tableau1[[#This Row],[ CP / ABS]]="A.M.",Tableau1[[#This Row],[Temps de travail]],0)</f>
        <v>0</v>
      </c>
      <c r="R275" s="84">
        <f>IF(Tableau1[[#This Row],[ CP / ABS]]="Ch.P.",Tableau1[[#This Row],[Temps de travail]],0)</f>
        <v>0</v>
      </c>
    </row>
    <row r="276" spans="2:18" x14ac:dyDescent="0.3">
      <c r="B276" s="67" t="str">
        <f>IF(WEEKDAY(Tableau1[[#This Row],[Date]],2)=4,"semaine "&amp;_xlfn.ISOWEEKNUM(Tableau1[[#This Row],[Date]]),"")</f>
        <v/>
      </c>
      <c r="C276" s="54" t="str">
        <f>UPPER(TEXT(Tableau1[[#This Row],[Date]],"jjjj"))</f>
        <v>SAMEDI</v>
      </c>
      <c r="D276" s="109">
        <f>$C$3+ROW()-ROW(Tableau1[[#Headers],[Date]])-1</f>
        <v>44100</v>
      </c>
      <c r="E276" s="29"/>
      <c r="F276" s="29"/>
      <c r="G276" s="101"/>
      <c r="H276" s="29"/>
      <c r="I276" s="29"/>
      <c r="J276" s="101"/>
      <c r="K276" s="113">
        <f>Tableau1[[#This Row],[Fin AM]]-Tableau1[[#This Row],[Début AM]]-Tableau1[[#This Row],[Pause AM]]+Tableau1[[#This Row],[Fin PM]]-Tableau1[[#This Row],[Début PM]]-Tableau1[[#This Row],[Pause PM]]</f>
        <v>0</v>
      </c>
      <c r="L276" s="57"/>
      <c r="M276" s="68"/>
      <c r="N276" s="61"/>
      <c r="O276" s="52" t="str">
        <f ca="1">IF(COUNTIF('jours fériés'!C:C,Tableau1[[#This Row],[Date]]),"oui","")</f>
        <v/>
      </c>
      <c r="P27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6" s="83">
        <f>IF(Tableau1[[#This Row],[ CP / ABS]]="A.M.",Tableau1[[#This Row],[Temps de travail]],0)</f>
        <v>0</v>
      </c>
      <c r="R276" s="84">
        <f>IF(Tableau1[[#This Row],[ CP / ABS]]="Ch.P.",Tableau1[[#This Row],[Temps de travail]],0)</f>
        <v>0</v>
      </c>
    </row>
    <row r="277" spans="2:18" x14ac:dyDescent="0.3">
      <c r="B277" s="67" t="str">
        <f>IF(WEEKDAY(Tableau1[[#This Row],[Date]],2)=4,"semaine "&amp;_xlfn.ISOWEEKNUM(Tableau1[[#This Row],[Date]]),"")</f>
        <v/>
      </c>
      <c r="C277" s="54" t="str">
        <f>UPPER(TEXT(Tableau1[[#This Row],[Date]],"jjjj"))</f>
        <v>DIMANCHE</v>
      </c>
      <c r="D277" s="109">
        <f>$C$3+ROW()-ROW(Tableau1[[#Headers],[Date]])-1</f>
        <v>44101</v>
      </c>
      <c r="E277" s="29"/>
      <c r="F277" s="29"/>
      <c r="G277" s="101"/>
      <c r="H277" s="29"/>
      <c r="I277" s="29"/>
      <c r="J277" s="101"/>
      <c r="K277" s="113">
        <f>Tableau1[[#This Row],[Fin AM]]-Tableau1[[#This Row],[Début AM]]-Tableau1[[#This Row],[Pause AM]]+Tableau1[[#This Row],[Fin PM]]-Tableau1[[#This Row],[Début PM]]-Tableau1[[#This Row],[Pause PM]]</f>
        <v>0</v>
      </c>
      <c r="L277" s="57"/>
      <c r="M277" s="68"/>
      <c r="N277" s="61"/>
      <c r="O277" s="52" t="str">
        <f ca="1">IF(COUNTIF('jours fériés'!C:C,Tableau1[[#This Row],[Date]]),"oui","")</f>
        <v/>
      </c>
      <c r="P27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7" s="83">
        <f>IF(Tableau1[[#This Row],[ CP / ABS]]="A.M.",Tableau1[[#This Row],[Temps de travail]],0)</f>
        <v>0</v>
      </c>
      <c r="R277" s="84">
        <f>IF(Tableau1[[#This Row],[ CP / ABS]]="Ch.P.",Tableau1[[#This Row],[Temps de travail]],0)</f>
        <v>0</v>
      </c>
    </row>
    <row r="278" spans="2:18" x14ac:dyDescent="0.3">
      <c r="B278" s="67" t="str">
        <f>IF(WEEKDAY(Tableau1[[#This Row],[Date]],2)=4,"semaine "&amp;_xlfn.ISOWEEKNUM(Tableau1[[#This Row],[Date]]),"")</f>
        <v/>
      </c>
      <c r="C278" s="54" t="str">
        <f>UPPER(TEXT(Tableau1[[#This Row],[Date]],"jjjj"))</f>
        <v>LUNDI</v>
      </c>
      <c r="D278" s="109">
        <f>$C$3+ROW()-ROW(Tableau1[[#Headers],[Date]])-1</f>
        <v>44102</v>
      </c>
      <c r="E278" s="29"/>
      <c r="F278" s="29"/>
      <c r="G278" s="101"/>
      <c r="H278" s="29"/>
      <c r="I278" s="29"/>
      <c r="J278" s="101"/>
      <c r="K278" s="113">
        <f>Tableau1[[#This Row],[Fin AM]]-Tableau1[[#This Row],[Début AM]]-Tableau1[[#This Row],[Pause AM]]+Tableau1[[#This Row],[Fin PM]]-Tableau1[[#This Row],[Début PM]]-Tableau1[[#This Row],[Pause PM]]</f>
        <v>0</v>
      </c>
      <c r="L278" s="57"/>
      <c r="M278" s="68"/>
      <c r="N278" s="61"/>
      <c r="O278" s="52" t="str">
        <f ca="1">IF(COUNTIF('jours fériés'!C:C,Tableau1[[#This Row],[Date]]),"oui","")</f>
        <v/>
      </c>
      <c r="P27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8" s="83">
        <f>IF(Tableau1[[#This Row],[ CP / ABS]]="A.M.",Tableau1[[#This Row],[Temps de travail]],0)</f>
        <v>0</v>
      </c>
      <c r="R278" s="84">
        <f>IF(Tableau1[[#This Row],[ CP / ABS]]="Ch.P.",Tableau1[[#This Row],[Temps de travail]],0)</f>
        <v>0</v>
      </c>
    </row>
    <row r="279" spans="2:18" x14ac:dyDescent="0.3">
      <c r="B279" s="67" t="str">
        <f>IF(WEEKDAY(Tableau1[[#This Row],[Date]],2)=4,"semaine "&amp;_xlfn.ISOWEEKNUM(Tableau1[[#This Row],[Date]]),"")</f>
        <v/>
      </c>
      <c r="C279" s="54" t="str">
        <f>UPPER(TEXT(Tableau1[[#This Row],[Date]],"jjjj"))</f>
        <v>MARDI</v>
      </c>
      <c r="D279" s="109">
        <f>$C$3+ROW()-ROW(Tableau1[[#Headers],[Date]])-1</f>
        <v>44103</v>
      </c>
      <c r="E279" s="29"/>
      <c r="F279" s="29"/>
      <c r="G279" s="101"/>
      <c r="H279" s="29"/>
      <c r="I279" s="29"/>
      <c r="J279" s="101"/>
      <c r="K279" s="113">
        <f>Tableau1[[#This Row],[Fin AM]]-Tableau1[[#This Row],[Début AM]]-Tableau1[[#This Row],[Pause AM]]+Tableau1[[#This Row],[Fin PM]]-Tableau1[[#This Row],[Début PM]]-Tableau1[[#This Row],[Pause PM]]</f>
        <v>0</v>
      </c>
      <c r="L279" s="57"/>
      <c r="M279" s="68"/>
      <c r="N279" s="61"/>
      <c r="O279" s="52" t="str">
        <f ca="1">IF(COUNTIF('jours fériés'!C:C,Tableau1[[#This Row],[Date]]),"oui","")</f>
        <v/>
      </c>
      <c r="P27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79" s="83">
        <f>IF(Tableau1[[#This Row],[ CP / ABS]]="A.M.",Tableau1[[#This Row],[Temps de travail]],0)</f>
        <v>0</v>
      </c>
      <c r="R279" s="84">
        <f>IF(Tableau1[[#This Row],[ CP / ABS]]="Ch.P.",Tableau1[[#This Row],[Temps de travail]],0)</f>
        <v>0</v>
      </c>
    </row>
    <row r="280" spans="2:18" x14ac:dyDescent="0.3">
      <c r="B280" s="67" t="str">
        <f>IF(WEEKDAY(Tableau1[[#This Row],[Date]],2)=4,"semaine "&amp;_xlfn.ISOWEEKNUM(Tableau1[[#This Row],[Date]]),"")</f>
        <v/>
      </c>
      <c r="C280" s="54" t="str">
        <f>UPPER(TEXT(Tableau1[[#This Row],[Date]],"jjjj"))</f>
        <v>MERCREDI</v>
      </c>
      <c r="D280" s="109">
        <f>$C$3+ROW()-ROW(Tableau1[[#Headers],[Date]])-1</f>
        <v>44104</v>
      </c>
      <c r="E280" s="29"/>
      <c r="F280" s="29"/>
      <c r="G280" s="101"/>
      <c r="H280" s="29"/>
      <c r="I280" s="29"/>
      <c r="J280" s="101"/>
      <c r="K280" s="113">
        <f>Tableau1[[#This Row],[Fin AM]]-Tableau1[[#This Row],[Début AM]]-Tableau1[[#This Row],[Pause AM]]+Tableau1[[#This Row],[Fin PM]]-Tableau1[[#This Row],[Début PM]]-Tableau1[[#This Row],[Pause PM]]</f>
        <v>0</v>
      </c>
      <c r="L280" s="57"/>
      <c r="M280" s="68"/>
      <c r="N280" s="61"/>
      <c r="O280" s="52" t="str">
        <f ca="1">IF(COUNTIF('jours fériés'!C:C,Tableau1[[#This Row],[Date]]),"oui","")</f>
        <v/>
      </c>
      <c r="P28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0" s="83">
        <f>IF(Tableau1[[#This Row],[ CP / ABS]]="A.M.",Tableau1[[#This Row],[Temps de travail]],0)</f>
        <v>0</v>
      </c>
      <c r="R280" s="84">
        <f>IF(Tableau1[[#This Row],[ CP / ABS]]="Ch.P.",Tableau1[[#This Row],[Temps de travail]],0)</f>
        <v>0</v>
      </c>
    </row>
    <row r="281" spans="2:18" x14ac:dyDescent="0.3">
      <c r="B281" s="67" t="str">
        <f>IF(WEEKDAY(Tableau1[[#This Row],[Date]],2)=4,"semaine "&amp;_xlfn.ISOWEEKNUM(Tableau1[[#This Row],[Date]]),"")</f>
        <v>semaine 40</v>
      </c>
      <c r="C281" s="54" t="str">
        <f>UPPER(TEXT(Tableau1[[#This Row],[Date]],"jjjj"))</f>
        <v>JEUDI</v>
      </c>
      <c r="D281" s="109">
        <f>$C$3+ROW()-ROW(Tableau1[[#Headers],[Date]])-1</f>
        <v>44105</v>
      </c>
      <c r="E281" s="29"/>
      <c r="F281" s="29"/>
      <c r="G281" s="29"/>
      <c r="H281" s="29"/>
      <c r="I281" s="29"/>
      <c r="J281" s="29"/>
      <c r="K281" s="113">
        <f>Tableau1[[#This Row],[Fin AM]]-Tableau1[[#This Row],[Début AM]]-Tableau1[[#This Row],[Pause AM]]+Tableau1[[#This Row],[Fin PM]]-Tableau1[[#This Row],[Début PM]]-Tableau1[[#This Row],[Pause PM]]</f>
        <v>0</v>
      </c>
      <c r="L281" s="57"/>
      <c r="M281" s="68"/>
      <c r="N281" s="61"/>
      <c r="O281" s="52" t="str">
        <f ca="1">IF(COUNTIF('jours fériés'!C:C,Tableau1[[#This Row],[Date]]),"oui","")</f>
        <v/>
      </c>
      <c r="P28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1" s="83">
        <f>IF(Tableau1[[#This Row],[ CP / ABS]]="A.M.",Tableau1[[#This Row],[Temps de travail]],0)</f>
        <v>0</v>
      </c>
      <c r="R281" s="84">
        <f>IF(Tableau1[[#This Row],[ CP / ABS]]="Ch.P.",Tableau1[[#This Row],[Temps de travail]],0)</f>
        <v>0</v>
      </c>
    </row>
    <row r="282" spans="2:18" x14ac:dyDescent="0.3">
      <c r="B282" s="67" t="str">
        <f>IF(WEEKDAY(Tableau1[[#This Row],[Date]],2)=4,"semaine "&amp;_xlfn.ISOWEEKNUM(Tableau1[[#This Row],[Date]]),"")</f>
        <v/>
      </c>
      <c r="C282" s="54" t="str">
        <f>UPPER(TEXT(Tableau1[[#This Row],[Date]],"jjjj"))</f>
        <v>VENDREDI</v>
      </c>
      <c r="D282" s="109">
        <f>$C$3+ROW()-ROW(Tableau1[[#Headers],[Date]])-1</f>
        <v>44106</v>
      </c>
      <c r="E282" s="29"/>
      <c r="F282" s="29"/>
      <c r="G282" s="29"/>
      <c r="H282" s="29"/>
      <c r="I282" s="29"/>
      <c r="J282" s="29"/>
      <c r="K282" s="113">
        <f>Tableau1[[#This Row],[Fin AM]]-Tableau1[[#This Row],[Début AM]]-Tableau1[[#This Row],[Pause AM]]+Tableau1[[#This Row],[Fin PM]]-Tableau1[[#This Row],[Début PM]]-Tableau1[[#This Row],[Pause PM]]</f>
        <v>0</v>
      </c>
      <c r="L282" s="57"/>
      <c r="M282" s="68"/>
      <c r="N282" s="61"/>
      <c r="O282" s="52" t="str">
        <f ca="1">IF(COUNTIF('jours fériés'!C:C,Tableau1[[#This Row],[Date]]),"oui","")</f>
        <v/>
      </c>
      <c r="P28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2" s="83">
        <f>IF(Tableau1[[#This Row],[ CP / ABS]]="A.M.",Tableau1[[#This Row],[Temps de travail]],0)</f>
        <v>0</v>
      </c>
      <c r="R282" s="84">
        <f>IF(Tableau1[[#This Row],[ CP / ABS]]="Ch.P.",Tableau1[[#This Row],[Temps de travail]],0)</f>
        <v>0</v>
      </c>
    </row>
    <row r="283" spans="2:18" x14ac:dyDescent="0.3">
      <c r="B283" s="67" t="str">
        <f>IF(WEEKDAY(Tableau1[[#This Row],[Date]],2)=4,"semaine "&amp;_xlfn.ISOWEEKNUM(Tableau1[[#This Row],[Date]]),"")</f>
        <v/>
      </c>
      <c r="C283" s="54" t="str">
        <f>UPPER(TEXT(Tableau1[[#This Row],[Date]],"jjjj"))</f>
        <v>SAMEDI</v>
      </c>
      <c r="D283" s="109">
        <f>$C$3+ROW()-ROW(Tableau1[[#Headers],[Date]])-1</f>
        <v>44107</v>
      </c>
      <c r="E283" s="29"/>
      <c r="F283" s="29"/>
      <c r="G283" s="101"/>
      <c r="H283" s="29"/>
      <c r="I283" s="29"/>
      <c r="J283" s="101"/>
      <c r="K283" s="113">
        <f>Tableau1[[#This Row],[Fin AM]]-Tableau1[[#This Row],[Début AM]]-Tableau1[[#This Row],[Pause AM]]+Tableau1[[#This Row],[Fin PM]]-Tableau1[[#This Row],[Début PM]]-Tableau1[[#This Row],[Pause PM]]</f>
        <v>0</v>
      </c>
      <c r="L283" s="57"/>
      <c r="M283" s="68"/>
      <c r="N283" s="61"/>
      <c r="O283" s="52" t="str">
        <f ca="1">IF(COUNTIF('jours fériés'!C:C,Tableau1[[#This Row],[Date]]),"oui","")</f>
        <v/>
      </c>
      <c r="P28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3" s="83">
        <f>IF(Tableau1[[#This Row],[ CP / ABS]]="A.M.",Tableau1[[#This Row],[Temps de travail]],0)</f>
        <v>0</v>
      </c>
      <c r="R283" s="84">
        <f>IF(Tableau1[[#This Row],[ CP / ABS]]="Ch.P.",Tableau1[[#This Row],[Temps de travail]],0)</f>
        <v>0</v>
      </c>
    </row>
    <row r="284" spans="2:18" x14ac:dyDescent="0.3">
      <c r="B284" s="67" t="str">
        <f>IF(WEEKDAY(Tableau1[[#This Row],[Date]],2)=4,"semaine "&amp;_xlfn.ISOWEEKNUM(Tableau1[[#This Row],[Date]]),"")</f>
        <v/>
      </c>
      <c r="C284" s="54" t="str">
        <f>UPPER(TEXT(Tableau1[[#This Row],[Date]],"jjjj"))</f>
        <v>DIMANCHE</v>
      </c>
      <c r="D284" s="109">
        <f>$C$3+ROW()-ROW(Tableau1[[#Headers],[Date]])-1</f>
        <v>44108</v>
      </c>
      <c r="E284" s="29"/>
      <c r="F284" s="29"/>
      <c r="G284" s="101"/>
      <c r="H284" s="29"/>
      <c r="I284" s="29"/>
      <c r="J284" s="101"/>
      <c r="K284" s="113">
        <f>Tableau1[[#This Row],[Fin AM]]-Tableau1[[#This Row],[Début AM]]-Tableau1[[#This Row],[Pause AM]]+Tableau1[[#This Row],[Fin PM]]-Tableau1[[#This Row],[Début PM]]-Tableau1[[#This Row],[Pause PM]]</f>
        <v>0</v>
      </c>
      <c r="L284" s="57"/>
      <c r="M284" s="68"/>
      <c r="N284" s="57"/>
      <c r="O284" s="57" t="str">
        <f ca="1">IF(COUNTIF('jours fériés'!C:C,Tableau1[[#This Row],[Date]]),"oui","")</f>
        <v/>
      </c>
      <c r="P284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4" s="83">
        <f>IF(Tableau1[[#This Row],[ CP / ABS]]="A.M.",Tableau1[[#This Row],[Temps de travail]],0)</f>
        <v>0</v>
      </c>
      <c r="R284" s="84">
        <f>IF(Tableau1[[#This Row],[ CP / ABS]]="Ch.P.",Tableau1[[#This Row],[Temps de travail]],0)</f>
        <v>0</v>
      </c>
    </row>
    <row r="285" spans="2:18" x14ac:dyDescent="0.3">
      <c r="B285" s="67" t="str">
        <f>IF(WEEKDAY(Tableau1[[#This Row],[Date]],2)=4,"semaine "&amp;_xlfn.ISOWEEKNUM(Tableau1[[#This Row],[Date]]),"")</f>
        <v/>
      </c>
      <c r="C285" s="54" t="str">
        <f>UPPER(TEXT(Tableau1[[#This Row],[Date]],"jjjj"))</f>
        <v>LUNDI</v>
      </c>
      <c r="D285" s="109">
        <f>$C$3+ROW()-ROW(Tableau1[[#Headers],[Date]])-1</f>
        <v>44109</v>
      </c>
      <c r="E285" s="29"/>
      <c r="F285" s="29"/>
      <c r="G285" s="101"/>
      <c r="H285" s="29"/>
      <c r="I285" s="29"/>
      <c r="J285" s="101"/>
      <c r="K285" s="113">
        <f>Tableau1[[#This Row],[Fin AM]]-Tableau1[[#This Row],[Début AM]]-Tableau1[[#This Row],[Pause AM]]+Tableau1[[#This Row],[Fin PM]]-Tableau1[[#This Row],[Début PM]]-Tableau1[[#This Row],[Pause PM]]</f>
        <v>0</v>
      </c>
      <c r="L285" s="57"/>
      <c r="M285" s="68"/>
      <c r="N285" s="61"/>
      <c r="O285" s="52" t="str">
        <f ca="1">IF(COUNTIF('jours fériés'!C:C,Tableau1[[#This Row],[Date]]),"oui","")</f>
        <v/>
      </c>
      <c r="P28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5" s="83">
        <f>IF(Tableau1[[#This Row],[ CP / ABS]]="A.M.",Tableau1[[#This Row],[Temps de travail]],0)</f>
        <v>0</v>
      </c>
      <c r="R285" s="84">
        <f>IF(Tableau1[[#This Row],[ CP / ABS]]="Ch.P.",Tableau1[[#This Row],[Temps de travail]],0)</f>
        <v>0</v>
      </c>
    </row>
    <row r="286" spans="2:18" x14ac:dyDescent="0.3">
      <c r="B286" s="67" t="str">
        <f>IF(WEEKDAY(Tableau1[[#This Row],[Date]],2)=4,"semaine "&amp;_xlfn.ISOWEEKNUM(Tableau1[[#This Row],[Date]]),"")</f>
        <v/>
      </c>
      <c r="C286" s="54" t="str">
        <f>UPPER(TEXT(Tableau1[[#This Row],[Date]],"jjjj"))</f>
        <v>MARDI</v>
      </c>
      <c r="D286" s="109">
        <f>$C$3+ROW()-ROW(Tableau1[[#Headers],[Date]])-1</f>
        <v>44110</v>
      </c>
      <c r="E286" s="29"/>
      <c r="F286" s="29"/>
      <c r="G286" s="101"/>
      <c r="H286" s="29"/>
      <c r="I286" s="29"/>
      <c r="J286" s="101"/>
      <c r="K286" s="113">
        <f>Tableau1[[#This Row],[Fin AM]]-Tableau1[[#This Row],[Début AM]]-Tableau1[[#This Row],[Pause AM]]+Tableau1[[#This Row],[Fin PM]]-Tableau1[[#This Row],[Début PM]]-Tableau1[[#This Row],[Pause PM]]</f>
        <v>0</v>
      </c>
      <c r="L286" s="57"/>
      <c r="M286" s="68"/>
      <c r="N286" s="61"/>
      <c r="O286" s="52" t="str">
        <f ca="1">IF(COUNTIF('jours fériés'!C:C,Tableau1[[#This Row],[Date]]),"oui","")</f>
        <v/>
      </c>
      <c r="P28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6" s="83">
        <f>IF(Tableau1[[#This Row],[ CP / ABS]]="A.M.",Tableau1[[#This Row],[Temps de travail]],0)</f>
        <v>0</v>
      </c>
      <c r="R286" s="84">
        <f>IF(Tableau1[[#This Row],[ CP / ABS]]="Ch.P.",Tableau1[[#This Row],[Temps de travail]],0)</f>
        <v>0</v>
      </c>
    </row>
    <row r="287" spans="2:18" x14ac:dyDescent="0.3">
      <c r="B287" s="67" t="str">
        <f>IF(WEEKDAY(Tableau1[[#This Row],[Date]],2)=4,"semaine "&amp;_xlfn.ISOWEEKNUM(Tableau1[[#This Row],[Date]]),"")</f>
        <v/>
      </c>
      <c r="C287" s="54" t="str">
        <f>UPPER(TEXT(Tableau1[[#This Row],[Date]],"jjjj"))</f>
        <v>MERCREDI</v>
      </c>
      <c r="D287" s="109">
        <f>$C$3+ROW()-ROW(Tableau1[[#Headers],[Date]])-1</f>
        <v>44111</v>
      </c>
      <c r="E287" s="29"/>
      <c r="F287" s="29"/>
      <c r="G287" s="101"/>
      <c r="H287" s="29"/>
      <c r="I287" s="29"/>
      <c r="J287" s="101"/>
      <c r="K287" s="113">
        <f>Tableau1[[#This Row],[Fin AM]]-Tableau1[[#This Row],[Début AM]]-Tableau1[[#This Row],[Pause AM]]+Tableau1[[#This Row],[Fin PM]]-Tableau1[[#This Row],[Début PM]]-Tableau1[[#This Row],[Pause PM]]</f>
        <v>0</v>
      </c>
      <c r="L287" s="57"/>
      <c r="M287" s="68"/>
      <c r="N287" s="61"/>
      <c r="O287" s="52" t="str">
        <f ca="1">IF(COUNTIF('jours fériés'!C:C,Tableau1[[#This Row],[Date]]),"oui","")</f>
        <v/>
      </c>
      <c r="P28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7" s="83">
        <f>IF(Tableau1[[#This Row],[ CP / ABS]]="A.M.",Tableau1[[#This Row],[Temps de travail]],0)</f>
        <v>0</v>
      </c>
      <c r="R287" s="84">
        <f>IF(Tableau1[[#This Row],[ CP / ABS]]="Ch.P.",Tableau1[[#This Row],[Temps de travail]],0)</f>
        <v>0</v>
      </c>
    </row>
    <row r="288" spans="2:18" x14ac:dyDescent="0.3">
      <c r="B288" s="67" t="str">
        <f>IF(WEEKDAY(Tableau1[[#This Row],[Date]],2)=4,"semaine "&amp;_xlfn.ISOWEEKNUM(Tableau1[[#This Row],[Date]]),"")</f>
        <v>semaine 41</v>
      </c>
      <c r="C288" s="54" t="str">
        <f>UPPER(TEXT(Tableau1[[#This Row],[Date]],"jjjj"))</f>
        <v>JEUDI</v>
      </c>
      <c r="D288" s="109">
        <f>$C$3+ROW()-ROW(Tableau1[[#Headers],[Date]])-1</f>
        <v>44112</v>
      </c>
      <c r="E288" s="29"/>
      <c r="F288" s="29"/>
      <c r="G288" s="29"/>
      <c r="H288" s="29"/>
      <c r="I288" s="29"/>
      <c r="J288" s="29"/>
      <c r="K288" s="113">
        <f>Tableau1[[#This Row],[Fin AM]]-Tableau1[[#This Row],[Début AM]]-Tableau1[[#This Row],[Pause AM]]+Tableau1[[#This Row],[Fin PM]]-Tableau1[[#This Row],[Début PM]]-Tableau1[[#This Row],[Pause PM]]</f>
        <v>0</v>
      </c>
      <c r="L288" s="57"/>
      <c r="M288" s="68"/>
      <c r="N288" s="61"/>
      <c r="O288" s="52" t="str">
        <f ca="1">IF(COUNTIF('jours fériés'!C:C,Tableau1[[#This Row],[Date]]),"oui","")</f>
        <v/>
      </c>
      <c r="P28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8" s="83">
        <f>IF(Tableau1[[#This Row],[ CP / ABS]]="A.M.",Tableau1[[#This Row],[Temps de travail]],0)</f>
        <v>0</v>
      </c>
      <c r="R288" s="84">
        <f>IF(Tableau1[[#This Row],[ CP / ABS]]="Ch.P.",Tableau1[[#This Row],[Temps de travail]],0)</f>
        <v>0</v>
      </c>
    </row>
    <row r="289" spans="2:18" x14ac:dyDescent="0.3">
      <c r="B289" s="67" t="str">
        <f>IF(WEEKDAY(Tableau1[[#This Row],[Date]],2)=4,"semaine "&amp;_xlfn.ISOWEEKNUM(Tableau1[[#This Row],[Date]]),"")</f>
        <v/>
      </c>
      <c r="C289" s="54" t="str">
        <f>UPPER(TEXT(Tableau1[[#This Row],[Date]],"jjjj"))</f>
        <v>VENDREDI</v>
      </c>
      <c r="D289" s="109">
        <f>$C$3+ROW()-ROW(Tableau1[[#Headers],[Date]])-1</f>
        <v>44113</v>
      </c>
      <c r="E289" s="29"/>
      <c r="F289" s="29"/>
      <c r="G289" s="29"/>
      <c r="H289" s="29"/>
      <c r="I289" s="29"/>
      <c r="J289" s="29"/>
      <c r="K289" s="113">
        <f>Tableau1[[#This Row],[Fin AM]]-Tableau1[[#This Row],[Début AM]]-Tableau1[[#This Row],[Pause AM]]+Tableau1[[#This Row],[Fin PM]]-Tableau1[[#This Row],[Début PM]]-Tableau1[[#This Row],[Pause PM]]</f>
        <v>0</v>
      </c>
      <c r="L289" s="57"/>
      <c r="M289" s="68"/>
      <c r="N289" s="61"/>
      <c r="O289" s="52" t="str">
        <f ca="1">IF(COUNTIF('jours fériés'!C:C,Tableau1[[#This Row],[Date]]),"oui","")</f>
        <v/>
      </c>
      <c r="P28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89" s="83">
        <f>IF(Tableau1[[#This Row],[ CP / ABS]]="A.M.",Tableau1[[#This Row],[Temps de travail]],0)</f>
        <v>0</v>
      </c>
      <c r="R289" s="84">
        <f>IF(Tableau1[[#This Row],[ CP / ABS]]="Ch.P.",Tableau1[[#This Row],[Temps de travail]],0)</f>
        <v>0</v>
      </c>
    </row>
    <row r="290" spans="2:18" x14ac:dyDescent="0.3">
      <c r="B290" s="67" t="str">
        <f>IF(WEEKDAY(Tableau1[[#This Row],[Date]],2)=4,"semaine "&amp;_xlfn.ISOWEEKNUM(Tableau1[[#This Row],[Date]]),"")</f>
        <v/>
      </c>
      <c r="C290" s="54" t="str">
        <f>UPPER(TEXT(Tableau1[[#This Row],[Date]],"jjjj"))</f>
        <v>SAMEDI</v>
      </c>
      <c r="D290" s="109">
        <f>$C$3+ROW()-ROW(Tableau1[[#Headers],[Date]])-1</f>
        <v>44114</v>
      </c>
      <c r="E290" s="29"/>
      <c r="F290" s="29"/>
      <c r="G290" s="101"/>
      <c r="H290" s="29"/>
      <c r="I290" s="29"/>
      <c r="J290" s="101"/>
      <c r="K290" s="113">
        <f>Tableau1[[#This Row],[Fin AM]]-Tableau1[[#This Row],[Début AM]]-Tableau1[[#This Row],[Pause AM]]+Tableau1[[#This Row],[Fin PM]]-Tableau1[[#This Row],[Début PM]]-Tableau1[[#This Row],[Pause PM]]</f>
        <v>0</v>
      </c>
      <c r="L290" s="57"/>
      <c r="M290" s="68"/>
      <c r="N290" s="61"/>
      <c r="O290" s="52" t="str">
        <f ca="1">IF(COUNTIF('jours fériés'!C:C,Tableau1[[#This Row],[Date]]),"oui","")</f>
        <v/>
      </c>
      <c r="P29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0" s="83">
        <f>IF(Tableau1[[#This Row],[ CP / ABS]]="A.M.",Tableau1[[#This Row],[Temps de travail]],0)</f>
        <v>0</v>
      </c>
      <c r="R290" s="84">
        <f>IF(Tableau1[[#This Row],[ CP / ABS]]="Ch.P.",Tableau1[[#This Row],[Temps de travail]],0)</f>
        <v>0</v>
      </c>
    </row>
    <row r="291" spans="2:18" x14ac:dyDescent="0.3">
      <c r="B291" s="67" t="str">
        <f>IF(WEEKDAY(Tableau1[[#This Row],[Date]],2)=4,"semaine "&amp;_xlfn.ISOWEEKNUM(Tableau1[[#This Row],[Date]]),"")</f>
        <v/>
      </c>
      <c r="C291" s="54" t="str">
        <f>UPPER(TEXT(Tableau1[[#This Row],[Date]],"jjjj"))</f>
        <v>DIMANCHE</v>
      </c>
      <c r="D291" s="109">
        <f>$C$3+ROW()-ROW(Tableau1[[#Headers],[Date]])-1</f>
        <v>44115</v>
      </c>
      <c r="E291" s="29"/>
      <c r="F291" s="29"/>
      <c r="G291" s="101"/>
      <c r="H291" s="29"/>
      <c r="I291" s="29"/>
      <c r="J291" s="101"/>
      <c r="K291" s="113">
        <f>Tableau1[[#This Row],[Fin AM]]-Tableau1[[#This Row],[Début AM]]-Tableau1[[#This Row],[Pause AM]]+Tableau1[[#This Row],[Fin PM]]-Tableau1[[#This Row],[Début PM]]-Tableau1[[#This Row],[Pause PM]]</f>
        <v>0</v>
      </c>
      <c r="L291" s="57"/>
      <c r="M291" s="68"/>
      <c r="N291" s="57"/>
      <c r="O291" s="57" t="str">
        <f ca="1">IF(COUNTIF('jours fériés'!C:C,Tableau1[[#This Row],[Date]]),"oui","")</f>
        <v/>
      </c>
      <c r="P291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1" s="83">
        <f>IF(Tableau1[[#This Row],[ CP / ABS]]="A.M.",Tableau1[[#This Row],[Temps de travail]],0)</f>
        <v>0</v>
      </c>
      <c r="R291" s="84">
        <f>IF(Tableau1[[#This Row],[ CP / ABS]]="Ch.P.",Tableau1[[#This Row],[Temps de travail]],0)</f>
        <v>0</v>
      </c>
    </row>
    <row r="292" spans="2:18" x14ac:dyDescent="0.3">
      <c r="B292" s="67" t="str">
        <f>IF(WEEKDAY(Tableau1[[#This Row],[Date]],2)=4,"semaine "&amp;_xlfn.ISOWEEKNUM(Tableau1[[#This Row],[Date]]),"")</f>
        <v/>
      </c>
      <c r="C292" s="54" t="str">
        <f>UPPER(TEXT(Tableau1[[#This Row],[Date]],"jjjj"))</f>
        <v>LUNDI</v>
      </c>
      <c r="D292" s="109">
        <f>$C$3+ROW()-ROW(Tableau1[[#Headers],[Date]])-1</f>
        <v>44116</v>
      </c>
      <c r="E292" s="29"/>
      <c r="F292" s="29"/>
      <c r="G292" s="101"/>
      <c r="H292" s="29"/>
      <c r="I292" s="29"/>
      <c r="J292" s="101"/>
      <c r="K292" s="113">
        <f>Tableau1[[#This Row],[Fin AM]]-Tableau1[[#This Row],[Début AM]]-Tableau1[[#This Row],[Pause AM]]+Tableau1[[#This Row],[Fin PM]]-Tableau1[[#This Row],[Début PM]]-Tableau1[[#This Row],[Pause PM]]</f>
        <v>0</v>
      </c>
      <c r="L292" s="57"/>
      <c r="M292" s="68"/>
      <c r="N292" s="61"/>
      <c r="O292" s="52" t="str">
        <f ca="1">IF(COUNTIF('jours fériés'!C:C,Tableau1[[#This Row],[Date]]),"oui","")</f>
        <v/>
      </c>
      <c r="P29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2" s="83">
        <f>IF(Tableau1[[#This Row],[ CP / ABS]]="A.M.",Tableau1[[#This Row],[Temps de travail]],0)</f>
        <v>0</v>
      </c>
      <c r="R292" s="84">
        <f>IF(Tableau1[[#This Row],[ CP / ABS]]="Ch.P.",Tableau1[[#This Row],[Temps de travail]],0)</f>
        <v>0</v>
      </c>
    </row>
    <row r="293" spans="2:18" x14ac:dyDescent="0.3">
      <c r="B293" s="67" t="str">
        <f>IF(WEEKDAY(Tableau1[[#This Row],[Date]],2)=4,"semaine "&amp;_xlfn.ISOWEEKNUM(Tableau1[[#This Row],[Date]]),"")</f>
        <v/>
      </c>
      <c r="C293" s="54" t="str">
        <f>UPPER(TEXT(Tableau1[[#This Row],[Date]],"jjjj"))</f>
        <v>MARDI</v>
      </c>
      <c r="D293" s="109">
        <f>$C$3+ROW()-ROW(Tableau1[[#Headers],[Date]])-1</f>
        <v>44117</v>
      </c>
      <c r="E293" s="29"/>
      <c r="F293" s="29"/>
      <c r="G293" s="101"/>
      <c r="H293" s="29"/>
      <c r="I293" s="29"/>
      <c r="J293" s="101"/>
      <c r="K293" s="113">
        <f>Tableau1[[#This Row],[Fin AM]]-Tableau1[[#This Row],[Début AM]]-Tableau1[[#This Row],[Pause AM]]+Tableau1[[#This Row],[Fin PM]]-Tableau1[[#This Row],[Début PM]]-Tableau1[[#This Row],[Pause PM]]</f>
        <v>0</v>
      </c>
      <c r="L293" s="57"/>
      <c r="M293" s="68"/>
      <c r="N293" s="61"/>
      <c r="O293" s="52" t="str">
        <f ca="1">IF(COUNTIF('jours fériés'!C:C,Tableau1[[#This Row],[Date]]),"oui","")</f>
        <v/>
      </c>
      <c r="P29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3" s="83">
        <f>IF(Tableau1[[#This Row],[ CP / ABS]]="A.M.",Tableau1[[#This Row],[Temps de travail]],0)</f>
        <v>0</v>
      </c>
      <c r="R293" s="84">
        <f>IF(Tableau1[[#This Row],[ CP / ABS]]="Ch.P.",Tableau1[[#This Row],[Temps de travail]],0)</f>
        <v>0</v>
      </c>
    </row>
    <row r="294" spans="2:18" x14ac:dyDescent="0.3">
      <c r="B294" s="67" t="str">
        <f>IF(WEEKDAY(Tableau1[[#This Row],[Date]],2)=4,"semaine "&amp;_xlfn.ISOWEEKNUM(Tableau1[[#This Row],[Date]]),"")</f>
        <v/>
      </c>
      <c r="C294" s="54" t="str">
        <f>UPPER(TEXT(Tableau1[[#This Row],[Date]],"jjjj"))</f>
        <v>MERCREDI</v>
      </c>
      <c r="D294" s="109">
        <f>$C$3+ROW()-ROW(Tableau1[[#Headers],[Date]])-1</f>
        <v>44118</v>
      </c>
      <c r="E294" s="29"/>
      <c r="F294" s="29"/>
      <c r="G294" s="101"/>
      <c r="H294" s="29"/>
      <c r="I294" s="29"/>
      <c r="J294" s="101"/>
      <c r="K294" s="113">
        <f>Tableau1[[#This Row],[Fin AM]]-Tableau1[[#This Row],[Début AM]]-Tableau1[[#This Row],[Pause AM]]+Tableau1[[#This Row],[Fin PM]]-Tableau1[[#This Row],[Début PM]]-Tableau1[[#This Row],[Pause PM]]</f>
        <v>0</v>
      </c>
      <c r="L294" s="57"/>
      <c r="M294" s="68"/>
      <c r="N294" s="61"/>
      <c r="O294" s="52" t="str">
        <f ca="1">IF(COUNTIF('jours fériés'!C:C,Tableau1[[#This Row],[Date]]),"oui","")</f>
        <v/>
      </c>
      <c r="P29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4" s="83">
        <f>IF(Tableau1[[#This Row],[ CP / ABS]]="A.M.",Tableau1[[#This Row],[Temps de travail]],0)</f>
        <v>0</v>
      </c>
      <c r="R294" s="84">
        <f>IF(Tableau1[[#This Row],[ CP / ABS]]="Ch.P.",Tableau1[[#This Row],[Temps de travail]],0)</f>
        <v>0</v>
      </c>
    </row>
    <row r="295" spans="2:18" x14ac:dyDescent="0.3">
      <c r="B295" s="67" t="str">
        <f>IF(WEEKDAY(Tableau1[[#This Row],[Date]],2)=4,"semaine "&amp;_xlfn.ISOWEEKNUM(Tableau1[[#This Row],[Date]]),"")</f>
        <v>semaine 42</v>
      </c>
      <c r="C295" s="54" t="str">
        <f>UPPER(TEXT(Tableau1[[#This Row],[Date]],"jjjj"))</f>
        <v>JEUDI</v>
      </c>
      <c r="D295" s="109">
        <f>$C$3+ROW()-ROW(Tableau1[[#Headers],[Date]])-1</f>
        <v>44119</v>
      </c>
      <c r="E295" s="29"/>
      <c r="F295" s="29"/>
      <c r="G295" s="29"/>
      <c r="H295" s="29"/>
      <c r="I295" s="29"/>
      <c r="J295" s="29"/>
      <c r="K295" s="113">
        <f>Tableau1[[#This Row],[Fin AM]]-Tableau1[[#This Row],[Début AM]]-Tableau1[[#This Row],[Pause AM]]+Tableau1[[#This Row],[Fin PM]]-Tableau1[[#This Row],[Début PM]]-Tableau1[[#This Row],[Pause PM]]</f>
        <v>0</v>
      </c>
      <c r="L295" s="57"/>
      <c r="M295" s="68"/>
      <c r="N295" s="61"/>
      <c r="O295" s="52" t="str">
        <f ca="1">IF(COUNTIF('jours fériés'!C:C,Tableau1[[#This Row],[Date]]),"oui","")</f>
        <v/>
      </c>
      <c r="P29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5" s="83">
        <f>IF(Tableau1[[#This Row],[ CP / ABS]]="A.M.",Tableau1[[#This Row],[Temps de travail]],0)</f>
        <v>0</v>
      </c>
      <c r="R295" s="84">
        <f>IF(Tableau1[[#This Row],[ CP / ABS]]="Ch.P.",Tableau1[[#This Row],[Temps de travail]],0)</f>
        <v>0</v>
      </c>
    </row>
    <row r="296" spans="2:18" x14ac:dyDescent="0.3">
      <c r="B296" s="67" t="str">
        <f>IF(WEEKDAY(Tableau1[[#This Row],[Date]],2)=4,"semaine "&amp;_xlfn.ISOWEEKNUM(Tableau1[[#This Row],[Date]]),"")</f>
        <v/>
      </c>
      <c r="C296" s="54" t="str">
        <f>UPPER(TEXT(Tableau1[[#This Row],[Date]],"jjjj"))</f>
        <v>VENDREDI</v>
      </c>
      <c r="D296" s="109">
        <f>$C$3+ROW()-ROW(Tableau1[[#Headers],[Date]])-1</f>
        <v>44120</v>
      </c>
      <c r="E296" s="29"/>
      <c r="F296" s="29"/>
      <c r="G296" s="29"/>
      <c r="H296" s="29"/>
      <c r="I296" s="29"/>
      <c r="J296" s="29"/>
      <c r="K296" s="113">
        <f>Tableau1[[#This Row],[Fin AM]]-Tableau1[[#This Row],[Début AM]]-Tableau1[[#This Row],[Pause AM]]+Tableau1[[#This Row],[Fin PM]]-Tableau1[[#This Row],[Début PM]]-Tableau1[[#This Row],[Pause PM]]</f>
        <v>0</v>
      </c>
      <c r="L296" s="57"/>
      <c r="M296" s="68"/>
      <c r="N296" s="61"/>
      <c r="O296" s="52" t="str">
        <f ca="1">IF(COUNTIF('jours fériés'!C:C,Tableau1[[#This Row],[Date]]),"oui","")</f>
        <v/>
      </c>
      <c r="P29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6" s="83">
        <f>IF(Tableau1[[#This Row],[ CP / ABS]]="A.M.",Tableau1[[#This Row],[Temps de travail]],0)</f>
        <v>0</v>
      </c>
      <c r="R296" s="84">
        <f>IF(Tableau1[[#This Row],[ CP / ABS]]="Ch.P.",Tableau1[[#This Row],[Temps de travail]],0)</f>
        <v>0</v>
      </c>
    </row>
    <row r="297" spans="2:18" x14ac:dyDescent="0.3">
      <c r="B297" s="67" t="str">
        <f>IF(WEEKDAY(Tableau1[[#This Row],[Date]],2)=4,"semaine "&amp;_xlfn.ISOWEEKNUM(Tableau1[[#This Row],[Date]]),"")</f>
        <v/>
      </c>
      <c r="C297" s="54" t="str">
        <f>UPPER(TEXT(Tableau1[[#This Row],[Date]],"jjjj"))</f>
        <v>SAMEDI</v>
      </c>
      <c r="D297" s="109">
        <f>$C$3+ROW()-ROW(Tableau1[[#Headers],[Date]])-1</f>
        <v>44121</v>
      </c>
      <c r="E297" s="29"/>
      <c r="F297" s="29"/>
      <c r="G297" s="101"/>
      <c r="H297" s="29"/>
      <c r="I297" s="29"/>
      <c r="J297" s="101"/>
      <c r="K297" s="113">
        <f>Tableau1[[#This Row],[Fin AM]]-Tableau1[[#This Row],[Début AM]]-Tableau1[[#This Row],[Pause AM]]+Tableau1[[#This Row],[Fin PM]]-Tableau1[[#This Row],[Début PM]]-Tableau1[[#This Row],[Pause PM]]</f>
        <v>0</v>
      </c>
      <c r="L297" s="57"/>
      <c r="M297" s="68"/>
      <c r="N297" s="61"/>
      <c r="O297" s="52" t="str">
        <f ca="1">IF(COUNTIF('jours fériés'!C:C,Tableau1[[#This Row],[Date]]),"oui","")</f>
        <v/>
      </c>
      <c r="P29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7" s="83">
        <f>IF(Tableau1[[#This Row],[ CP / ABS]]="A.M.",Tableau1[[#This Row],[Temps de travail]],0)</f>
        <v>0</v>
      </c>
      <c r="R297" s="84">
        <f>IF(Tableau1[[#This Row],[ CP / ABS]]="Ch.P.",Tableau1[[#This Row],[Temps de travail]],0)</f>
        <v>0</v>
      </c>
    </row>
    <row r="298" spans="2:18" x14ac:dyDescent="0.3">
      <c r="B298" s="67" t="str">
        <f>IF(WEEKDAY(Tableau1[[#This Row],[Date]],2)=4,"semaine "&amp;_xlfn.ISOWEEKNUM(Tableau1[[#This Row],[Date]]),"")</f>
        <v/>
      </c>
      <c r="C298" s="54" t="str">
        <f>UPPER(TEXT(Tableau1[[#This Row],[Date]],"jjjj"))</f>
        <v>DIMANCHE</v>
      </c>
      <c r="D298" s="109">
        <f>$C$3+ROW()-ROW(Tableau1[[#Headers],[Date]])-1</f>
        <v>44122</v>
      </c>
      <c r="E298" s="29"/>
      <c r="F298" s="29"/>
      <c r="G298" s="101"/>
      <c r="H298" s="29"/>
      <c r="I298" s="29"/>
      <c r="J298" s="101"/>
      <c r="K298" s="113">
        <f>Tableau1[[#This Row],[Fin AM]]-Tableau1[[#This Row],[Début AM]]-Tableau1[[#This Row],[Pause AM]]+Tableau1[[#This Row],[Fin PM]]-Tableau1[[#This Row],[Début PM]]-Tableau1[[#This Row],[Pause PM]]</f>
        <v>0</v>
      </c>
      <c r="L298" s="57"/>
      <c r="M298" s="68"/>
      <c r="N298" s="57"/>
      <c r="O298" s="57" t="str">
        <f ca="1">IF(COUNTIF('jours fériés'!C:C,Tableau1[[#This Row],[Date]]),"oui","")</f>
        <v/>
      </c>
      <c r="P298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8" s="83">
        <f>IF(Tableau1[[#This Row],[ CP / ABS]]="A.M.",Tableau1[[#This Row],[Temps de travail]],0)</f>
        <v>0</v>
      </c>
      <c r="R298" s="84">
        <f>IF(Tableau1[[#This Row],[ CP / ABS]]="Ch.P.",Tableau1[[#This Row],[Temps de travail]],0)</f>
        <v>0</v>
      </c>
    </row>
    <row r="299" spans="2:18" x14ac:dyDescent="0.3">
      <c r="B299" s="67" t="str">
        <f>IF(WEEKDAY(Tableau1[[#This Row],[Date]],2)=4,"semaine "&amp;_xlfn.ISOWEEKNUM(Tableau1[[#This Row],[Date]]),"")</f>
        <v/>
      </c>
      <c r="C299" s="54" t="str">
        <f>UPPER(TEXT(Tableau1[[#This Row],[Date]],"jjjj"))</f>
        <v>LUNDI</v>
      </c>
      <c r="D299" s="109">
        <f>$C$3+ROW()-ROW(Tableau1[[#Headers],[Date]])-1</f>
        <v>44123</v>
      </c>
      <c r="E299" s="29"/>
      <c r="F299" s="29"/>
      <c r="G299" s="101"/>
      <c r="H299" s="29"/>
      <c r="I299" s="29"/>
      <c r="J299" s="101"/>
      <c r="K299" s="113">
        <f>Tableau1[[#This Row],[Fin AM]]-Tableau1[[#This Row],[Début AM]]-Tableau1[[#This Row],[Pause AM]]+Tableau1[[#This Row],[Fin PM]]-Tableau1[[#This Row],[Début PM]]-Tableau1[[#This Row],[Pause PM]]</f>
        <v>0</v>
      </c>
      <c r="L299" s="57"/>
      <c r="M299" s="68"/>
      <c r="N299" s="61"/>
      <c r="O299" s="52" t="str">
        <f ca="1">IF(COUNTIF('jours fériés'!C:C,Tableau1[[#This Row],[Date]]),"oui","")</f>
        <v/>
      </c>
      <c r="P29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299" s="83">
        <f>IF(Tableau1[[#This Row],[ CP / ABS]]="A.M.",Tableau1[[#This Row],[Temps de travail]],0)</f>
        <v>0</v>
      </c>
      <c r="R299" s="84">
        <f>IF(Tableau1[[#This Row],[ CP / ABS]]="Ch.P.",Tableau1[[#This Row],[Temps de travail]],0)</f>
        <v>0</v>
      </c>
    </row>
    <row r="300" spans="2:18" x14ac:dyDescent="0.3">
      <c r="B300" s="67" t="str">
        <f>IF(WEEKDAY(Tableau1[[#This Row],[Date]],2)=4,"semaine "&amp;_xlfn.ISOWEEKNUM(Tableau1[[#This Row],[Date]]),"")</f>
        <v/>
      </c>
      <c r="C300" s="54" t="str">
        <f>UPPER(TEXT(Tableau1[[#This Row],[Date]],"jjjj"))</f>
        <v>MARDI</v>
      </c>
      <c r="D300" s="109">
        <f>$C$3+ROW()-ROW(Tableau1[[#Headers],[Date]])-1</f>
        <v>44124</v>
      </c>
      <c r="E300" s="29"/>
      <c r="F300" s="29"/>
      <c r="G300" s="101"/>
      <c r="H300" s="29"/>
      <c r="I300" s="29"/>
      <c r="J300" s="101"/>
      <c r="K300" s="113">
        <f>Tableau1[[#This Row],[Fin AM]]-Tableau1[[#This Row],[Début AM]]-Tableau1[[#This Row],[Pause AM]]+Tableau1[[#This Row],[Fin PM]]-Tableau1[[#This Row],[Début PM]]-Tableau1[[#This Row],[Pause PM]]</f>
        <v>0</v>
      </c>
      <c r="L300" s="57"/>
      <c r="M300" s="68"/>
      <c r="N300" s="61"/>
      <c r="O300" s="52" t="str">
        <f ca="1">IF(COUNTIF('jours fériés'!C:C,Tableau1[[#This Row],[Date]]),"oui","")</f>
        <v/>
      </c>
      <c r="P30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0" s="83">
        <f>IF(Tableau1[[#This Row],[ CP / ABS]]="A.M.",Tableau1[[#This Row],[Temps de travail]],0)</f>
        <v>0</v>
      </c>
      <c r="R300" s="84">
        <f>IF(Tableau1[[#This Row],[ CP / ABS]]="Ch.P.",Tableau1[[#This Row],[Temps de travail]],0)</f>
        <v>0</v>
      </c>
    </row>
    <row r="301" spans="2:18" x14ac:dyDescent="0.3">
      <c r="B301" s="67" t="str">
        <f>IF(WEEKDAY(Tableau1[[#This Row],[Date]],2)=4,"semaine "&amp;_xlfn.ISOWEEKNUM(Tableau1[[#This Row],[Date]]),"")</f>
        <v/>
      </c>
      <c r="C301" s="54" t="str">
        <f>UPPER(TEXT(Tableau1[[#This Row],[Date]],"jjjj"))</f>
        <v>MERCREDI</v>
      </c>
      <c r="D301" s="109">
        <f>$C$3+ROW()-ROW(Tableau1[[#Headers],[Date]])-1</f>
        <v>44125</v>
      </c>
      <c r="E301" s="29"/>
      <c r="F301" s="29"/>
      <c r="G301" s="101"/>
      <c r="H301" s="29"/>
      <c r="I301" s="29"/>
      <c r="J301" s="101"/>
      <c r="K301" s="113">
        <f>Tableau1[[#This Row],[Fin AM]]-Tableau1[[#This Row],[Début AM]]-Tableau1[[#This Row],[Pause AM]]+Tableau1[[#This Row],[Fin PM]]-Tableau1[[#This Row],[Début PM]]-Tableau1[[#This Row],[Pause PM]]</f>
        <v>0</v>
      </c>
      <c r="L301" s="57"/>
      <c r="M301" s="68"/>
      <c r="N301" s="61"/>
      <c r="O301" s="52" t="str">
        <f ca="1">IF(COUNTIF('jours fériés'!C:C,Tableau1[[#This Row],[Date]]),"oui","")</f>
        <v/>
      </c>
      <c r="P30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1" s="83">
        <f>IF(Tableau1[[#This Row],[ CP / ABS]]="A.M.",Tableau1[[#This Row],[Temps de travail]],0)</f>
        <v>0</v>
      </c>
      <c r="R301" s="84">
        <f>IF(Tableau1[[#This Row],[ CP / ABS]]="Ch.P.",Tableau1[[#This Row],[Temps de travail]],0)</f>
        <v>0</v>
      </c>
    </row>
    <row r="302" spans="2:18" x14ac:dyDescent="0.3">
      <c r="B302" s="67" t="str">
        <f>IF(WEEKDAY(Tableau1[[#This Row],[Date]],2)=4,"semaine "&amp;_xlfn.ISOWEEKNUM(Tableau1[[#This Row],[Date]]),"")</f>
        <v>semaine 43</v>
      </c>
      <c r="C302" s="54" t="str">
        <f>UPPER(TEXT(Tableau1[[#This Row],[Date]],"jjjj"))</f>
        <v>JEUDI</v>
      </c>
      <c r="D302" s="109">
        <f>$C$3+ROW()-ROW(Tableau1[[#Headers],[Date]])-1</f>
        <v>44126</v>
      </c>
      <c r="E302" s="29"/>
      <c r="F302" s="29"/>
      <c r="G302" s="29"/>
      <c r="H302" s="29"/>
      <c r="I302" s="29"/>
      <c r="J302" s="29"/>
      <c r="K302" s="113">
        <f>Tableau1[[#This Row],[Fin AM]]-Tableau1[[#This Row],[Début AM]]-Tableau1[[#This Row],[Pause AM]]+Tableau1[[#This Row],[Fin PM]]-Tableau1[[#This Row],[Début PM]]-Tableau1[[#This Row],[Pause PM]]</f>
        <v>0</v>
      </c>
      <c r="L302" s="57"/>
      <c r="M302" s="68"/>
      <c r="N302" s="61"/>
      <c r="O302" s="52" t="str">
        <f ca="1">IF(COUNTIF('jours fériés'!C:C,Tableau1[[#This Row],[Date]]),"oui","")</f>
        <v/>
      </c>
      <c r="P30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2" s="83">
        <f>IF(Tableau1[[#This Row],[ CP / ABS]]="A.M.",Tableau1[[#This Row],[Temps de travail]],0)</f>
        <v>0</v>
      </c>
      <c r="R302" s="84">
        <f>IF(Tableau1[[#This Row],[ CP / ABS]]="Ch.P.",Tableau1[[#This Row],[Temps de travail]],0)</f>
        <v>0</v>
      </c>
    </row>
    <row r="303" spans="2:18" x14ac:dyDescent="0.3">
      <c r="B303" s="67" t="str">
        <f>IF(WEEKDAY(Tableau1[[#This Row],[Date]],2)=4,"semaine "&amp;_xlfn.ISOWEEKNUM(Tableau1[[#This Row],[Date]]),"")</f>
        <v/>
      </c>
      <c r="C303" s="54" t="str">
        <f>UPPER(TEXT(Tableau1[[#This Row],[Date]],"jjjj"))</f>
        <v>VENDREDI</v>
      </c>
      <c r="D303" s="109">
        <f>$C$3+ROW()-ROW(Tableau1[[#Headers],[Date]])-1</f>
        <v>44127</v>
      </c>
      <c r="E303" s="29"/>
      <c r="F303" s="29"/>
      <c r="G303" s="29"/>
      <c r="H303" s="29"/>
      <c r="I303" s="29"/>
      <c r="J303" s="29"/>
      <c r="K303" s="113">
        <f>Tableau1[[#This Row],[Fin AM]]-Tableau1[[#This Row],[Début AM]]-Tableau1[[#This Row],[Pause AM]]+Tableau1[[#This Row],[Fin PM]]-Tableau1[[#This Row],[Début PM]]-Tableau1[[#This Row],[Pause PM]]</f>
        <v>0</v>
      </c>
      <c r="L303" s="57"/>
      <c r="M303" s="68"/>
      <c r="N303" s="61"/>
      <c r="O303" s="52" t="str">
        <f ca="1">IF(COUNTIF('jours fériés'!C:C,Tableau1[[#This Row],[Date]]),"oui","")</f>
        <v/>
      </c>
      <c r="P30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3" s="83">
        <f>IF(Tableau1[[#This Row],[ CP / ABS]]="A.M.",Tableau1[[#This Row],[Temps de travail]],0)</f>
        <v>0</v>
      </c>
      <c r="R303" s="84">
        <f>IF(Tableau1[[#This Row],[ CP / ABS]]="Ch.P.",Tableau1[[#This Row],[Temps de travail]],0)</f>
        <v>0</v>
      </c>
    </row>
    <row r="304" spans="2:18" x14ac:dyDescent="0.3">
      <c r="B304" s="67" t="str">
        <f>IF(WEEKDAY(Tableau1[[#This Row],[Date]],2)=4,"semaine "&amp;_xlfn.ISOWEEKNUM(Tableau1[[#This Row],[Date]]),"")</f>
        <v/>
      </c>
      <c r="C304" s="54" t="str">
        <f>UPPER(TEXT(Tableau1[[#This Row],[Date]],"jjjj"))</f>
        <v>SAMEDI</v>
      </c>
      <c r="D304" s="109">
        <f>$C$3+ROW()-ROW(Tableau1[[#Headers],[Date]])-1</f>
        <v>44128</v>
      </c>
      <c r="E304" s="29"/>
      <c r="F304" s="29"/>
      <c r="G304" s="101"/>
      <c r="H304" s="29"/>
      <c r="I304" s="29"/>
      <c r="J304" s="101"/>
      <c r="K304" s="113">
        <f>Tableau1[[#This Row],[Fin AM]]-Tableau1[[#This Row],[Début AM]]-Tableau1[[#This Row],[Pause AM]]+Tableau1[[#This Row],[Fin PM]]-Tableau1[[#This Row],[Début PM]]-Tableau1[[#This Row],[Pause PM]]</f>
        <v>0</v>
      </c>
      <c r="L304" s="57"/>
      <c r="M304" s="68"/>
      <c r="N304" s="61"/>
      <c r="O304" s="52" t="str">
        <f ca="1">IF(COUNTIF('jours fériés'!C:C,Tableau1[[#This Row],[Date]]),"oui","")</f>
        <v/>
      </c>
      <c r="P30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4" s="83">
        <f>IF(Tableau1[[#This Row],[ CP / ABS]]="A.M.",Tableau1[[#This Row],[Temps de travail]],0)</f>
        <v>0</v>
      </c>
      <c r="R304" s="84">
        <f>IF(Tableau1[[#This Row],[ CP / ABS]]="Ch.P.",Tableau1[[#This Row],[Temps de travail]],0)</f>
        <v>0</v>
      </c>
    </row>
    <row r="305" spans="2:18" x14ac:dyDescent="0.3">
      <c r="B305" s="67" t="str">
        <f>IF(WEEKDAY(Tableau1[[#This Row],[Date]],2)=4,"semaine "&amp;_xlfn.ISOWEEKNUM(Tableau1[[#This Row],[Date]]),"")</f>
        <v/>
      </c>
      <c r="C305" s="54" t="str">
        <f>UPPER(TEXT(Tableau1[[#This Row],[Date]],"jjjj"))</f>
        <v>DIMANCHE</v>
      </c>
      <c r="D305" s="109">
        <f>$C$3+ROW()-ROW(Tableau1[[#Headers],[Date]])-1</f>
        <v>44129</v>
      </c>
      <c r="E305" s="29"/>
      <c r="F305" s="29"/>
      <c r="G305" s="101"/>
      <c r="H305" s="29"/>
      <c r="I305" s="29"/>
      <c r="J305" s="101"/>
      <c r="K305" s="113">
        <f>Tableau1[[#This Row],[Fin AM]]-Tableau1[[#This Row],[Début AM]]-Tableau1[[#This Row],[Pause AM]]+Tableau1[[#This Row],[Fin PM]]-Tableau1[[#This Row],[Début PM]]-Tableau1[[#This Row],[Pause PM]]</f>
        <v>0</v>
      </c>
      <c r="L305" s="57"/>
      <c r="M305" s="68"/>
      <c r="N305" s="57"/>
      <c r="O305" s="57" t="str">
        <f ca="1">IF(COUNTIF('jours fériés'!C:C,Tableau1[[#This Row],[Date]]),"oui","")</f>
        <v/>
      </c>
      <c r="P305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5" s="83">
        <f>IF(Tableau1[[#This Row],[ CP / ABS]]="A.M.",Tableau1[[#This Row],[Temps de travail]],0)</f>
        <v>0</v>
      </c>
      <c r="R305" s="84">
        <f>IF(Tableau1[[#This Row],[ CP / ABS]]="Ch.P.",Tableau1[[#This Row],[Temps de travail]],0)</f>
        <v>0</v>
      </c>
    </row>
    <row r="306" spans="2:18" x14ac:dyDescent="0.3">
      <c r="B306" s="67" t="str">
        <f>IF(WEEKDAY(Tableau1[[#This Row],[Date]],2)=4,"semaine "&amp;_xlfn.ISOWEEKNUM(Tableau1[[#This Row],[Date]]),"")</f>
        <v/>
      </c>
      <c r="C306" s="54" t="str">
        <f>UPPER(TEXT(Tableau1[[#This Row],[Date]],"jjjj"))</f>
        <v>LUNDI</v>
      </c>
      <c r="D306" s="109">
        <f>$C$3+ROW()-ROW(Tableau1[[#Headers],[Date]])-1</f>
        <v>44130</v>
      </c>
      <c r="E306" s="29"/>
      <c r="F306" s="29"/>
      <c r="G306" s="101"/>
      <c r="H306" s="29"/>
      <c r="I306" s="29"/>
      <c r="J306" s="101"/>
      <c r="K306" s="113">
        <f>Tableau1[[#This Row],[Fin AM]]-Tableau1[[#This Row],[Début AM]]-Tableau1[[#This Row],[Pause AM]]+Tableau1[[#This Row],[Fin PM]]-Tableau1[[#This Row],[Début PM]]-Tableau1[[#This Row],[Pause PM]]</f>
        <v>0</v>
      </c>
      <c r="L306" s="57"/>
      <c r="M306" s="68"/>
      <c r="N306" s="61"/>
      <c r="O306" s="52" t="str">
        <f ca="1">IF(COUNTIF('jours fériés'!C:C,Tableau1[[#This Row],[Date]]),"oui","")</f>
        <v/>
      </c>
      <c r="P30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6" s="83">
        <f>IF(Tableau1[[#This Row],[ CP / ABS]]="A.M.",Tableau1[[#This Row],[Temps de travail]],0)</f>
        <v>0</v>
      </c>
      <c r="R306" s="84">
        <f>IF(Tableau1[[#This Row],[ CP / ABS]]="Ch.P.",Tableau1[[#This Row],[Temps de travail]],0)</f>
        <v>0</v>
      </c>
    </row>
    <row r="307" spans="2:18" x14ac:dyDescent="0.3">
      <c r="B307" s="67" t="str">
        <f>IF(WEEKDAY(Tableau1[[#This Row],[Date]],2)=4,"semaine "&amp;_xlfn.ISOWEEKNUM(Tableau1[[#This Row],[Date]]),"")</f>
        <v/>
      </c>
      <c r="C307" s="54" t="str">
        <f>UPPER(TEXT(Tableau1[[#This Row],[Date]],"jjjj"))</f>
        <v>MARDI</v>
      </c>
      <c r="D307" s="109">
        <f>$C$3+ROW()-ROW(Tableau1[[#Headers],[Date]])-1</f>
        <v>44131</v>
      </c>
      <c r="E307" s="29"/>
      <c r="F307" s="29"/>
      <c r="G307" s="101"/>
      <c r="H307" s="29"/>
      <c r="I307" s="29"/>
      <c r="J307" s="101"/>
      <c r="K307" s="113">
        <f>Tableau1[[#This Row],[Fin AM]]-Tableau1[[#This Row],[Début AM]]-Tableau1[[#This Row],[Pause AM]]+Tableau1[[#This Row],[Fin PM]]-Tableau1[[#This Row],[Début PM]]-Tableau1[[#This Row],[Pause PM]]</f>
        <v>0</v>
      </c>
      <c r="L307" s="57"/>
      <c r="M307" s="68"/>
      <c r="N307" s="61"/>
      <c r="O307" s="52" t="str">
        <f ca="1">IF(COUNTIF('jours fériés'!C:C,Tableau1[[#This Row],[Date]]),"oui","")</f>
        <v/>
      </c>
      <c r="P30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7" s="83">
        <f>IF(Tableau1[[#This Row],[ CP / ABS]]="A.M.",Tableau1[[#This Row],[Temps de travail]],0)</f>
        <v>0</v>
      </c>
      <c r="R307" s="84">
        <f>IF(Tableau1[[#This Row],[ CP / ABS]]="Ch.P.",Tableau1[[#This Row],[Temps de travail]],0)</f>
        <v>0</v>
      </c>
    </row>
    <row r="308" spans="2:18" x14ac:dyDescent="0.3">
      <c r="B308" s="67" t="str">
        <f>IF(WEEKDAY(Tableau1[[#This Row],[Date]],2)=4,"semaine "&amp;_xlfn.ISOWEEKNUM(Tableau1[[#This Row],[Date]]),"")</f>
        <v/>
      </c>
      <c r="C308" s="54" t="str">
        <f>UPPER(TEXT(Tableau1[[#This Row],[Date]],"jjjj"))</f>
        <v>MERCREDI</v>
      </c>
      <c r="D308" s="109">
        <f>$C$3+ROW()-ROW(Tableau1[[#Headers],[Date]])-1</f>
        <v>44132</v>
      </c>
      <c r="E308" s="29"/>
      <c r="F308" s="29"/>
      <c r="G308" s="101"/>
      <c r="H308" s="29"/>
      <c r="I308" s="29"/>
      <c r="J308" s="101"/>
      <c r="K308" s="113">
        <f>Tableau1[[#This Row],[Fin AM]]-Tableau1[[#This Row],[Début AM]]-Tableau1[[#This Row],[Pause AM]]+Tableau1[[#This Row],[Fin PM]]-Tableau1[[#This Row],[Début PM]]-Tableau1[[#This Row],[Pause PM]]</f>
        <v>0</v>
      </c>
      <c r="L308" s="57"/>
      <c r="M308" s="68"/>
      <c r="N308" s="61"/>
      <c r="O308" s="52" t="str">
        <f ca="1">IF(COUNTIF('jours fériés'!C:C,Tableau1[[#This Row],[Date]]),"oui","")</f>
        <v/>
      </c>
      <c r="P30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8" s="83">
        <f>IF(Tableau1[[#This Row],[ CP / ABS]]="A.M.",Tableau1[[#This Row],[Temps de travail]],0)</f>
        <v>0</v>
      </c>
      <c r="R308" s="84">
        <f>IF(Tableau1[[#This Row],[ CP / ABS]]="Ch.P.",Tableau1[[#This Row],[Temps de travail]],0)</f>
        <v>0</v>
      </c>
    </row>
    <row r="309" spans="2:18" x14ac:dyDescent="0.3">
      <c r="B309" s="67" t="str">
        <f>IF(WEEKDAY(Tableau1[[#This Row],[Date]],2)=4,"semaine "&amp;_xlfn.ISOWEEKNUM(Tableau1[[#This Row],[Date]]),"")</f>
        <v>semaine 44</v>
      </c>
      <c r="C309" s="54" t="str">
        <f>UPPER(TEXT(Tableau1[[#This Row],[Date]],"jjjj"))</f>
        <v>JEUDI</v>
      </c>
      <c r="D309" s="109">
        <f>$C$3+ROW()-ROW(Tableau1[[#Headers],[Date]])-1</f>
        <v>44133</v>
      </c>
      <c r="E309" s="29"/>
      <c r="F309" s="29"/>
      <c r="G309" s="29"/>
      <c r="H309" s="29"/>
      <c r="I309" s="29"/>
      <c r="J309" s="29"/>
      <c r="K309" s="113">
        <f>Tableau1[[#This Row],[Fin AM]]-Tableau1[[#This Row],[Début AM]]-Tableau1[[#This Row],[Pause AM]]+Tableau1[[#This Row],[Fin PM]]-Tableau1[[#This Row],[Début PM]]-Tableau1[[#This Row],[Pause PM]]</f>
        <v>0</v>
      </c>
      <c r="L309" s="57"/>
      <c r="M309" s="68"/>
      <c r="N309" s="61"/>
      <c r="O309" s="52" t="str">
        <f ca="1">IF(COUNTIF('jours fériés'!C:C,Tableau1[[#This Row],[Date]]),"oui","")</f>
        <v/>
      </c>
      <c r="P30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09" s="83">
        <f>IF(Tableau1[[#This Row],[ CP / ABS]]="A.M.",Tableau1[[#This Row],[Temps de travail]],0)</f>
        <v>0</v>
      </c>
      <c r="R309" s="84">
        <f>IF(Tableau1[[#This Row],[ CP / ABS]]="Ch.P.",Tableau1[[#This Row],[Temps de travail]],0)</f>
        <v>0</v>
      </c>
    </row>
    <row r="310" spans="2:18" x14ac:dyDescent="0.3">
      <c r="B310" s="67" t="str">
        <f>IF(WEEKDAY(Tableau1[[#This Row],[Date]],2)=4,"semaine "&amp;_xlfn.ISOWEEKNUM(Tableau1[[#This Row],[Date]]),"")</f>
        <v/>
      </c>
      <c r="C310" s="54" t="str">
        <f>UPPER(TEXT(Tableau1[[#This Row],[Date]],"jjjj"))</f>
        <v>VENDREDI</v>
      </c>
      <c r="D310" s="109">
        <f>$C$3+ROW()-ROW(Tableau1[[#Headers],[Date]])-1</f>
        <v>44134</v>
      </c>
      <c r="E310" s="29"/>
      <c r="F310" s="29"/>
      <c r="G310" s="29"/>
      <c r="H310" s="29"/>
      <c r="I310" s="29"/>
      <c r="J310" s="29"/>
      <c r="K310" s="113">
        <f>Tableau1[[#This Row],[Fin AM]]-Tableau1[[#This Row],[Début AM]]-Tableau1[[#This Row],[Pause AM]]+Tableau1[[#This Row],[Fin PM]]-Tableau1[[#This Row],[Début PM]]-Tableau1[[#This Row],[Pause PM]]</f>
        <v>0</v>
      </c>
      <c r="L310" s="57"/>
      <c r="M310" s="68"/>
      <c r="N310" s="61"/>
      <c r="O310" s="52" t="str">
        <f ca="1">IF(COUNTIF('jours fériés'!C:C,Tableau1[[#This Row],[Date]]),"oui","")</f>
        <v/>
      </c>
      <c r="P31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0" s="83">
        <f>IF(Tableau1[[#This Row],[ CP / ABS]]="A.M.",Tableau1[[#This Row],[Temps de travail]],0)</f>
        <v>0</v>
      </c>
      <c r="R310" s="84">
        <f>IF(Tableau1[[#This Row],[ CP / ABS]]="Ch.P.",Tableau1[[#This Row],[Temps de travail]],0)</f>
        <v>0</v>
      </c>
    </row>
    <row r="311" spans="2:18" x14ac:dyDescent="0.3">
      <c r="B311" s="67" t="str">
        <f>IF(WEEKDAY(Tableau1[[#This Row],[Date]],2)=4,"semaine "&amp;_xlfn.ISOWEEKNUM(Tableau1[[#This Row],[Date]]),"")</f>
        <v/>
      </c>
      <c r="C311" s="54" t="str">
        <f>UPPER(TEXT(Tableau1[[#This Row],[Date]],"jjjj"))</f>
        <v>SAMEDI</v>
      </c>
      <c r="D311" s="109">
        <f>$C$3+ROW()-ROW(Tableau1[[#Headers],[Date]])-1</f>
        <v>44135</v>
      </c>
      <c r="E311" s="29"/>
      <c r="F311" s="29"/>
      <c r="G311" s="101"/>
      <c r="H311" s="29"/>
      <c r="I311" s="29"/>
      <c r="J311" s="101"/>
      <c r="K311" s="113">
        <f>Tableau1[[#This Row],[Fin AM]]-Tableau1[[#This Row],[Début AM]]-Tableau1[[#This Row],[Pause AM]]+Tableau1[[#This Row],[Fin PM]]-Tableau1[[#This Row],[Début PM]]-Tableau1[[#This Row],[Pause PM]]</f>
        <v>0</v>
      </c>
      <c r="L311" s="57"/>
      <c r="M311" s="68"/>
      <c r="N311" s="61"/>
      <c r="O311" s="52" t="str">
        <f ca="1">IF(COUNTIF('jours fériés'!C:C,Tableau1[[#This Row],[Date]]),"oui","")</f>
        <v/>
      </c>
      <c r="P31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1" s="83">
        <f>IF(Tableau1[[#This Row],[ CP / ABS]]="A.M.",Tableau1[[#This Row],[Temps de travail]],0)</f>
        <v>0</v>
      </c>
      <c r="R311" s="84">
        <f>IF(Tableau1[[#This Row],[ CP / ABS]]="Ch.P.",Tableau1[[#This Row],[Temps de travail]],0)</f>
        <v>0</v>
      </c>
    </row>
    <row r="312" spans="2:18" x14ac:dyDescent="0.3">
      <c r="B312" s="67" t="str">
        <f>IF(WEEKDAY(Tableau1[[#This Row],[Date]],2)=4,"semaine "&amp;_xlfn.ISOWEEKNUM(Tableau1[[#This Row],[Date]]),"")</f>
        <v/>
      </c>
      <c r="C312" s="54" t="str">
        <f>UPPER(TEXT(Tableau1[[#This Row],[Date]],"jjjj"))</f>
        <v>DIMANCHE</v>
      </c>
      <c r="D312" s="109">
        <f>$C$3+ROW()-ROW(Tableau1[[#Headers],[Date]])-1</f>
        <v>44136</v>
      </c>
      <c r="E312" s="29"/>
      <c r="F312" s="29"/>
      <c r="G312" s="101"/>
      <c r="H312" s="29"/>
      <c r="I312" s="29"/>
      <c r="J312" s="101"/>
      <c r="K312" s="113">
        <f>Tableau1[[#This Row],[Fin AM]]-Tableau1[[#This Row],[Début AM]]-Tableau1[[#This Row],[Pause AM]]+Tableau1[[#This Row],[Fin PM]]-Tableau1[[#This Row],[Début PM]]-Tableau1[[#This Row],[Pause PM]]</f>
        <v>0</v>
      </c>
      <c r="L312" s="57"/>
      <c r="M312" s="68"/>
      <c r="N312" s="57"/>
      <c r="O312" s="57" t="str">
        <f ca="1">IF(COUNTIF('jours fériés'!C:C,Tableau1[[#This Row],[Date]]),"oui","")</f>
        <v>oui</v>
      </c>
      <c r="P312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2" s="83">
        <f>IF(Tableau1[[#This Row],[ CP / ABS]]="A.M.",Tableau1[[#This Row],[Temps de travail]],0)</f>
        <v>0</v>
      </c>
      <c r="R312" s="84">
        <f>IF(Tableau1[[#This Row],[ CP / ABS]]="Ch.P.",Tableau1[[#This Row],[Temps de travail]],0)</f>
        <v>0</v>
      </c>
    </row>
    <row r="313" spans="2:18" x14ac:dyDescent="0.3">
      <c r="B313" s="67" t="str">
        <f>IF(WEEKDAY(Tableau1[[#This Row],[Date]],2)=4,"semaine "&amp;_xlfn.ISOWEEKNUM(Tableau1[[#This Row],[Date]]),"")</f>
        <v/>
      </c>
      <c r="C313" s="54" t="str">
        <f>UPPER(TEXT(Tableau1[[#This Row],[Date]],"jjjj"))</f>
        <v>LUNDI</v>
      </c>
      <c r="D313" s="109">
        <f>$C$3+ROW()-ROW(Tableau1[[#Headers],[Date]])-1</f>
        <v>44137</v>
      </c>
      <c r="E313" s="29"/>
      <c r="F313" s="29"/>
      <c r="G313" s="101"/>
      <c r="H313" s="29"/>
      <c r="I313" s="29"/>
      <c r="J313" s="101"/>
      <c r="K313" s="113">
        <f>Tableau1[[#This Row],[Fin AM]]-Tableau1[[#This Row],[Début AM]]-Tableau1[[#This Row],[Pause AM]]+Tableau1[[#This Row],[Fin PM]]-Tableau1[[#This Row],[Début PM]]-Tableau1[[#This Row],[Pause PM]]</f>
        <v>0</v>
      </c>
      <c r="L313" s="57"/>
      <c r="M313" s="68"/>
      <c r="N313" s="61"/>
      <c r="O313" s="52" t="str">
        <f ca="1">IF(COUNTIF('jours fériés'!C:C,Tableau1[[#This Row],[Date]]),"oui","")</f>
        <v/>
      </c>
      <c r="P31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3" s="83">
        <f>IF(Tableau1[[#This Row],[ CP / ABS]]="A.M.",Tableau1[[#This Row],[Temps de travail]],0)</f>
        <v>0</v>
      </c>
      <c r="R313" s="84">
        <f>IF(Tableau1[[#This Row],[ CP / ABS]]="Ch.P.",Tableau1[[#This Row],[Temps de travail]],0)</f>
        <v>0</v>
      </c>
    </row>
    <row r="314" spans="2:18" x14ac:dyDescent="0.3">
      <c r="B314" s="67" t="str">
        <f>IF(WEEKDAY(Tableau1[[#This Row],[Date]],2)=4,"semaine "&amp;_xlfn.ISOWEEKNUM(Tableau1[[#This Row],[Date]]),"")</f>
        <v/>
      </c>
      <c r="C314" s="54" t="str">
        <f>UPPER(TEXT(Tableau1[[#This Row],[Date]],"jjjj"))</f>
        <v>MARDI</v>
      </c>
      <c r="D314" s="109">
        <f>$C$3+ROW()-ROW(Tableau1[[#Headers],[Date]])-1</f>
        <v>44138</v>
      </c>
      <c r="E314" s="29"/>
      <c r="F314" s="29"/>
      <c r="G314" s="101"/>
      <c r="H314" s="29"/>
      <c r="I314" s="29"/>
      <c r="J314" s="101"/>
      <c r="K314" s="113">
        <f>Tableau1[[#This Row],[Fin AM]]-Tableau1[[#This Row],[Début AM]]-Tableau1[[#This Row],[Pause AM]]+Tableau1[[#This Row],[Fin PM]]-Tableau1[[#This Row],[Début PM]]-Tableau1[[#This Row],[Pause PM]]</f>
        <v>0</v>
      </c>
      <c r="L314" s="57"/>
      <c r="M314" s="68"/>
      <c r="N314" s="61"/>
      <c r="O314" s="52" t="str">
        <f ca="1">IF(COUNTIF('jours fériés'!C:C,Tableau1[[#This Row],[Date]]),"oui","")</f>
        <v/>
      </c>
      <c r="P31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4" s="83">
        <f>IF(Tableau1[[#This Row],[ CP / ABS]]="A.M.",Tableau1[[#This Row],[Temps de travail]],0)</f>
        <v>0</v>
      </c>
      <c r="R314" s="84">
        <f>IF(Tableau1[[#This Row],[ CP / ABS]]="Ch.P.",Tableau1[[#This Row],[Temps de travail]],0)</f>
        <v>0</v>
      </c>
    </row>
    <row r="315" spans="2:18" x14ac:dyDescent="0.3">
      <c r="B315" s="67" t="str">
        <f>IF(WEEKDAY(Tableau1[[#This Row],[Date]],2)=4,"semaine "&amp;_xlfn.ISOWEEKNUM(Tableau1[[#This Row],[Date]]),"")</f>
        <v/>
      </c>
      <c r="C315" s="54" t="str">
        <f>UPPER(TEXT(Tableau1[[#This Row],[Date]],"jjjj"))</f>
        <v>MERCREDI</v>
      </c>
      <c r="D315" s="109">
        <f>$C$3+ROW()-ROW(Tableau1[[#Headers],[Date]])-1</f>
        <v>44139</v>
      </c>
      <c r="E315" s="29"/>
      <c r="F315" s="29"/>
      <c r="G315" s="101"/>
      <c r="H315" s="29"/>
      <c r="I315" s="29"/>
      <c r="J315" s="101"/>
      <c r="K315" s="113">
        <f>Tableau1[[#This Row],[Fin AM]]-Tableau1[[#This Row],[Début AM]]-Tableau1[[#This Row],[Pause AM]]+Tableau1[[#This Row],[Fin PM]]-Tableau1[[#This Row],[Début PM]]-Tableau1[[#This Row],[Pause PM]]</f>
        <v>0</v>
      </c>
      <c r="L315" s="57"/>
      <c r="M315" s="68"/>
      <c r="N315" s="61"/>
      <c r="O315" s="52" t="str">
        <f ca="1">IF(COUNTIF('jours fériés'!C:C,Tableau1[[#This Row],[Date]]),"oui","")</f>
        <v/>
      </c>
      <c r="P31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5" s="83">
        <f>IF(Tableau1[[#This Row],[ CP / ABS]]="A.M.",Tableau1[[#This Row],[Temps de travail]],0)</f>
        <v>0</v>
      </c>
      <c r="R315" s="84">
        <f>IF(Tableau1[[#This Row],[ CP / ABS]]="Ch.P.",Tableau1[[#This Row],[Temps de travail]],0)</f>
        <v>0</v>
      </c>
    </row>
    <row r="316" spans="2:18" x14ac:dyDescent="0.3">
      <c r="B316" s="67" t="str">
        <f>IF(WEEKDAY(Tableau1[[#This Row],[Date]],2)=4,"semaine "&amp;_xlfn.ISOWEEKNUM(Tableau1[[#This Row],[Date]]),"")</f>
        <v>semaine 45</v>
      </c>
      <c r="C316" s="54" t="str">
        <f>UPPER(TEXT(Tableau1[[#This Row],[Date]],"jjjj"))</f>
        <v>JEUDI</v>
      </c>
      <c r="D316" s="109">
        <f>$C$3+ROW()-ROW(Tableau1[[#Headers],[Date]])-1</f>
        <v>44140</v>
      </c>
      <c r="E316" s="29"/>
      <c r="F316" s="29"/>
      <c r="G316" s="29"/>
      <c r="H316" s="29"/>
      <c r="I316" s="29"/>
      <c r="J316" s="29"/>
      <c r="K316" s="113">
        <f>Tableau1[[#This Row],[Fin AM]]-Tableau1[[#This Row],[Début AM]]-Tableau1[[#This Row],[Pause AM]]+Tableau1[[#This Row],[Fin PM]]-Tableau1[[#This Row],[Début PM]]-Tableau1[[#This Row],[Pause PM]]</f>
        <v>0</v>
      </c>
      <c r="L316" s="57"/>
      <c r="M316" s="68"/>
      <c r="N316" s="61"/>
      <c r="O316" s="52" t="str">
        <f ca="1">IF(COUNTIF('jours fériés'!C:C,Tableau1[[#This Row],[Date]]),"oui","")</f>
        <v/>
      </c>
      <c r="P31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6" s="83">
        <f>IF(Tableau1[[#This Row],[ CP / ABS]]="A.M.",Tableau1[[#This Row],[Temps de travail]],0)</f>
        <v>0</v>
      </c>
      <c r="R316" s="84">
        <f>IF(Tableau1[[#This Row],[ CP / ABS]]="Ch.P.",Tableau1[[#This Row],[Temps de travail]],0)</f>
        <v>0</v>
      </c>
    </row>
    <row r="317" spans="2:18" x14ac:dyDescent="0.3">
      <c r="B317" s="67" t="str">
        <f>IF(WEEKDAY(Tableau1[[#This Row],[Date]],2)=4,"semaine "&amp;_xlfn.ISOWEEKNUM(Tableau1[[#This Row],[Date]]),"")</f>
        <v/>
      </c>
      <c r="C317" s="54" t="str">
        <f>UPPER(TEXT(Tableau1[[#This Row],[Date]],"jjjj"))</f>
        <v>VENDREDI</v>
      </c>
      <c r="D317" s="109">
        <f>$C$3+ROW()-ROW(Tableau1[[#Headers],[Date]])-1</f>
        <v>44141</v>
      </c>
      <c r="E317" s="29"/>
      <c r="F317" s="29"/>
      <c r="G317" s="29"/>
      <c r="H317" s="29"/>
      <c r="I317" s="29"/>
      <c r="J317" s="29"/>
      <c r="K317" s="113">
        <f>Tableau1[[#This Row],[Fin AM]]-Tableau1[[#This Row],[Début AM]]-Tableau1[[#This Row],[Pause AM]]+Tableau1[[#This Row],[Fin PM]]-Tableau1[[#This Row],[Début PM]]-Tableau1[[#This Row],[Pause PM]]</f>
        <v>0</v>
      </c>
      <c r="L317" s="57"/>
      <c r="M317" s="68"/>
      <c r="N317" s="61"/>
      <c r="O317" s="52" t="str">
        <f ca="1">IF(COUNTIF('jours fériés'!C:C,Tableau1[[#This Row],[Date]]),"oui","")</f>
        <v/>
      </c>
      <c r="P31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7" s="83">
        <f>IF(Tableau1[[#This Row],[ CP / ABS]]="A.M.",Tableau1[[#This Row],[Temps de travail]],0)</f>
        <v>0</v>
      </c>
      <c r="R317" s="84">
        <f>IF(Tableau1[[#This Row],[ CP / ABS]]="Ch.P.",Tableau1[[#This Row],[Temps de travail]],0)</f>
        <v>0</v>
      </c>
    </row>
    <row r="318" spans="2:18" x14ac:dyDescent="0.3">
      <c r="B318" s="67" t="str">
        <f>IF(WEEKDAY(Tableau1[[#This Row],[Date]],2)=4,"semaine "&amp;_xlfn.ISOWEEKNUM(Tableau1[[#This Row],[Date]]),"")</f>
        <v/>
      </c>
      <c r="C318" s="54" t="str">
        <f>UPPER(TEXT(Tableau1[[#This Row],[Date]],"jjjj"))</f>
        <v>SAMEDI</v>
      </c>
      <c r="D318" s="109">
        <f>$C$3+ROW()-ROW(Tableau1[[#Headers],[Date]])-1</f>
        <v>44142</v>
      </c>
      <c r="E318" s="29"/>
      <c r="F318" s="29"/>
      <c r="G318" s="101"/>
      <c r="H318" s="29"/>
      <c r="I318" s="29"/>
      <c r="J318" s="101"/>
      <c r="K318" s="113">
        <f>Tableau1[[#This Row],[Fin AM]]-Tableau1[[#This Row],[Début AM]]-Tableau1[[#This Row],[Pause AM]]+Tableau1[[#This Row],[Fin PM]]-Tableau1[[#This Row],[Début PM]]-Tableau1[[#This Row],[Pause PM]]</f>
        <v>0</v>
      </c>
      <c r="L318" s="57"/>
      <c r="M318" s="68"/>
      <c r="N318" s="61"/>
      <c r="O318" s="52" t="str">
        <f ca="1">IF(COUNTIF('jours fériés'!C:C,Tableau1[[#This Row],[Date]]),"oui","")</f>
        <v/>
      </c>
      <c r="P31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8" s="83">
        <f>IF(Tableau1[[#This Row],[ CP / ABS]]="A.M.",Tableau1[[#This Row],[Temps de travail]],0)</f>
        <v>0</v>
      </c>
      <c r="R318" s="84">
        <f>IF(Tableau1[[#This Row],[ CP / ABS]]="Ch.P.",Tableau1[[#This Row],[Temps de travail]],0)</f>
        <v>0</v>
      </c>
    </row>
    <row r="319" spans="2:18" x14ac:dyDescent="0.3">
      <c r="B319" s="67" t="str">
        <f>IF(WEEKDAY(Tableau1[[#This Row],[Date]],2)=4,"semaine "&amp;_xlfn.ISOWEEKNUM(Tableau1[[#This Row],[Date]]),"")</f>
        <v/>
      </c>
      <c r="C319" s="54" t="str">
        <f>UPPER(TEXT(Tableau1[[#This Row],[Date]],"jjjj"))</f>
        <v>DIMANCHE</v>
      </c>
      <c r="D319" s="109">
        <f>$C$3+ROW()-ROW(Tableau1[[#Headers],[Date]])-1</f>
        <v>44143</v>
      </c>
      <c r="E319" s="29"/>
      <c r="F319" s="29"/>
      <c r="G319" s="101"/>
      <c r="H319" s="29"/>
      <c r="I319" s="29"/>
      <c r="J319" s="101"/>
      <c r="K319" s="113">
        <f>Tableau1[[#This Row],[Fin AM]]-Tableau1[[#This Row],[Début AM]]-Tableau1[[#This Row],[Pause AM]]+Tableau1[[#This Row],[Fin PM]]-Tableau1[[#This Row],[Début PM]]-Tableau1[[#This Row],[Pause PM]]</f>
        <v>0</v>
      </c>
      <c r="L319" s="57"/>
      <c r="M319" s="68"/>
      <c r="N319" s="57"/>
      <c r="O319" s="57" t="str">
        <f ca="1">IF(COUNTIF('jours fériés'!C:C,Tableau1[[#This Row],[Date]]),"oui","")</f>
        <v/>
      </c>
      <c r="P319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19" s="83">
        <f>IF(Tableau1[[#This Row],[ CP / ABS]]="A.M.",Tableau1[[#This Row],[Temps de travail]],0)</f>
        <v>0</v>
      </c>
      <c r="R319" s="84">
        <f>IF(Tableau1[[#This Row],[ CP / ABS]]="Ch.P.",Tableau1[[#This Row],[Temps de travail]],0)</f>
        <v>0</v>
      </c>
    </row>
    <row r="320" spans="2:18" x14ac:dyDescent="0.3">
      <c r="B320" s="67" t="str">
        <f>IF(WEEKDAY(Tableau1[[#This Row],[Date]],2)=4,"semaine "&amp;_xlfn.ISOWEEKNUM(Tableau1[[#This Row],[Date]]),"")</f>
        <v/>
      </c>
      <c r="C320" s="54" t="str">
        <f>UPPER(TEXT(Tableau1[[#This Row],[Date]],"jjjj"))</f>
        <v>LUNDI</v>
      </c>
      <c r="D320" s="109">
        <f>$C$3+ROW()-ROW(Tableau1[[#Headers],[Date]])-1</f>
        <v>44144</v>
      </c>
      <c r="E320" s="29"/>
      <c r="F320" s="29"/>
      <c r="G320" s="101"/>
      <c r="H320" s="29"/>
      <c r="I320" s="29"/>
      <c r="J320" s="101"/>
      <c r="K320" s="113">
        <f>Tableau1[[#This Row],[Fin AM]]-Tableau1[[#This Row],[Début AM]]-Tableau1[[#This Row],[Pause AM]]+Tableau1[[#This Row],[Fin PM]]-Tableau1[[#This Row],[Début PM]]-Tableau1[[#This Row],[Pause PM]]</f>
        <v>0</v>
      </c>
      <c r="L320" s="57"/>
      <c r="M320" s="68"/>
      <c r="N320" s="61"/>
      <c r="O320" s="52" t="str">
        <f ca="1">IF(COUNTIF('jours fériés'!C:C,Tableau1[[#This Row],[Date]]),"oui","")</f>
        <v/>
      </c>
      <c r="P32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0" s="83">
        <f>IF(Tableau1[[#This Row],[ CP / ABS]]="A.M.",Tableau1[[#This Row],[Temps de travail]],0)</f>
        <v>0</v>
      </c>
      <c r="R320" s="84">
        <f>IF(Tableau1[[#This Row],[ CP / ABS]]="Ch.P.",Tableau1[[#This Row],[Temps de travail]],0)</f>
        <v>0</v>
      </c>
    </row>
    <row r="321" spans="2:18" x14ac:dyDescent="0.3">
      <c r="B321" s="67" t="str">
        <f>IF(WEEKDAY(Tableau1[[#This Row],[Date]],2)=4,"semaine "&amp;_xlfn.ISOWEEKNUM(Tableau1[[#This Row],[Date]]),"")</f>
        <v/>
      </c>
      <c r="C321" s="54" t="str">
        <f>UPPER(TEXT(Tableau1[[#This Row],[Date]],"jjjj"))</f>
        <v>MARDI</v>
      </c>
      <c r="D321" s="109">
        <f>$C$3+ROW()-ROW(Tableau1[[#Headers],[Date]])-1</f>
        <v>44145</v>
      </c>
      <c r="E321" s="29"/>
      <c r="F321" s="29"/>
      <c r="G321" s="101"/>
      <c r="H321" s="29"/>
      <c r="I321" s="29"/>
      <c r="J321" s="101"/>
      <c r="K321" s="113">
        <f>Tableau1[[#This Row],[Fin AM]]-Tableau1[[#This Row],[Début AM]]-Tableau1[[#This Row],[Pause AM]]+Tableau1[[#This Row],[Fin PM]]-Tableau1[[#This Row],[Début PM]]-Tableau1[[#This Row],[Pause PM]]</f>
        <v>0</v>
      </c>
      <c r="L321" s="57"/>
      <c r="M321" s="68"/>
      <c r="N321" s="61"/>
      <c r="O321" s="52" t="str">
        <f ca="1">IF(COUNTIF('jours fériés'!C:C,Tableau1[[#This Row],[Date]]),"oui","")</f>
        <v/>
      </c>
      <c r="P32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1" s="83">
        <f>IF(Tableau1[[#This Row],[ CP / ABS]]="A.M.",Tableau1[[#This Row],[Temps de travail]],0)</f>
        <v>0</v>
      </c>
      <c r="R321" s="84">
        <f>IF(Tableau1[[#This Row],[ CP / ABS]]="Ch.P.",Tableau1[[#This Row],[Temps de travail]],0)</f>
        <v>0</v>
      </c>
    </row>
    <row r="322" spans="2:18" x14ac:dyDescent="0.3">
      <c r="B322" s="67" t="str">
        <f>IF(WEEKDAY(Tableau1[[#This Row],[Date]],2)=4,"semaine "&amp;_xlfn.ISOWEEKNUM(Tableau1[[#This Row],[Date]]),"")</f>
        <v/>
      </c>
      <c r="C322" s="54" t="str">
        <f>UPPER(TEXT(Tableau1[[#This Row],[Date]],"jjjj"))</f>
        <v>MERCREDI</v>
      </c>
      <c r="D322" s="109">
        <f>$C$3+ROW()-ROW(Tableau1[[#Headers],[Date]])-1</f>
        <v>44146</v>
      </c>
      <c r="E322" s="29"/>
      <c r="F322" s="29"/>
      <c r="G322" s="101"/>
      <c r="H322" s="29"/>
      <c r="I322" s="29"/>
      <c r="J322" s="101"/>
      <c r="K322" s="113">
        <f>Tableau1[[#This Row],[Fin AM]]-Tableau1[[#This Row],[Début AM]]-Tableau1[[#This Row],[Pause AM]]+Tableau1[[#This Row],[Fin PM]]-Tableau1[[#This Row],[Début PM]]-Tableau1[[#This Row],[Pause PM]]</f>
        <v>0</v>
      </c>
      <c r="L322" s="57"/>
      <c r="M322" s="68"/>
      <c r="N322" s="61"/>
      <c r="O322" s="52" t="str">
        <f ca="1">IF(COUNTIF('jours fériés'!C:C,Tableau1[[#This Row],[Date]]),"oui","")</f>
        <v>oui</v>
      </c>
      <c r="P32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2" s="83">
        <f>IF(Tableau1[[#This Row],[ CP / ABS]]="A.M.",Tableau1[[#This Row],[Temps de travail]],0)</f>
        <v>0</v>
      </c>
      <c r="R322" s="84">
        <f>IF(Tableau1[[#This Row],[ CP / ABS]]="Ch.P.",Tableau1[[#This Row],[Temps de travail]],0)</f>
        <v>0</v>
      </c>
    </row>
    <row r="323" spans="2:18" x14ac:dyDescent="0.3">
      <c r="B323" s="67" t="str">
        <f>IF(WEEKDAY(Tableau1[[#This Row],[Date]],2)=4,"semaine "&amp;_xlfn.ISOWEEKNUM(Tableau1[[#This Row],[Date]]),"")</f>
        <v>semaine 46</v>
      </c>
      <c r="C323" s="54" t="str">
        <f>UPPER(TEXT(Tableau1[[#This Row],[Date]],"jjjj"))</f>
        <v>JEUDI</v>
      </c>
      <c r="D323" s="109">
        <f>$C$3+ROW()-ROW(Tableau1[[#Headers],[Date]])-1</f>
        <v>44147</v>
      </c>
      <c r="E323" s="29"/>
      <c r="F323" s="29"/>
      <c r="G323" s="29"/>
      <c r="H323" s="29"/>
      <c r="I323" s="29"/>
      <c r="J323" s="29"/>
      <c r="K323" s="113">
        <f>Tableau1[[#This Row],[Fin AM]]-Tableau1[[#This Row],[Début AM]]-Tableau1[[#This Row],[Pause AM]]+Tableau1[[#This Row],[Fin PM]]-Tableau1[[#This Row],[Début PM]]-Tableau1[[#This Row],[Pause PM]]</f>
        <v>0</v>
      </c>
      <c r="L323" s="57"/>
      <c r="M323" s="68"/>
      <c r="N323" s="61"/>
      <c r="O323" s="52" t="str">
        <f ca="1">IF(COUNTIF('jours fériés'!C:C,Tableau1[[#This Row],[Date]]),"oui","")</f>
        <v/>
      </c>
      <c r="P32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3" s="83">
        <f>IF(Tableau1[[#This Row],[ CP / ABS]]="A.M.",Tableau1[[#This Row],[Temps de travail]],0)</f>
        <v>0</v>
      </c>
      <c r="R323" s="84">
        <f>IF(Tableau1[[#This Row],[ CP / ABS]]="Ch.P.",Tableau1[[#This Row],[Temps de travail]],0)</f>
        <v>0</v>
      </c>
    </row>
    <row r="324" spans="2:18" x14ac:dyDescent="0.3">
      <c r="B324" s="67" t="str">
        <f>IF(WEEKDAY(Tableau1[[#This Row],[Date]],2)=4,"semaine "&amp;_xlfn.ISOWEEKNUM(Tableau1[[#This Row],[Date]]),"")</f>
        <v/>
      </c>
      <c r="C324" s="54" t="str">
        <f>UPPER(TEXT(Tableau1[[#This Row],[Date]],"jjjj"))</f>
        <v>VENDREDI</v>
      </c>
      <c r="D324" s="109">
        <f>$C$3+ROW()-ROW(Tableau1[[#Headers],[Date]])-1</f>
        <v>44148</v>
      </c>
      <c r="E324" s="29"/>
      <c r="F324" s="29"/>
      <c r="G324" s="29"/>
      <c r="H324" s="29"/>
      <c r="I324" s="29"/>
      <c r="J324" s="29"/>
      <c r="K324" s="113">
        <f>Tableau1[[#This Row],[Fin AM]]-Tableau1[[#This Row],[Début AM]]-Tableau1[[#This Row],[Pause AM]]+Tableau1[[#This Row],[Fin PM]]-Tableau1[[#This Row],[Début PM]]-Tableau1[[#This Row],[Pause PM]]</f>
        <v>0</v>
      </c>
      <c r="L324" s="57"/>
      <c r="M324" s="68"/>
      <c r="N324" s="61"/>
      <c r="O324" s="52" t="str">
        <f ca="1">IF(COUNTIF('jours fériés'!C:C,Tableau1[[#This Row],[Date]]),"oui","")</f>
        <v/>
      </c>
      <c r="P32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4" s="83">
        <f>IF(Tableau1[[#This Row],[ CP / ABS]]="A.M.",Tableau1[[#This Row],[Temps de travail]],0)</f>
        <v>0</v>
      </c>
      <c r="R324" s="84">
        <f>IF(Tableau1[[#This Row],[ CP / ABS]]="Ch.P.",Tableau1[[#This Row],[Temps de travail]],0)</f>
        <v>0</v>
      </c>
    </row>
    <row r="325" spans="2:18" x14ac:dyDescent="0.3">
      <c r="B325" s="67" t="str">
        <f>IF(WEEKDAY(Tableau1[[#This Row],[Date]],2)=4,"semaine "&amp;_xlfn.ISOWEEKNUM(Tableau1[[#This Row],[Date]]),"")</f>
        <v/>
      </c>
      <c r="C325" s="54" t="str">
        <f>UPPER(TEXT(Tableau1[[#This Row],[Date]],"jjjj"))</f>
        <v>SAMEDI</v>
      </c>
      <c r="D325" s="109">
        <f>$C$3+ROW()-ROW(Tableau1[[#Headers],[Date]])-1</f>
        <v>44149</v>
      </c>
      <c r="E325" s="29"/>
      <c r="F325" s="29"/>
      <c r="G325" s="101"/>
      <c r="H325" s="29"/>
      <c r="I325" s="29"/>
      <c r="J325" s="101"/>
      <c r="K325" s="113">
        <f>Tableau1[[#This Row],[Fin AM]]-Tableau1[[#This Row],[Début AM]]-Tableau1[[#This Row],[Pause AM]]+Tableau1[[#This Row],[Fin PM]]-Tableau1[[#This Row],[Début PM]]-Tableau1[[#This Row],[Pause PM]]</f>
        <v>0</v>
      </c>
      <c r="L325" s="57"/>
      <c r="M325" s="68"/>
      <c r="N325" s="61"/>
      <c r="O325" s="52" t="str">
        <f ca="1">IF(COUNTIF('jours fériés'!C:C,Tableau1[[#This Row],[Date]]),"oui","")</f>
        <v/>
      </c>
      <c r="P32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5" s="83">
        <f>IF(Tableau1[[#This Row],[ CP / ABS]]="A.M.",Tableau1[[#This Row],[Temps de travail]],0)</f>
        <v>0</v>
      </c>
      <c r="R325" s="84">
        <f>IF(Tableau1[[#This Row],[ CP / ABS]]="Ch.P.",Tableau1[[#This Row],[Temps de travail]],0)</f>
        <v>0</v>
      </c>
    </row>
    <row r="326" spans="2:18" x14ac:dyDescent="0.3">
      <c r="B326" s="67" t="str">
        <f>IF(WEEKDAY(Tableau1[[#This Row],[Date]],2)=4,"semaine "&amp;_xlfn.ISOWEEKNUM(Tableau1[[#This Row],[Date]]),"")</f>
        <v/>
      </c>
      <c r="C326" s="54" t="str">
        <f>UPPER(TEXT(Tableau1[[#This Row],[Date]],"jjjj"))</f>
        <v>DIMANCHE</v>
      </c>
      <c r="D326" s="109">
        <f>$C$3+ROW()-ROW(Tableau1[[#Headers],[Date]])-1</f>
        <v>44150</v>
      </c>
      <c r="E326" s="29"/>
      <c r="F326" s="29"/>
      <c r="G326" s="101"/>
      <c r="H326" s="29"/>
      <c r="I326" s="29"/>
      <c r="J326" s="101"/>
      <c r="K326" s="113">
        <f>Tableau1[[#This Row],[Fin AM]]-Tableau1[[#This Row],[Début AM]]-Tableau1[[#This Row],[Pause AM]]+Tableau1[[#This Row],[Fin PM]]-Tableau1[[#This Row],[Début PM]]-Tableau1[[#This Row],[Pause PM]]</f>
        <v>0</v>
      </c>
      <c r="L326" s="57"/>
      <c r="M326" s="68"/>
      <c r="N326" s="57"/>
      <c r="O326" s="57" t="str">
        <f ca="1">IF(COUNTIF('jours fériés'!C:C,Tableau1[[#This Row],[Date]]),"oui","")</f>
        <v/>
      </c>
      <c r="P326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6" s="83">
        <f>IF(Tableau1[[#This Row],[ CP / ABS]]="A.M.",Tableau1[[#This Row],[Temps de travail]],0)</f>
        <v>0</v>
      </c>
      <c r="R326" s="84">
        <f>IF(Tableau1[[#This Row],[ CP / ABS]]="Ch.P.",Tableau1[[#This Row],[Temps de travail]],0)</f>
        <v>0</v>
      </c>
    </row>
    <row r="327" spans="2:18" x14ac:dyDescent="0.3">
      <c r="B327" s="67" t="str">
        <f>IF(WEEKDAY(Tableau1[[#This Row],[Date]],2)=4,"semaine "&amp;_xlfn.ISOWEEKNUM(Tableau1[[#This Row],[Date]]),"")</f>
        <v/>
      </c>
      <c r="C327" s="54" t="str">
        <f>UPPER(TEXT(Tableau1[[#This Row],[Date]],"jjjj"))</f>
        <v>LUNDI</v>
      </c>
      <c r="D327" s="109">
        <f>$C$3+ROW()-ROW(Tableau1[[#Headers],[Date]])-1</f>
        <v>44151</v>
      </c>
      <c r="E327" s="29"/>
      <c r="F327" s="29"/>
      <c r="G327" s="101"/>
      <c r="H327" s="29"/>
      <c r="I327" s="29"/>
      <c r="J327" s="101"/>
      <c r="K327" s="113">
        <f>Tableau1[[#This Row],[Fin AM]]-Tableau1[[#This Row],[Début AM]]-Tableau1[[#This Row],[Pause AM]]+Tableau1[[#This Row],[Fin PM]]-Tableau1[[#This Row],[Début PM]]-Tableau1[[#This Row],[Pause PM]]</f>
        <v>0</v>
      </c>
      <c r="L327" s="57"/>
      <c r="M327" s="68"/>
      <c r="N327" s="61"/>
      <c r="O327" s="52" t="str">
        <f ca="1">IF(COUNTIF('jours fériés'!C:C,Tableau1[[#This Row],[Date]]),"oui","")</f>
        <v/>
      </c>
      <c r="P32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7" s="83">
        <f>IF(Tableau1[[#This Row],[ CP / ABS]]="A.M.",Tableau1[[#This Row],[Temps de travail]],0)</f>
        <v>0</v>
      </c>
      <c r="R327" s="84">
        <f>IF(Tableau1[[#This Row],[ CP / ABS]]="Ch.P.",Tableau1[[#This Row],[Temps de travail]],0)</f>
        <v>0</v>
      </c>
    </row>
    <row r="328" spans="2:18" x14ac:dyDescent="0.3">
      <c r="B328" s="67" t="str">
        <f>IF(WEEKDAY(Tableau1[[#This Row],[Date]],2)=4,"semaine "&amp;_xlfn.ISOWEEKNUM(Tableau1[[#This Row],[Date]]),"")</f>
        <v/>
      </c>
      <c r="C328" s="54" t="str">
        <f>UPPER(TEXT(Tableau1[[#This Row],[Date]],"jjjj"))</f>
        <v>MARDI</v>
      </c>
      <c r="D328" s="109">
        <f>$C$3+ROW()-ROW(Tableau1[[#Headers],[Date]])-1</f>
        <v>44152</v>
      </c>
      <c r="E328" s="29"/>
      <c r="F328" s="29"/>
      <c r="G328" s="101"/>
      <c r="H328" s="29"/>
      <c r="I328" s="29"/>
      <c r="J328" s="101"/>
      <c r="K328" s="113">
        <f>Tableau1[[#This Row],[Fin AM]]-Tableau1[[#This Row],[Début AM]]-Tableau1[[#This Row],[Pause AM]]+Tableau1[[#This Row],[Fin PM]]-Tableau1[[#This Row],[Début PM]]-Tableau1[[#This Row],[Pause PM]]</f>
        <v>0</v>
      </c>
      <c r="L328" s="57"/>
      <c r="M328" s="68"/>
      <c r="N328" s="61"/>
      <c r="O328" s="52" t="str">
        <f ca="1">IF(COUNTIF('jours fériés'!C:C,Tableau1[[#This Row],[Date]]),"oui","")</f>
        <v/>
      </c>
      <c r="P32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8" s="83">
        <f>IF(Tableau1[[#This Row],[ CP / ABS]]="A.M.",Tableau1[[#This Row],[Temps de travail]],0)</f>
        <v>0</v>
      </c>
      <c r="R328" s="84">
        <f>IF(Tableau1[[#This Row],[ CP / ABS]]="Ch.P.",Tableau1[[#This Row],[Temps de travail]],0)</f>
        <v>0</v>
      </c>
    </row>
    <row r="329" spans="2:18" x14ac:dyDescent="0.3">
      <c r="B329" s="67" t="str">
        <f>IF(WEEKDAY(Tableau1[[#This Row],[Date]],2)=4,"semaine "&amp;_xlfn.ISOWEEKNUM(Tableau1[[#This Row],[Date]]),"")</f>
        <v/>
      </c>
      <c r="C329" s="54" t="str">
        <f>UPPER(TEXT(Tableau1[[#This Row],[Date]],"jjjj"))</f>
        <v>MERCREDI</v>
      </c>
      <c r="D329" s="109">
        <f>$C$3+ROW()-ROW(Tableau1[[#Headers],[Date]])-1</f>
        <v>44153</v>
      </c>
      <c r="E329" s="29"/>
      <c r="F329" s="29"/>
      <c r="G329" s="101"/>
      <c r="H329" s="29"/>
      <c r="I329" s="29"/>
      <c r="J329" s="101"/>
      <c r="K329" s="113">
        <f>Tableau1[[#This Row],[Fin AM]]-Tableau1[[#This Row],[Début AM]]-Tableau1[[#This Row],[Pause AM]]+Tableau1[[#This Row],[Fin PM]]-Tableau1[[#This Row],[Début PM]]-Tableau1[[#This Row],[Pause PM]]</f>
        <v>0</v>
      </c>
      <c r="L329" s="57"/>
      <c r="M329" s="68"/>
      <c r="N329" s="61"/>
      <c r="O329" s="52" t="str">
        <f ca="1">IF(COUNTIF('jours fériés'!C:C,Tableau1[[#This Row],[Date]]),"oui","")</f>
        <v/>
      </c>
      <c r="P32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29" s="83">
        <f>IF(Tableau1[[#This Row],[ CP / ABS]]="A.M.",Tableau1[[#This Row],[Temps de travail]],0)</f>
        <v>0</v>
      </c>
      <c r="R329" s="84">
        <f>IF(Tableau1[[#This Row],[ CP / ABS]]="Ch.P.",Tableau1[[#This Row],[Temps de travail]],0)</f>
        <v>0</v>
      </c>
    </row>
    <row r="330" spans="2:18" x14ac:dyDescent="0.3">
      <c r="B330" s="67" t="str">
        <f>IF(WEEKDAY(Tableau1[[#This Row],[Date]],2)=4,"semaine "&amp;_xlfn.ISOWEEKNUM(Tableau1[[#This Row],[Date]]),"")</f>
        <v>semaine 47</v>
      </c>
      <c r="C330" s="54" t="str">
        <f>UPPER(TEXT(Tableau1[[#This Row],[Date]],"jjjj"))</f>
        <v>JEUDI</v>
      </c>
      <c r="D330" s="109">
        <f>$C$3+ROW()-ROW(Tableau1[[#Headers],[Date]])-1</f>
        <v>44154</v>
      </c>
      <c r="E330" s="29"/>
      <c r="F330" s="29"/>
      <c r="G330" s="29"/>
      <c r="H330" s="29"/>
      <c r="I330" s="29"/>
      <c r="J330" s="29"/>
      <c r="K330" s="113">
        <f>Tableau1[[#This Row],[Fin AM]]-Tableau1[[#This Row],[Début AM]]-Tableau1[[#This Row],[Pause AM]]+Tableau1[[#This Row],[Fin PM]]-Tableau1[[#This Row],[Début PM]]-Tableau1[[#This Row],[Pause PM]]</f>
        <v>0</v>
      </c>
      <c r="L330" s="57"/>
      <c r="M330" s="68"/>
      <c r="N330" s="61"/>
      <c r="O330" s="52" t="str">
        <f ca="1">IF(COUNTIF('jours fériés'!C:C,Tableau1[[#This Row],[Date]]),"oui","")</f>
        <v/>
      </c>
      <c r="P33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0" s="83">
        <f>IF(Tableau1[[#This Row],[ CP / ABS]]="A.M.",Tableau1[[#This Row],[Temps de travail]],0)</f>
        <v>0</v>
      </c>
      <c r="R330" s="84">
        <f>IF(Tableau1[[#This Row],[ CP / ABS]]="Ch.P.",Tableau1[[#This Row],[Temps de travail]],0)</f>
        <v>0</v>
      </c>
    </row>
    <row r="331" spans="2:18" x14ac:dyDescent="0.3">
      <c r="B331" s="67" t="str">
        <f>IF(WEEKDAY(Tableau1[[#This Row],[Date]],2)=4,"semaine "&amp;_xlfn.ISOWEEKNUM(Tableau1[[#This Row],[Date]]),"")</f>
        <v/>
      </c>
      <c r="C331" s="54" t="str">
        <f>UPPER(TEXT(Tableau1[[#This Row],[Date]],"jjjj"))</f>
        <v>VENDREDI</v>
      </c>
      <c r="D331" s="109">
        <f>$C$3+ROW()-ROW(Tableau1[[#Headers],[Date]])-1</f>
        <v>44155</v>
      </c>
      <c r="E331" s="29"/>
      <c r="F331" s="29"/>
      <c r="G331" s="29"/>
      <c r="H331" s="29"/>
      <c r="I331" s="29"/>
      <c r="J331" s="29"/>
      <c r="K331" s="113">
        <f>Tableau1[[#This Row],[Fin AM]]-Tableau1[[#This Row],[Début AM]]-Tableau1[[#This Row],[Pause AM]]+Tableau1[[#This Row],[Fin PM]]-Tableau1[[#This Row],[Début PM]]-Tableau1[[#This Row],[Pause PM]]</f>
        <v>0</v>
      </c>
      <c r="L331" s="57"/>
      <c r="M331" s="68"/>
      <c r="N331" s="61"/>
      <c r="O331" s="52" t="str">
        <f ca="1">IF(COUNTIF('jours fériés'!C:C,Tableau1[[#This Row],[Date]]),"oui","")</f>
        <v/>
      </c>
      <c r="P33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1" s="83">
        <f>IF(Tableau1[[#This Row],[ CP / ABS]]="A.M.",Tableau1[[#This Row],[Temps de travail]],0)</f>
        <v>0</v>
      </c>
      <c r="R331" s="84">
        <f>IF(Tableau1[[#This Row],[ CP / ABS]]="Ch.P.",Tableau1[[#This Row],[Temps de travail]],0)</f>
        <v>0</v>
      </c>
    </row>
    <row r="332" spans="2:18" x14ac:dyDescent="0.3">
      <c r="B332" s="67" t="str">
        <f>IF(WEEKDAY(Tableau1[[#This Row],[Date]],2)=4,"semaine "&amp;_xlfn.ISOWEEKNUM(Tableau1[[#This Row],[Date]]),"")</f>
        <v/>
      </c>
      <c r="C332" s="54" t="str">
        <f>UPPER(TEXT(Tableau1[[#This Row],[Date]],"jjjj"))</f>
        <v>SAMEDI</v>
      </c>
      <c r="D332" s="109">
        <f>$C$3+ROW()-ROW(Tableau1[[#Headers],[Date]])-1</f>
        <v>44156</v>
      </c>
      <c r="E332" s="29"/>
      <c r="F332" s="29"/>
      <c r="G332" s="101"/>
      <c r="H332" s="29"/>
      <c r="I332" s="29"/>
      <c r="J332" s="101"/>
      <c r="K332" s="113">
        <f>Tableau1[[#This Row],[Fin AM]]-Tableau1[[#This Row],[Début AM]]-Tableau1[[#This Row],[Pause AM]]+Tableau1[[#This Row],[Fin PM]]-Tableau1[[#This Row],[Début PM]]-Tableau1[[#This Row],[Pause PM]]</f>
        <v>0</v>
      </c>
      <c r="L332" s="57"/>
      <c r="M332" s="68"/>
      <c r="N332" s="61"/>
      <c r="O332" s="52" t="str">
        <f ca="1">IF(COUNTIF('jours fériés'!C:C,Tableau1[[#This Row],[Date]]),"oui","")</f>
        <v/>
      </c>
      <c r="P33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2" s="83">
        <f>IF(Tableau1[[#This Row],[ CP / ABS]]="A.M.",Tableau1[[#This Row],[Temps de travail]],0)</f>
        <v>0</v>
      </c>
      <c r="R332" s="84">
        <f>IF(Tableau1[[#This Row],[ CP / ABS]]="Ch.P.",Tableau1[[#This Row],[Temps de travail]],0)</f>
        <v>0</v>
      </c>
    </row>
    <row r="333" spans="2:18" x14ac:dyDescent="0.3">
      <c r="B333" s="67" t="str">
        <f>IF(WEEKDAY(Tableau1[[#This Row],[Date]],2)=4,"semaine "&amp;_xlfn.ISOWEEKNUM(Tableau1[[#This Row],[Date]]),"")</f>
        <v/>
      </c>
      <c r="C333" s="54" t="str">
        <f>UPPER(TEXT(Tableau1[[#This Row],[Date]],"jjjj"))</f>
        <v>DIMANCHE</v>
      </c>
      <c r="D333" s="109">
        <f>$C$3+ROW()-ROW(Tableau1[[#Headers],[Date]])-1</f>
        <v>44157</v>
      </c>
      <c r="E333" s="29"/>
      <c r="F333" s="29"/>
      <c r="G333" s="101"/>
      <c r="H333" s="29"/>
      <c r="I333" s="29"/>
      <c r="J333" s="101"/>
      <c r="K333" s="113">
        <f>Tableau1[[#This Row],[Fin AM]]-Tableau1[[#This Row],[Début AM]]-Tableau1[[#This Row],[Pause AM]]+Tableau1[[#This Row],[Fin PM]]-Tableau1[[#This Row],[Début PM]]-Tableau1[[#This Row],[Pause PM]]</f>
        <v>0</v>
      </c>
      <c r="L333" s="57"/>
      <c r="M333" s="68"/>
      <c r="N333" s="57"/>
      <c r="O333" s="57" t="str">
        <f ca="1">IF(COUNTIF('jours fériés'!C:C,Tableau1[[#This Row],[Date]]),"oui","")</f>
        <v/>
      </c>
      <c r="P333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3" s="83">
        <f>IF(Tableau1[[#This Row],[ CP / ABS]]="A.M.",Tableau1[[#This Row],[Temps de travail]],0)</f>
        <v>0</v>
      </c>
      <c r="R333" s="84">
        <f>IF(Tableau1[[#This Row],[ CP / ABS]]="Ch.P.",Tableau1[[#This Row],[Temps de travail]],0)</f>
        <v>0</v>
      </c>
    </row>
    <row r="334" spans="2:18" x14ac:dyDescent="0.3">
      <c r="B334" s="67" t="str">
        <f>IF(WEEKDAY(Tableau1[[#This Row],[Date]],2)=4,"semaine "&amp;_xlfn.ISOWEEKNUM(Tableau1[[#This Row],[Date]]),"")</f>
        <v/>
      </c>
      <c r="C334" s="54" t="str">
        <f>UPPER(TEXT(Tableau1[[#This Row],[Date]],"jjjj"))</f>
        <v>LUNDI</v>
      </c>
      <c r="D334" s="109">
        <f>$C$3+ROW()-ROW(Tableau1[[#Headers],[Date]])-1</f>
        <v>44158</v>
      </c>
      <c r="E334" s="29"/>
      <c r="F334" s="29"/>
      <c r="G334" s="101"/>
      <c r="H334" s="29"/>
      <c r="I334" s="29"/>
      <c r="J334" s="101"/>
      <c r="K334" s="113">
        <f>Tableau1[[#This Row],[Fin AM]]-Tableau1[[#This Row],[Début AM]]-Tableau1[[#This Row],[Pause AM]]+Tableau1[[#This Row],[Fin PM]]-Tableau1[[#This Row],[Début PM]]-Tableau1[[#This Row],[Pause PM]]</f>
        <v>0</v>
      </c>
      <c r="L334" s="57"/>
      <c r="M334" s="68"/>
      <c r="N334" s="61"/>
      <c r="O334" s="52" t="str">
        <f ca="1">IF(COUNTIF('jours fériés'!C:C,Tableau1[[#This Row],[Date]]),"oui","")</f>
        <v/>
      </c>
      <c r="P33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4" s="83">
        <f>IF(Tableau1[[#This Row],[ CP / ABS]]="A.M.",Tableau1[[#This Row],[Temps de travail]],0)</f>
        <v>0</v>
      </c>
      <c r="R334" s="84">
        <f>IF(Tableau1[[#This Row],[ CP / ABS]]="Ch.P.",Tableau1[[#This Row],[Temps de travail]],0)</f>
        <v>0</v>
      </c>
    </row>
    <row r="335" spans="2:18" x14ac:dyDescent="0.3">
      <c r="B335" s="67" t="str">
        <f>IF(WEEKDAY(Tableau1[[#This Row],[Date]],2)=4,"semaine "&amp;_xlfn.ISOWEEKNUM(Tableau1[[#This Row],[Date]]),"")</f>
        <v/>
      </c>
      <c r="C335" s="54" t="str">
        <f>UPPER(TEXT(Tableau1[[#This Row],[Date]],"jjjj"))</f>
        <v>MARDI</v>
      </c>
      <c r="D335" s="109">
        <f>$C$3+ROW()-ROW(Tableau1[[#Headers],[Date]])-1</f>
        <v>44159</v>
      </c>
      <c r="E335" s="29"/>
      <c r="F335" s="29"/>
      <c r="G335" s="101"/>
      <c r="H335" s="29"/>
      <c r="I335" s="29"/>
      <c r="J335" s="101"/>
      <c r="K335" s="113">
        <f>Tableau1[[#This Row],[Fin AM]]-Tableau1[[#This Row],[Début AM]]-Tableau1[[#This Row],[Pause AM]]+Tableau1[[#This Row],[Fin PM]]-Tableau1[[#This Row],[Début PM]]-Tableau1[[#This Row],[Pause PM]]</f>
        <v>0</v>
      </c>
      <c r="L335" s="57"/>
      <c r="M335" s="68"/>
      <c r="N335" s="61"/>
      <c r="O335" s="52" t="str">
        <f ca="1">IF(COUNTIF('jours fériés'!C:C,Tableau1[[#This Row],[Date]]),"oui","")</f>
        <v/>
      </c>
      <c r="P33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5" s="83">
        <f>IF(Tableau1[[#This Row],[ CP / ABS]]="A.M.",Tableau1[[#This Row],[Temps de travail]],0)</f>
        <v>0</v>
      </c>
      <c r="R335" s="84">
        <f>IF(Tableau1[[#This Row],[ CP / ABS]]="Ch.P.",Tableau1[[#This Row],[Temps de travail]],0)</f>
        <v>0</v>
      </c>
    </row>
    <row r="336" spans="2:18" x14ac:dyDescent="0.3">
      <c r="B336" s="67" t="str">
        <f>IF(WEEKDAY(Tableau1[[#This Row],[Date]],2)=4,"semaine "&amp;_xlfn.ISOWEEKNUM(Tableau1[[#This Row],[Date]]),"")</f>
        <v/>
      </c>
      <c r="C336" s="54" t="str">
        <f>UPPER(TEXT(Tableau1[[#This Row],[Date]],"jjjj"))</f>
        <v>MERCREDI</v>
      </c>
      <c r="D336" s="109">
        <f>$C$3+ROW()-ROW(Tableau1[[#Headers],[Date]])-1</f>
        <v>44160</v>
      </c>
      <c r="E336" s="29"/>
      <c r="F336" s="29"/>
      <c r="G336" s="101"/>
      <c r="H336" s="29"/>
      <c r="I336" s="29"/>
      <c r="J336" s="101"/>
      <c r="K336" s="113">
        <f>Tableau1[[#This Row],[Fin AM]]-Tableau1[[#This Row],[Début AM]]-Tableau1[[#This Row],[Pause AM]]+Tableau1[[#This Row],[Fin PM]]-Tableau1[[#This Row],[Début PM]]-Tableau1[[#This Row],[Pause PM]]</f>
        <v>0</v>
      </c>
      <c r="L336" s="57"/>
      <c r="M336" s="68"/>
      <c r="N336" s="61"/>
      <c r="O336" s="52" t="str">
        <f ca="1">IF(COUNTIF('jours fériés'!C:C,Tableau1[[#This Row],[Date]]),"oui","")</f>
        <v/>
      </c>
      <c r="P33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6" s="83">
        <f>IF(Tableau1[[#This Row],[ CP / ABS]]="A.M.",Tableau1[[#This Row],[Temps de travail]],0)</f>
        <v>0</v>
      </c>
      <c r="R336" s="84">
        <f>IF(Tableau1[[#This Row],[ CP / ABS]]="Ch.P.",Tableau1[[#This Row],[Temps de travail]],0)</f>
        <v>0</v>
      </c>
    </row>
    <row r="337" spans="2:18" x14ac:dyDescent="0.3">
      <c r="B337" s="67" t="str">
        <f>IF(WEEKDAY(Tableau1[[#This Row],[Date]],2)=4,"semaine "&amp;_xlfn.ISOWEEKNUM(Tableau1[[#This Row],[Date]]),"")</f>
        <v>semaine 48</v>
      </c>
      <c r="C337" s="54" t="str">
        <f>UPPER(TEXT(Tableau1[[#This Row],[Date]],"jjjj"))</f>
        <v>JEUDI</v>
      </c>
      <c r="D337" s="109">
        <f>$C$3+ROW()-ROW(Tableau1[[#Headers],[Date]])-1</f>
        <v>44161</v>
      </c>
      <c r="E337" s="29"/>
      <c r="F337" s="29"/>
      <c r="G337" s="29"/>
      <c r="H337" s="29"/>
      <c r="I337" s="29"/>
      <c r="J337" s="29"/>
      <c r="K337" s="113">
        <f>Tableau1[[#This Row],[Fin AM]]-Tableau1[[#This Row],[Début AM]]-Tableau1[[#This Row],[Pause AM]]+Tableau1[[#This Row],[Fin PM]]-Tableau1[[#This Row],[Début PM]]-Tableau1[[#This Row],[Pause PM]]</f>
        <v>0</v>
      </c>
      <c r="L337" s="57"/>
      <c r="M337" s="68"/>
      <c r="N337" s="61"/>
      <c r="O337" s="52" t="str">
        <f ca="1">IF(COUNTIF('jours fériés'!C:C,Tableau1[[#This Row],[Date]]),"oui","")</f>
        <v/>
      </c>
      <c r="P33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7" s="83">
        <f>IF(Tableau1[[#This Row],[ CP / ABS]]="A.M.",Tableau1[[#This Row],[Temps de travail]],0)</f>
        <v>0</v>
      </c>
      <c r="R337" s="84">
        <f>IF(Tableau1[[#This Row],[ CP / ABS]]="Ch.P.",Tableau1[[#This Row],[Temps de travail]],0)</f>
        <v>0</v>
      </c>
    </row>
    <row r="338" spans="2:18" x14ac:dyDescent="0.3">
      <c r="B338" s="67" t="str">
        <f>IF(WEEKDAY(Tableau1[[#This Row],[Date]],2)=4,"semaine "&amp;_xlfn.ISOWEEKNUM(Tableau1[[#This Row],[Date]]),"")</f>
        <v/>
      </c>
      <c r="C338" s="54" t="str">
        <f>UPPER(TEXT(Tableau1[[#This Row],[Date]],"jjjj"))</f>
        <v>VENDREDI</v>
      </c>
      <c r="D338" s="109">
        <f>$C$3+ROW()-ROW(Tableau1[[#Headers],[Date]])-1</f>
        <v>44162</v>
      </c>
      <c r="E338" s="29"/>
      <c r="F338" s="29"/>
      <c r="G338" s="29"/>
      <c r="H338" s="29"/>
      <c r="I338" s="29"/>
      <c r="J338" s="29"/>
      <c r="K338" s="113">
        <f>Tableau1[[#This Row],[Fin AM]]-Tableau1[[#This Row],[Début AM]]-Tableau1[[#This Row],[Pause AM]]+Tableau1[[#This Row],[Fin PM]]-Tableau1[[#This Row],[Début PM]]-Tableau1[[#This Row],[Pause PM]]</f>
        <v>0</v>
      </c>
      <c r="L338" s="57"/>
      <c r="M338" s="68"/>
      <c r="N338" s="61"/>
      <c r="O338" s="52" t="str">
        <f ca="1">IF(COUNTIF('jours fériés'!C:C,Tableau1[[#This Row],[Date]]),"oui","")</f>
        <v/>
      </c>
      <c r="P33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8" s="83">
        <f>IF(Tableau1[[#This Row],[ CP / ABS]]="A.M.",Tableau1[[#This Row],[Temps de travail]],0)</f>
        <v>0</v>
      </c>
      <c r="R338" s="84">
        <f>IF(Tableau1[[#This Row],[ CP / ABS]]="Ch.P.",Tableau1[[#This Row],[Temps de travail]],0)</f>
        <v>0</v>
      </c>
    </row>
    <row r="339" spans="2:18" x14ac:dyDescent="0.3">
      <c r="B339" s="67" t="str">
        <f>IF(WEEKDAY(Tableau1[[#This Row],[Date]],2)=4,"semaine "&amp;_xlfn.ISOWEEKNUM(Tableau1[[#This Row],[Date]]),"")</f>
        <v/>
      </c>
      <c r="C339" s="54" t="str">
        <f>UPPER(TEXT(Tableau1[[#This Row],[Date]],"jjjj"))</f>
        <v>SAMEDI</v>
      </c>
      <c r="D339" s="109">
        <f>$C$3+ROW()-ROW(Tableau1[[#Headers],[Date]])-1</f>
        <v>44163</v>
      </c>
      <c r="E339" s="29"/>
      <c r="F339" s="29"/>
      <c r="G339" s="101"/>
      <c r="H339" s="29"/>
      <c r="I339" s="29"/>
      <c r="J339" s="101"/>
      <c r="K339" s="113">
        <f>Tableau1[[#This Row],[Fin AM]]-Tableau1[[#This Row],[Début AM]]-Tableau1[[#This Row],[Pause AM]]+Tableau1[[#This Row],[Fin PM]]-Tableau1[[#This Row],[Début PM]]-Tableau1[[#This Row],[Pause PM]]</f>
        <v>0</v>
      </c>
      <c r="L339" s="57"/>
      <c r="M339" s="68"/>
      <c r="N339" s="61"/>
      <c r="O339" s="52" t="str">
        <f ca="1">IF(COUNTIF('jours fériés'!C:C,Tableau1[[#This Row],[Date]]),"oui","")</f>
        <v/>
      </c>
      <c r="P33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39" s="83">
        <f>IF(Tableau1[[#This Row],[ CP / ABS]]="A.M.",Tableau1[[#This Row],[Temps de travail]],0)</f>
        <v>0</v>
      </c>
      <c r="R339" s="84">
        <f>IF(Tableau1[[#This Row],[ CP / ABS]]="Ch.P.",Tableau1[[#This Row],[Temps de travail]],0)</f>
        <v>0</v>
      </c>
    </row>
    <row r="340" spans="2:18" x14ac:dyDescent="0.3">
      <c r="B340" s="67" t="str">
        <f>IF(WEEKDAY(Tableau1[[#This Row],[Date]],2)=4,"semaine "&amp;_xlfn.ISOWEEKNUM(Tableau1[[#This Row],[Date]]),"")</f>
        <v/>
      </c>
      <c r="C340" s="54" t="str">
        <f>UPPER(TEXT(Tableau1[[#This Row],[Date]],"jjjj"))</f>
        <v>DIMANCHE</v>
      </c>
      <c r="D340" s="109">
        <f>$C$3+ROW()-ROW(Tableau1[[#Headers],[Date]])-1</f>
        <v>44164</v>
      </c>
      <c r="E340" s="29"/>
      <c r="F340" s="29"/>
      <c r="G340" s="101"/>
      <c r="H340" s="29"/>
      <c r="I340" s="29"/>
      <c r="J340" s="101"/>
      <c r="K340" s="113">
        <f>Tableau1[[#This Row],[Fin AM]]-Tableau1[[#This Row],[Début AM]]-Tableau1[[#This Row],[Pause AM]]+Tableau1[[#This Row],[Fin PM]]-Tableau1[[#This Row],[Début PM]]-Tableau1[[#This Row],[Pause PM]]</f>
        <v>0</v>
      </c>
      <c r="L340" s="57"/>
      <c r="M340" s="68"/>
      <c r="N340" s="57"/>
      <c r="O340" s="57" t="str">
        <f ca="1">IF(COUNTIF('jours fériés'!C:C,Tableau1[[#This Row],[Date]]),"oui","")</f>
        <v/>
      </c>
      <c r="P340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0" s="83">
        <f>IF(Tableau1[[#This Row],[ CP / ABS]]="A.M.",Tableau1[[#This Row],[Temps de travail]],0)</f>
        <v>0</v>
      </c>
      <c r="R340" s="84">
        <f>IF(Tableau1[[#This Row],[ CP / ABS]]="Ch.P.",Tableau1[[#This Row],[Temps de travail]],0)</f>
        <v>0</v>
      </c>
    </row>
    <row r="341" spans="2:18" x14ac:dyDescent="0.3">
      <c r="B341" s="67" t="str">
        <f>IF(WEEKDAY(Tableau1[[#This Row],[Date]],2)=4,"semaine "&amp;_xlfn.ISOWEEKNUM(Tableau1[[#This Row],[Date]]),"")</f>
        <v/>
      </c>
      <c r="C341" s="54" t="str">
        <f>UPPER(TEXT(Tableau1[[#This Row],[Date]],"jjjj"))</f>
        <v>LUNDI</v>
      </c>
      <c r="D341" s="109">
        <f>$C$3+ROW()-ROW(Tableau1[[#Headers],[Date]])-1</f>
        <v>44165</v>
      </c>
      <c r="E341" s="29"/>
      <c r="F341" s="29"/>
      <c r="G341" s="101"/>
      <c r="H341" s="29"/>
      <c r="I341" s="29"/>
      <c r="J341" s="101"/>
      <c r="K341" s="113">
        <f>Tableau1[[#This Row],[Fin AM]]-Tableau1[[#This Row],[Début AM]]-Tableau1[[#This Row],[Pause AM]]+Tableau1[[#This Row],[Fin PM]]-Tableau1[[#This Row],[Début PM]]-Tableau1[[#This Row],[Pause PM]]</f>
        <v>0</v>
      </c>
      <c r="L341" s="57"/>
      <c r="M341" s="68"/>
      <c r="N341" s="61"/>
      <c r="O341" s="52" t="str">
        <f ca="1">IF(COUNTIF('jours fériés'!C:C,Tableau1[[#This Row],[Date]]),"oui","")</f>
        <v/>
      </c>
      <c r="P34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1" s="83">
        <f>IF(Tableau1[[#This Row],[ CP / ABS]]="A.M.",Tableau1[[#This Row],[Temps de travail]],0)</f>
        <v>0</v>
      </c>
      <c r="R341" s="84">
        <f>IF(Tableau1[[#This Row],[ CP / ABS]]="Ch.P.",Tableau1[[#This Row],[Temps de travail]],0)</f>
        <v>0</v>
      </c>
    </row>
    <row r="342" spans="2:18" x14ac:dyDescent="0.3">
      <c r="B342" s="67" t="str">
        <f>IF(WEEKDAY(Tableau1[[#This Row],[Date]],2)=4,"semaine "&amp;_xlfn.ISOWEEKNUM(Tableau1[[#This Row],[Date]]),"")</f>
        <v/>
      </c>
      <c r="C342" s="54" t="str">
        <f>UPPER(TEXT(Tableau1[[#This Row],[Date]],"jjjj"))</f>
        <v>MARDI</v>
      </c>
      <c r="D342" s="109">
        <f>$C$3+ROW()-ROW(Tableau1[[#Headers],[Date]])-1</f>
        <v>44166</v>
      </c>
      <c r="E342" s="29"/>
      <c r="F342" s="29"/>
      <c r="G342" s="101"/>
      <c r="H342" s="29"/>
      <c r="I342" s="29"/>
      <c r="J342" s="101"/>
      <c r="K342" s="113">
        <f>Tableau1[[#This Row],[Fin AM]]-Tableau1[[#This Row],[Début AM]]-Tableau1[[#This Row],[Pause AM]]+Tableau1[[#This Row],[Fin PM]]-Tableau1[[#This Row],[Début PM]]-Tableau1[[#This Row],[Pause PM]]</f>
        <v>0</v>
      </c>
      <c r="L342" s="57"/>
      <c r="M342" s="68"/>
      <c r="N342" s="61"/>
      <c r="O342" s="52" t="str">
        <f ca="1">IF(COUNTIF('jours fériés'!C:C,Tableau1[[#This Row],[Date]]),"oui","")</f>
        <v/>
      </c>
      <c r="P34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2" s="83">
        <f>IF(Tableau1[[#This Row],[ CP / ABS]]="A.M.",Tableau1[[#This Row],[Temps de travail]],0)</f>
        <v>0</v>
      </c>
      <c r="R342" s="84">
        <f>IF(Tableau1[[#This Row],[ CP / ABS]]="Ch.P.",Tableau1[[#This Row],[Temps de travail]],0)</f>
        <v>0</v>
      </c>
    </row>
    <row r="343" spans="2:18" x14ac:dyDescent="0.3">
      <c r="B343" s="67" t="str">
        <f>IF(WEEKDAY(Tableau1[[#This Row],[Date]],2)=4,"semaine "&amp;_xlfn.ISOWEEKNUM(Tableau1[[#This Row],[Date]]),"")</f>
        <v/>
      </c>
      <c r="C343" s="54" t="str">
        <f>UPPER(TEXT(Tableau1[[#This Row],[Date]],"jjjj"))</f>
        <v>MERCREDI</v>
      </c>
      <c r="D343" s="109">
        <f>$C$3+ROW()-ROW(Tableau1[[#Headers],[Date]])-1</f>
        <v>44167</v>
      </c>
      <c r="E343" s="29"/>
      <c r="F343" s="29"/>
      <c r="G343" s="101"/>
      <c r="H343" s="29"/>
      <c r="I343" s="29"/>
      <c r="J343" s="101"/>
      <c r="K343" s="113">
        <f>Tableau1[[#This Row],[Fin AM]]-Tableau1[[#This Row],[Début AM]]-Tableau1[[#This Row],[Pause AM]]+Tableau1[[#This Row],[Fin PM]]-Tableau1[[#This Row],[Début PM]]-Tableau1[[#This Row],[Pause PM]]</f>
        <v>0</v>
      </c>
      <c r="L343" s="57"/>
      <c r="M343" s="68"/>
      <c r="N343" s="61"/>
      <c r="O343" s="52" t="str">
        <f ca="1">IF(COUNTIF('jours fériés'!C:C,Tableau1[[#This Row],[Date]]),"oui","")</f>
        <v/>
      </c>
      <c r="P34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3" s="83">
        <f>IF(Tableau1[[#This Row],[ CP / ABS]]="A.M.",Tableau1[[#This Row],[Temps de travail]],0)</f>
        <v>0</v>
      </c>
      <c r="R343" s="84">
        <f>IF(Tableau1[[#This Row],[ CP / ABS]]="Ch.P.",Tableau1[[#This Row],[Temps de travail]],0)</f>
        <v>0</v>
      </c>
    </row>
    <row r="344" spans="2:18" x14ac:dyDescent="0.3">
      <c r="B344" s="67" t="str">
        <f>IF(WEEKDAY(Tableau1[[#This Row],[Date]],2)=4,"semaine "&amp;_xlfn.ISOWEEKNUM(Tableau1[[#This Row],[Date]]),"")</f>
        <v>semaine 49</v>
      </c>
      <c r="C344" s="54" t="str">
        <f>UPPER(TEXT(Tableau1[[#This Row],[Date]],"jjjj"))</f>
        <v>JEUDI</v>
      </c>
      <c r="D344" s="109">
        <f>$C$3+ROW()-ROW(Tableau1[[#Headers],[Date]])-1</f>
        <v>44168</v>
      </c>
      <c r="E344" s="29"/>
      <c r="F344" s="29"/>
      <c r="G344" s="29"/>
      <c r="H344" s="29"/>
      <c r="I344" s="29"/>
      <c r="J344" s="29"/>
      <c r="K344" s="113">
        <f>Tableau1[[#This Row],[Fin AM]]-Tableau1[[#This Row],[Début AM]]-Tableau1[[#This Row],[Pause AM]]+Tableau1[[#This Row],[Fin PM]]-Tableau1[[#This Row],[Début PM]]-Tableau1[[#This Row],[Pause PM]]</f>
        <v>0</v>
      </c>
      <c r="L344" s="57"/>
      <c r="M344" s="68"/>
      <c r="N344" s="61"/>
      <c r="O344" s="52" t="str">
        <f ca="1">IF(COUNTIF('jours fériés'!C:C,Tableau1[[#This Row],[Date]]),"oui","")</f>
        <v/>
      </c>
      <c r="P34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4" s="83">
        <f>IF(Tableau1[[#This Row],[ CP / ABS]]="A.M.",Tableau1[[#This Row],[Temps de travail]],0)</f>
        <v>0</v>
      </c>
      <c r="R344" s="84">
        <f>IF(Tableau1[[#This Row],[ CP / ABS]]="Ch.P.",Tableau1[[#This Row],[Temps de travail]],0)</f>
        <v>0</v>
      </c>
    </row>
    <row r="345" spans="2:18" x14ac:dyDescent="0.3">
      <c r="B345" s="67" t="str">
        <f>IF(WEEKDAY(Tableau1[[#This Row],[Date]],2)=4,"semaine "&amp;_xlfn.ISOWEEKNUM(Tableau1[[#This Row],[Date]]),"")</f>
        <v/>
      </c>
      <c r="C345" s="54" t="str">
        <f>UPPER(TEXT(Tableau1[[#This Row],[Date]],"jjjj"))</f>
        <v>VENDREDI</v>
      </c>
      <c r="D345" s="109">
        <f>$C$3+ROW()-ROW(Tableau1[[#Headers],[Date]])-1</f>
        <v>44169</v>
      </c>
      <c r="E345" s="29"/>
      <c r="F345" s="29"/>
      <c r="G345" s="29"/>
      <c r="H345" s="29"/>
      <c r="I345" s="29"/>
      <c r="J345" s="29"/>
      <c r="K345" s="113">
        <f>Tableau1[[#This Row],[Fin AM]]-Tableau1[[#This Row],[Début AM]]-Tableau1[[#This Row],[Pause AM]]+Tableau1[[#This Row],[Fin PM]]-Tableau1[[#This Row],[Début PM]]-Tableau1[[#This Row],[Pause PM]]</f>
        <v>0</v>
      </c>
      <c r="L345" s="57"/>
      <c r="M345" s="68"/>
      <c r="N345" s="61"/>
      <c r="O345" s="52" t="str">
        <f ca="1">IF(COUNTIF('jours fériés'!C:C,Tableau1[[#This Row],[Date]]),"oui","")</f>
        <v/>
      </c>
      <c r="P34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5" s="83">
        <f>IF(Tableau1[[#This Row],[ CP / ABS]]="A.M.",Tableau1[[#This Row],[Temps de travail]],0)</f>
        <v>0</v>
      </c>
      <c r="R345" s="84">
        <f>IF(Tableau1[[#This Row],[ CP / ABS]]="Ch.P.",Tableau1[[#This Row],[Temps de travail]],0)</f>
        <v>0</v>
      </c>
    </row>
    <row r="346" spans="2:18" x14ac:dyDescent="0.3">
      <c r="B346" s="67" t="str">
        <f>IF(WEEKDAY(Tableau1[[#This Row],[Date]],2)=4,"semaine "&amp;_xlfn.ISOWEEKNUM(Tableau1[[#This Row],[Date]]),"")</f>
        <v/>
      </c>
      <c r="C346" s="54" t="str">
        <f>UPPER(TEXT(Tableau1[[#This Row],[Date]],"jjjj"))</f>
        <v>SAMEDI</v>
      </c>
      <c r="D346" s="109">
        <f>$C$3+ROW()-ROW(Tableau1[[#Headers],[Date]])-1</f>
        <v>44170</v>
      </c>
      <c r="E346" s="29"/>
      <c r="F346" s="29"/>
      <c r="G346" s="101"/>
      <c r="H346" s="29"/>
      <c r="I346" s="29"/>
      <c r="J346" s="101"/>
      <c r="K346" s="113">
        <f>Tableau1[[#This Row],[Fin AM]]-Tableau1[[#This Row],[Début AM]]-Tableau1[[#This Row],[Pause AM]]+Tableau1[[#This Row],[Fin PM]]-Tableau1[[#This Row],[Début PM]]-Tableau1[[#This Row],[Pause PM]]</f>
        <v>0</v>
      </c>
      <c r="L346" s="57"/>
      <c r="M346" s="68"/>
      <c r="N346" s="61"/>
      <c r="O346" s="52" t="str">
        <f ca="1">IF(COUNTIF('jours fériés'!C:C,Tableau1[[#This Row],[Date]]),"oui","")</f>
        <v/>
      </c>
      <c r="P34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6" s="83">
        <f>IF(Tableau1[[#This Row],[ CP / ABS]]="A.M.",Tableau1[[#This Row],[Temps de travail]],0)</f>
        <v>0</v>
      </c>
      <c r="R346" s="84">
        <f>IF(Tableau1[[#This Row],[ CP / ABS]]="Ch.P.",Tableau1[[#This Row],[Temps de travail]],0)</f>
        <v>0</v>
      </c>
    </row>
    <row r="347" spans="2:18" x14ac:dyDescent="0.3">
      <c r="B347" s="67" t="str">
        <f>IF(WEEKDAY(Tableau1[[#This Row],[Date]],2)=4,"semaine "&amp;_xlfn.ISOWEEKNUM(Tableau1[[#This Row],[Date]]),"")</f>
        <v/>
      </c>
      <c r="C347" s="54" t="str">
        <f>UPPER(TEXT(Tableau1[[#This Row],[Date]],"jjjj"))</f>
        <v>DIMANCHE</v>
      </c>
      <c r="D347" s="109">
        <f>$C$3+ROW()-ROW(Tableau1[[#Headers],[Date]])-1</f>
        <v>44171</v>
      </c>
      <c r="E347" s="29"/>
      <c r="F347" s="29"/>
      <c r="G347" s="101"/>
      <c r="H347" s="29"/>
      <c r="I347" s="29"/>
      <c r="J347" s="101"/>
      <c r="K347" s="113">
        <f>Tableau1[[#This Row],[Fin AM]]-Tableau1[[#This Row],[Début AM]]-Tableau1[[#This Row],[Pause AM]]+Tableau1[[#This Row],[Fin PM]]-Tableau1[[#This Row],[Début PM]]-Tableau1[[#This Row],[Pause PM]]</f>
        <v>0</v>
      </c>
      <c r="L347" s="57"/>
      <c r="M347" s="68"/>
      <c r="N347" s="57"/>
      <c r="O347" s="57" t="str">
        <f ca="1">IF(COUNTIF('jours fériés'!C:C,Tableau1[[#This Row],[Date]]),"oui","")</f>
        <v/>
      </c>
      <c r="P347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7" s="83">
        <f>IF(Tableau1[[#This Row],[ CP / ABS]]="A.M.",Tableau1[[#This Row],[Temps de travail]],0)</f>
        <v>0</v>
      </c>
      <c r="R347" s="84">
        <f>IF(Tableau1[[#This Row],[ CP / ABS]]="Ch.P.",Tableau1[[#This Row],[Temps de travail]],0)</f>
        <v>0</v>
      </c>
    </row>
    <row r="348" spans="2:18" x14ac:dyDescent="0.3">
      <c r="B348" s="67" t="str">
        <f>IF(WEEKDAY(Tableau1[[#This Row],[Date]],2)=4,"semaine "&amp;_xlfn.ISOWEEKNUM(Tableau1[[#This Row],[Date]]),"")</f>
        <v/>
      </c>
      <c r="C348" s="54" t="str">
        <f>UPPER(TEXT(Tableau1[[#This Row],[Date]],"jjjj"))</f>
        <v>LUNDI</v>
      </c>
      <c r="D348" s="109">
        <f>$C$3+ROW()-ROW(Tableau1[[#Headers],[Date]])-1</f>
        <v>44172</v>
      </c>
      <c r="E348" s="29"/>
      <c r="F348" s="29"/>
      <c r="G348" s="101"/>
      <c r="H348" s="29"/>
      <c r="I348" s="29"/>
      <c r="J348" s="101"/>
      <c r="K348" s="113">
        <f>Tableau1[[#This Row],[Fin AM]]-Tableau1[[#This Row],[Début AM]]-Tableau1[[#This Row],[Pause AM]]+Tableau1[[#This Row],[Fin PM]]-Tableau1[[#This Row],[Début PM]]-Tableau1[[#This Row],[Pause PM]]</f>
        <v>0</v>
      </c>
      <c r="L348" s="57"/>
      <c r="M348" s="68"/>
      <c r="N348" s="61"/>
      <c r="O348" s="52" t="str">
        <f ca="1">IF(COUNTIF('jours fériés'!C:C,Tableau1[[#This Row],[Date]]),"oui","")</f>
        <v/>
      </c>
      <c r="P34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8" s="83">
        <f>IF(Tableau1[[#This Row],[ CP / ABS]]="A.M.",Tableau1[[#This Row],[Temps de travail]],0)</f>
        <v>0</v>
      </c>
      <c r="R348" s="84">
        <f>IF(Tableau1[[#This Row],[ CP / ABS]]="Ch.P.",Tableau1[[#This Row],[Temps de travail]],0)</f>
        <v>0</v>
      </c>
    </row>
    <row r="349" spans="2:18" x14ac:dyDescent="0.3">
      <c r="B349" s="67" t="str">
        <f>IF(WEEKDAY(Tableau1[[#This Row],[Date]],2)=4,"semaine "&amp;_xlfn.ISOWEEKNUM(Tableau1[[#This Row],[Date]]),"")</f>
        <v/>
      </c>
      <c r="C349" s="54" t="str">
        <f>UPPER(TEXT(Tableau1[[#This Row],[Date]],"jjjj"))</f>
        <v>MARDI</v>
      </c>
      <c r="D349" s="109">
        <f>$C$3+ROW()-ROW(Tableau1[[#Headers],[Date]])-1</f>
        <v>44173</v>
      </c>
      <c r="E349" s="29"/>
      <c r="F349" s="29"/>
      <c r="G349" s="101"/>
      <c r="H349" s="29"/>
      <c r="I349" s="29"/>
      <c r="J349" s="101"/>
      <c r="K349" s="113">
        <f>Tableau1[[#This Row],[Fin AM]]-Tableau1[[#This Row],[Début AM]]-Tableau1[[#This Row],[Pause AM]]+Tableau1[[#This Row],[Fin PM]]-Tableau1[[#This Row],[Début PM]]-Tableau1[[#This Row],[Pause PM]]</f>
        <v>0</v>
      </c>
      <c r="L349" s="57"/>
      <c r="M349" s="68"/>
      <c r="N349" s="61"/>
      <c r="O349" s="52" t="str">
        <f ca="1">IF(COUNTIF('jours fériés'!C:C,Tableau1[[#This Row],[Date]]),"oui","")</f>
        <v/>
      </c>
      <c r="P34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49" s="83">
        <f>IF(Tableau1[[#This Row],[ CP / ABS]]="A.M.",Tableau1[[#This Row],[Temps de travail]],0)</f>
        <v>0</v>
      </c>
      <c r="R349" s="84">
        <f>IF(Tableau1[[#This Row],[ CP / ABS]]="Ch.P.",Tableau1[[#This Row],[Temps de travail]],0)</f>
        <v>0</v>
      </c>
    </row>
    <row r="350" spans="2:18" x14ac:dyDescent="0.3">
      <c r="B350" s="67" t="str">
        <f>IF(WEEKDAY(Tableau1[[#This Row],[Date]],2)=4,"semaine "&amp;_xlfn.ISOWEEKNUM(Tableau1[[#This Row],[Date]]),"")</f>
        <v/>
      </c>
      <c r="C350" s="54" t="str">
        <f>UPPER(TEXT(Tableau1[[#This Row],[Date]],"jjjj"))</f>
        <v>MERCREDI</v>
      </c>
      <c r="D350" s="109">
        <f>$C$3+ROW()-ROW(Tableau1[[#Headers],[Date]])-1</f>
        <v>44174</v>
      </c>
      <c r="E350" s="29"/>
      <c r="F350" s="29"/>
      <c r="G350" s="101"/>
      <c r="H350" s="29"/>
      <c r="I350" s="29"/>
      <c r="J350" s="101"/>
      <c r="K350" s="113">
        <f>Tableau1[[#This Row],[Fin AM]]-Tableau1[[#This Row],[Début AM]]-Tableau1[[#This Row],[Pause AM]]+Tableau1[[#This Row],[Fin PM]]-Tableau1[[#This Row],[Début PM]]-Tableau1[[#This Row],[Pause PM]]</f>
        <v>0</v>
      </c>
      <c r="L350" s="57"/>
      <c r="M350" s="68"/>
      <c r="N350" s="61"/>
      <c r="O350" s="52" t="str">
        <f ca="1">IF(COUNTIF('jours fériés'!C:C,Tableau1[[#This Row],[Date]]),"oui","")</f>
        <v/>
      </c>
      <c r="P35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0" s="83">
        <f>IF(Tableau1[[#This Row],[ CP / ABS]]="A.M.",Tableau1[[#This Row],[Temps de travail]],0)</f>
        <v>0</v>
      </c>
      <c r="R350" s="84">
        <f>IF(Tableau1[[#This Row],[ CP / ABS]]="Ch.P.",Tableau1[[#This Row],[Temps de travail]],0)</f>
        <v>0</v>
      </c>
    </row>
    <row r="351" spans="2:18" x14ac:dyDescent="0.3">
      <c r="B351" s="67" t="str">
        <f>IF(WEEKDAY(Tableau1[[#This Row],[Date]],2)=4,"semaine "&amp;_xlfn.ISOWEEKNUM(Tableau1[[#This Row],[Date]]),"")</f>
        <v>semaine 50</v>
      </c>
      <c r="C351" s="54" t="str">
        <f>UPPER(TEXT(Tableau1[[#This Row],[Date]],"jjjj"))</f>
        <v>JEUDI</v>
      </c>
      <c r="D351" s="109">
        <f>$C$3+ROW()-ROW(Tableau1[[#Headers],[Date]])-1</f>
        <v>44175</v>
      </c>
      <c r="E351" s="29"/>
      <c r="F351" s="29"/>
      <c r="G351" s="29"/>
      <c r="H351" s="29"/>
      <c r="I351" s="29"/>
      <c r="J351" s="29"/>
      <c r="K351" s="113">
        <f>Tableau1[[#This Row],[Fin AM]]-Tableau1[[#This Row],[Début AM]]-Tableau1[[#This Row],[Pause AM]]+Tableau1[[#This Row],[Fin PM]]-Tableau1[[#This Row],[Début PM]]-Tableau1[[#This Row],[Pause PM]]</f>
        <v>0</v>
      </c>
      <c r="L351" s="57"/>
      <c r="M351" s="68"/>
      <c r="N351" s="61"/>
      <c r="O351" s="52" t="str">
        <f ca="1">IF(COUNTIF('jours fériés'!C:C,Tableau1[[#This Row],[Date]]),"oui","")</f>
        <v/>
      </c>
      <c r="P35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1" s="83">
        <f>IF(Tableau1[[#This Row],[ CP / ABS]]="A.M.",Tableau1[[#This Row],[Temps de travail]],0)</f>
        <v>0</v>
      </c>
      <c r="R351" s="84">
        <f>IF(Tableau1[[#This Row],[ CP / ABS]]="Ch.P.",Tableau1[[#This Row],[Temps de travail]],0)</f>
        <v>0</v>
      </c>
    </row>
    <row r="352" spans="2:18" x14ac:dyDescent="0.3">
      <c r="B352" s="67" t="str">
        <f>IF(WEEKDAY(Tableau1[[#This Row],[Date]],2)=4,"semaine "&amp;_xlfn.ISOWEEKNUM(Tableau1[[#This Row],[Date]]),"")</f>
        <v/>
      </c>
      <c r="C352" s="54" t="str">
        <f>UPPER(TEXT(Tableau1[[#This Row],[Date]],"jjjj"))</f>
        <v>VENDREDI</v>
      </c>
      <c r="D352" s="109">
        <f>$C$3+ROW()-ROW(Tableau1[[#Headers],[Date]])-1</f>
        <v>44176</v>
      </c>
      <c r="E352" s="29"/>
      <c r="F352" s="29"/>
      <c r="G352" s="29"/>
      <c r="H352" s="29"/>
      <c r="I352" s="29"/>
      <c r="J352" s="29"/>
      <c r="K352" s="113">
        <f>Tableau1[[#This Row],[Fin AM]]-Tableau1[[#This Row],[Début AM]]-Tableau1[[#This Row],[Pause AM]]+Tableau1[[#This Row],[Fin PM]]-Tableau1[[#This Row],[Début PM]]-Tableau1[[#This Row],[Pause PM]]</f>
        <v>0</v>
      </c>
      <c r="L352" s="57"/>
      <c r="M352" s="68"/>
      <c r="N352" s="61"/>
      <c r="O352" s="52" t="str">
        <f ca="1">IF(COUNTIF('jours fériés'!C:C,Tableau1[[#This Row],[Date]]),"oui","")</f>
        <v/>
      </c>
      <c r="P35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2" s="83">
        <f>IF(Tableau1[[#This Row],[ CP / ABS]]="A.M.",Tableau1[[#This Row],[Temps de travail]],0)</f>
        <v>0</v>
      </c>
      <c r="R352" s="84">
        <f>IF(Tableau1[[#This Row],[ CP / ABS]]="Ch.P.",Tableau1[[#This Row],[Temps de travail]],0)</f>
        <v>0</v>
      </c>
    </row>
    <row r="353" spans="2:18" x14ac:dyDescent="0.3">
      <c r="B353" s="67" t="str">
        <f>IF(WEEKDAY(Tableau1[[#This Row],[Date]],2)=4,"semaine "&amp;_xlfn.ISOWEEKNUM(Tableau1[[#This Row],[Date]]),"")</f>
        <v/>
      </c>
      <c r="C353" s="54" t="str">
        <f>UPPER(TEXT(Tableau1[[#This Row],[Date]],"jjjj"))</f>
        <v>SAMEDI</v>
      </c>
      <c r="D353" s="109">
        <f>$C$3+ROW()-ROW(Tableau1[[#Headers],[Date]])-1</f>
        <v>44177</v>
      </c>
      <c r="E353" s="29"/>
      <c r="F353" s="29"/>
      <c r="G353" s="101"/>
      <c r="H353" s="29"/>
      <c r="I353" s="29"/>
      <c r="J353" s="101"/>
      <c r="K353" s="113">
        <f>Tableau1[[#This Row],[Fin AM]]-Tableau1[[#This Row],[Début AM]]-Tableau1[[#This Row],[Pause AM]]+Tableau1[[#This Row],[Fin PM]]-Tableau1[[#This Row],[Début PM]]-Tableau1[[#This Row],[Pause PM]]</f>
        <v>0</v>
      </c>
      <c r="L353" s="57"/>
      <c r="M353" s="68"/>
      <c r="N353" s="61"/>
      <c r="O353" s="52" t="str">
        <f ca="1">IF(COUNTIF('jours fériés'!C:C,Tableau1[[#This Row],[Date]]),"oui","")</f>
        <v/>
      </c>
      <c r="P35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3" s="83">
        <f>IF(Tableau1[[#This Row],[ CP / ABS]]="A.M.",Tableau1[[#This Row],[Temps de travail]],0)</f>
        <v>0</v>
      </c>
      <c r="R353" s="84">
        <f>IF(Tableau1[[#This Row],[ CP / ABS]]="Ch.P.",Tableau1[[#This Row],[Temps de travail]],0)</f>
        <v>0</v>
      </c>
    </row>
    <row r="354" spans="2:18" x14ac:dyDescent="0.3">
      <c r="B354" s="67" t="str">
        <f>IF(WEEKDAY(Tableau1[[#This Row],[Date]],2)=4,"semaine "&amp;_xlfn.ISOWEEKNUM(Tableau1[[#This Row],[Date]]),"")</f>
        <v/>
      </c>
      <c r="C354" s="54" t="str">
        <f>UPPER(TEXT(Tableau1[[#This Row],[Date]],"jjjj"))</f>
        <v>DIMANCHE</v>
      </c>
      <c r="D354" s="109">
        <f>$C$3+ROW()-ROW(Tableau1[[#Headers],[Date]])-1</f>
        <v>44178</v>
      </c>
      <c r="E354" s="29"/>
      <c r="F354" s="29"/>
      <c r="G354" s="101"/>
      <c r="H354" s="29"/>
      <c r="I354" s="29"/>
      <c r="J354" s="101"/>
      <c r="K354" s="113">
        <f>Tableau1[[#This Row],[Fin AM]]-Tableau1[[#This Row],[Début AM]]-Tableau1[[#This Row],[Pause AM]]+Tableau1[[#This Row],[Fin PM]]-Tableau1[[#This Row],[Début PM]]-Tableau1[[#This Row],[Pause PM]]</f>
        <v>0</v>
      </c>
      <c r="L354" s="57"/>
      <c r="M354" s="68"/>
      <c r="N354" s="57"/>
      <c r="O354" s="57" t="str">
        <f ca="1">IF(COUNTIF('jours fériés'!C:C,Tableau1[[#This Row],[Date]]),"oui","")</f>
        <v/>
      </c>
      <c r="P354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4" s="83">
        <f>IF(Tableau1[[#This Row],[ CP / ABS]]="A.M.",Tableau1[[#This Row],[Temps de travail]],0)</f>
        <v>0</v>
      </c>
      <c r="R354" s="84">
        <f>IF(Tableau1[[#This Row],[ CP / ABS]]="Ch.P.",Tableau1[[#This Row],[Temps de travail]],0)</f>
        <v>0</v>
      </c>
    </row>
    <row r="355" spans="2:18" x14ac:dyDescent="0.3">
      <c r="B355" s="67" t="str">
        <f>IF(WEEKDAY(Tableau1[[#This Row],[Date]],2)=4,"semaine "&amp;_xlfn.ISOWEEKNUM(Tableau1[[#This Row],[Date]]),"")</f>
        <v/>
      </c>
      <c r="C355" s="54" t="str">
        <f>UPPER(TEXT(Tableau1[[#This Row],[Date]],"jjjj"))</f>
        <v>LUNDI</v>
      </c>
      <c r="D355" s="109">
        <f>$C$3+ROW()-ROW(Tableau1[[#Headers],[Date]])-1</f>
        <v>44179</v>
      </c>
      <c r="E355" s="29"/>
      <c r="F355" s="29"/>
      <c r="G355" s="101"/>
      <c r="H355" s="29"/>
      <c r="I355" s="29"/>
      <c r="J355" s="101"/>
      <c r="K355" s="113">
        <f>Tableau1[[#This Row],[Fin AM]]-Tableau1[[#This Row],[Début AM]]-Tableau1[[#This Row],[Pause AM]]+Tableau1[[#This Row],[Fin PM]]-Tableau1[[#This Row],[Début PM]]-Tableau1[[#This Row],[Pause PM]]</f>
        <v>0</v>
      </c>
      <c r="L355" s="57"/>
      <c r="M355" s="68"/>
      <c r="N355" s="61"/>
      <c r="O355" s="52" t="str">
        <f ca="1">IF(COUNTIF('jours fériés'!C:C,Tableau1[[#This Row],[Date]]),"oui","")</f>
        <v/>
      </c>
      <c r="P35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5" s="83">
        <f>IF(Tableau1[[#This Row],[ CP / ABS]]="A.M.",Tableau1[[#This Row],[Temps de travail]],0)</f>
        <v>0</v>
      </c>
      <c r="R355" s="84">
        <f>IF(Tableau1[[#This Row],[ CP / ABS]]="Ch.P.",Tableau1[[#This Row],[Temps de travail]],0)</f>
        <v>0</v>
      </c>
    </row>
    <row r="356" spans="2:18" x14ac:dyDescent="0.3">
      <c r="B356" s="67" t="str">
        <f>IF(WEEKDAY(Tableau1[[#This Row],[Date]],2)=4,"semaine "&amp;_xlfn.ISOWEEKNUM(Tableau1[[#This Row],[Date]]),"")</f>
        <v/>
      </c>
      <c r="C356" s="54" t="str">
        <f>UPPER(TEXT(Tableau1[[#This Row],[Date]],"jjjj"))</f>
        <v>MARDI</v>
      </c>
      <c r="D356" s="109">
        <f>$C$3+ROW()-ROW(Tableau1[[#Headers],[Date]])-1</f>
        <v>44180</v>
      </c>
      <c r="E356" s="29"/>
      <c r="F356" s="29"/>
      <c r="G356" s="101"/>
      <c r="H356" s="29"/>
      <c r="I356" s="29"/>
      <c r="J356" s="101"/>
      <c r="K356" s="113">
        <f>Tableau1[[#This Row],[Fin AM]]-Tableau1[[#This Row],[Début AM]]-Tableau1[[#This Row],[Pause AM]]+Tableau1[[#This Row],[Fin PM]]-Tableau1[[#This Row],[Début PM]]-Tableau1[[#This Row],[Pause PM]]</f>
        <v>0</v>
      </c>
      <c r="L356" s="57"/>
      <c r="M356" s="68"/>
      <c r="N356" s="61"/>
      <c r="O356" s="52" t="str">
        <f ca="1">IF(COUNTIF('jours fériés'!C:C,Tableau1[[#This Row],[Date]]),"oui","")</f>
        <v/>
      </c>
      <c r="P35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6" s="83">
        <f>IF(Tableau1[[#This Row],[ CP / ABS]]="A.M.",Tableau1[[#This Row],[Temps de travail]],0)</f>
        <v>0</v>
      </c>
      <c r="R356" s="84">
        <f>IF(Tableau1[[#This Row],[ CP / ABS]]="Ch.P.",Tableau1[[#This Row],[Temps de travail]],0)</f>
        <v>0</v>
      </c>
    </row>
    <row r="357" spans="2:18" x14ac:dyDescent="0.3">
      <c r="B357" s="67" t="str">
        <f>IF(WEEKDAY(Tableau1[[#This Row],[Date]],2)=4,"semaine "&amp;_xlfn.ISOWEEKNUM(Tableau1[[#This Row],[Date]]),"")</f>
        <v/>
      </c>
      <c r="C357" s="54" t="str">
        <f>UPPER(TEXT(Tableau1[[#This Row],[Date]],"jjjj"))</f>
        <v>MERCREDI</v>
      </c>
      <c r="D357" s="109">
        <f>$C$3+ROW()-ROW(Tableau1[[#Headers],[Date]])-1</f>
        <v>44181</v>
      </c>
      <c r="E357" s="29"/>
      <c r="F357" s="29"/>
      <c r="G357" s="101"/>
      <c r="H357" s="29"/>
      <c r="I357" s="29"/>
      <c r="J357" s="101"/>
      <c r="K357" s="113">
        <f>Tableau1[[#This Row],[Fin AM]]-Tableau1[[#This Row],[Début AM]]-Tableau1[[#This Row],[Pause AM]]+Tableau1[[#This Row],[Fin PM]]-Tableau1[[#This Row],[Début PM]]-Tableau1[[#This Row],[Pause PM]]</f>
        <v>0</v>
      </c>
      <c r="L357" s="57"/>
      <c r="M357" s="68"/>
      <c r="N357" s="61"/>
      <c r="O357" s="52" t="str">
        <f ca="1">IF(COUNTIF('jours fériés'!C:C,Tableau1[[#This Row],[Date]]),"oui","")</f>
        <v/>
      </c>
      <c r="P35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7" s="83">
        <f>IF(Tableau1[[#This Row],[ CP / ABS]]="A.M.",Tableau1[[#This Row],[Temps de travail]],0)</f>
        <v>0</v>
      </c>
      <c r="R357" s="84">
        <f>IF(Tableau1[[#This Row],[ CP / ABS]]="Ch.P.",Tableau1[[#This Row],[Temps de travail]],0)</f>
        <v>0</v>
      </c>
    </row>
    <row r="358" spans="2:18" x14ac:dyDescent="0.3">
      <c r="B358" s="67" t="str">
        <f>IF(WEEKDAY(Tableau1[[#This Row],[Date]],2)=4,"semaine "&amp;_xlfn.ISOWEEKNUM(Tableau1[[#This Row],[Date]]),"")</f>
        <v>semaine 51</v>
      </c>
      <c r="C358" s="54" t="str">
        <f>UPPER(TEXT(Tableau1[[#This Row],[Date]],"jjjj"))</f>
        <v>JEUDI</v>
      </c>
      <c r="D358" s="109">
        <f>$C$3+ROW()-ROW(Tableau1[[#Headers],[Date]])-1</f>
        <v>44182</v>
      </c>
      <c r="E358" s="29"/>
      <c r="F358" s="29"/>
      <c r="G358" s="29"/>
      <c r="H358" s="29"/>
      <c r="I358" s="29"/>
      <c r="J358" s="29"/>
      <c r="K358" s="113">
        <f>Tableau1[[#This Row],[Fin AM]]-Tableau1[[#This Row],[Début AM]]-Tableau1[[#This Row],[Pause AM]]+Tableau1[[#This Row],[Fin PM]]-Tableau1[[#This Row],[Début PM]]-Tableau1[[#This Row],[Pause PM]]</f>
        <v>0</v>
      </c>
      <c r="L358" s="57"/>
      <c r="M358" s="68"/>
      <c r="N358" s="61"/>
      <c r="O358" s="52" t="str">
        <f ca="1">IF(COUNTIF('jours fériés'!C:C,Tableau1[[#This Row],[Date]]),"oui","")</f>
        <v/>
      </c>
      <c r="P35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8" s="83">
        <f>IF(Tableau1[[#This Row],[ CP / ABS]]="A.M.",Tableau1[[#This Row],[Temps de travail]],0)</f>
        <v>0</v>
      </c>
      <c r="R358" s="84">
        <f>IF(Tableau1[[#This Row],[ CP / ABS]]="Ch.P.",Tableau1[[#This Row],[Temps de travail]],0)</f>
        <v>0</v>
      </c>
    </row>
    <row r="359" spans="2:18" x14ac:dyDescent="0.3">
      <c r="B359" s="67" t="str">
        <f>IF(WEEKDAY(Tableau1[[#This Row],[Date]],2)=4,"semaine "&amp;_xlfn.ISOWEEKNUM(Tableau1[[#This Row],[Date]]),"")</f>
        <v/>
      </c>
      <c r="C359" s="54" t="str">
        <f>UPPER(TEXT(Tableau1[[#This Row],[Date]],"jjjj"))</f>
        <v>VENDREDI</v>
      </c>
      <c r="D359" s="109">
        <f>$C$3+ROW()-ROW(Tableau1[[#Headers],[Date]])-1</f>
        <v>44183</v>
      </c>
      <c r="E359" s="29"/>
      <c r="F359" s="29"/>
      <c r="G359" s="29"/>
      <c r="H359" s="29"/>
      <c r="I359" s="29"/>
      <c r="J359" s="29"/>
      <c r="K359" s="113">
        <f>Tableau1[[#This Row],[Fin AM]]-Tableau1[[#This Row],[Début AM]]-Tableau1[[#This Row],[Pause AM]]+Tableau1[[#This Row],[Fin PM]]-Tableau1[[#This Row],[Début PM]]-Tableau1[[#This Row],[Pause PM]]</f>
        <v>0</v>
      </c>
      <c r="L359" s="57"/>
      <c r="M359" s="68"/>
      <c r="N359" s="61"/>
      <c r="O359" s="52" t="str">
        <f ca="1">IF(COUNTIF('jours fériés'!C:C,Tableau1[[#This Row],[Date]]),"oui","")</f>
        <v/>
      </c>
      <c r="P35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59" s="83">
        <f>IF(Tableau1[[#This Row],[ CP / ABS]]="A.M.",Tableau1[[#This Row],[Temps de travail]],0)</f>
        <v>0</v>
      </c>
      <c r="R359" s="84">
        <f>IF(Tableau1[[#This Row],[ CP / ABS]]="Ch.P.",Tableau1[[#This Row],[Temps de travail]],0)</f>
        <v>0</v>
      </c>
    </row>
    <row r="360" spans="2:18" x14ac:dyDescent="0.3">
      <c r="B360" s="67" t="str">
        <f>IF(WEEKDAY(Tableau1[[#This Row],[Date]],2)=4,"semaine "&amp;_xlfn.ISOWEEKNUM(Tableau1[[#This Row],[Date]]),"")</f>
        <v/>
      </c>
      <c r="C360" s="54" t="str">
        <f>UPPER(TEXT(Tableau1[[#This Row],[Date]],"jjjj"))</f>
        <v>SAMEDI</v>
      </c>
      <c r="D360" s="109">
        <f>$C$3+ROW()-ROW(Tableau1[[#Headers],[Date]])-1</f>
        <v>44184</v>
      </c>
      <c r="E360" s="29"/>
      <c r="F360" s="29"/>
      <c r="G360" s="101"/>
      <c r="H360" s="29"/>
      <c r="I360" s="29"/>
      <c r="J360" s="101"/>
      <c r="K360" s="113">
        <f>Tableau1[[#This Row],[Fin AM]]-Tableau1[[#This Row],[Début AM]]-Tableau1[[#This Row],[Pause AM]]+Tableau1[[#This Row],[Fin PM]]-Tableau1[[#This Row],[Début PM]]-Tableau1[[#This Row],[Pause PM]]</f>
        <v>0</v>
      </c>
      <c r="L360" s="57"/>
      <c r="M360" s="68"/>
      <c r="N360" s="61"/>
      <c r="O360" s="52" t="str">
        <f ca="1">IF(COUNTIF('jours fériés'!C:C,Tableau1[[#This Row],[Date]]),"oui","")</f>
        <v/>
      </c>
      <c r="P36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0" s="83">
        <f>IF(Tableau1[[#This Row],[ CP / ABS]]="A.M.",Tableau1[[#This Row],[Temps de travail]],0)</f>
        <v>0</v>
      </c>
      <c r="R360" s="84">
        <f>IF(Tableau1[[#This Row],[ CP / ABS]]="Ch.P.",Tableau1[[#This Row],[Temps de travail]],0)</f>
        <v>0</v>
      </c>
    </row>
    <row r="361" spans="2:18" x14ac:dyDescent="0.3">
      <c r="B361" s="67" t="str">
        <f>IF(WEEKDAY(Tableau1[[#This Row],[Date]],2)=4,"semaine "&amp;_xlfn.ISOWEEKNUM(Tableau1[[#This Row],[Date]]),"")</f>
        <v/>
      </c>
      <c r="C361" s="54" t="str">
        <f>UPPER(TEXT(Tableau1[[#This Row],[Date]],"jjjj"))</f>
        <v>DIMANCHE</v>
      </c>
      <c r="D361" s="109">
        <f>$C$3+ROW()-ROW(Tableau1[[#Headers],[Date]])-1</f>
        <v>44185</v>
      </c>
      <c r="E361" s="29"/>
      <c r="F361" s="29"/>
      <c r="G361" s="101"/>
      <c r="H361" s="29"/>
      <c r="I361" s="29"/>
      <c r="J361" s="101"/>
      <c r="K361" s="113">
        <f>Tableau1[[#This Row],[Fin AM]]-Tableau1[[#This Row],[Début AM]]-Tableau1[[#This Row],[Pause AM]]+Tableau1[[#This Row],[Fin PM]]-Tableau1[[#This Row],[Début PM]]-Tableau1[[#This Row],[Pause PM]]</f>
        <v>0</v>
      </c>
      <c r="L361" s="57"/>
      <c r="M361" s="68"/>
      <c r="N361" s="57"/>
      <c r="O361" s="57" t="str">
        <f ca="1">IF(COUNTIF('jours fériés'!C:C,Tableau1[[#This Row],[Date]]),"oui","")</f>
        <v/>
      </c>
      <c r="P361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1" s="83">
        <f>IF(Tableau1[[#This Row],[ CP / ABS]]="A.M.",Tableau1[[#This Row],[Temps de travail]],0)</f>
        <v>0</v>
      </c>
      <c r="R361" s="84">
        <f>IF(Tableau1[[#This Row],[ CP / ABS]]="Ch.P.",Tableau1[[#This Row],[Temps de travail]],0)</f>
        <v>0</v>
      </c>
    </row>
    <row r="362" spans="2:18" x14ac:dyDescent="0.3">
      <c r="B362" s="67" t="str">
        <f>IF(WEEKDAY(Tableau1[[#This Row],[Date]],2)=4,"semaine "&amp;_xlfn.ISOWEEKNUM(Tableau1[[#This Row],[Date]]),"")</f>
        <v/>
      </c>
      <c r="C362" s="54" t="str">
        <f>UPPER(TEXT(Tableau1[[#This Row],[Date]],"jjjj"))</f>
        <v>LUNDI</v>
      </c>
      <c r="D362" s="109">
        <f>$C$3+ROW()-ROW(Tableau1[[#Headers],[Date]])-1</f>
        <v>44186</v>
      </c>
      <c r="E362" s="29"/>
      <c r="F362" s="29"/>
      <c r="G362" s="101"/>
      <c r="H362" s="29"/>
      <c r="I362" s="29"/>
      <c r="J362" s="101"/>
      <c r="K362" s="113">
        <f>Tableau1[[#This Row],[Fin AM]]-Tableau1[[#This Row],[Début AM]]-Tableau1[[#This Row],[Pause AM]]+Tableau1[[#This Row],[Fin PM]]-Tableau1[[#This Row],[Début PM]]-Tableau1[[#This Row],[Pause PM]]</f>
        <v>0</v>
      </c>
      <c r="L362" s="57"/>
      <c r="M362" s="68"/>
      <c r="N362" s="61"/>
      <c r="O362" s="52" t="str">
        <f ca="1">IF(COUNTIF('jours fériés'!C:C,Tableau1[[#This Row],[Date]]),"oui","")</f>
        <v/>
      </c>
      <c r="P36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2" s="83">
        <f>IF(Tableau1[[#This Row],[ CP / ABS]]="A.M.",Tableau1[[#This Row],[Temps de travail]],0)</f>
        <v>0</v>
      </c>
      <c r="R362" s="84">
        <f>IF(Tableau1[[#This Row],[ CP / ABS]]="Ch.P.",Tableau1[[#This Row],[Temps de travail]],0)</f>
        <v>0</v>
      </c>
    </row>
    <row r="363" spans="2:18" x14ac:dyDescent="0.3">
      <c r="B363" s="67" t="str">
        <f>IF(WEEKDAY(Tableau1[[#This Row],[Date]],2)=4,"semaine "&amp;_xlfn.ISOWEEKNUM(Tableau1[[#This Row],[Date]]),"")</f>
        <v/>
      </c>
      <c r="C363" s="54" t="str">
        <f>UPPER(TEXT(Tableau1[[#This Row],[Date]],"jjjj"))</f>
        <v>MARDI</v>
      </c>
      <c r="D363" s="109">
        <f>$C$3+ROW()-ROW(Tableau1[[#Headers],[Date]])-1</f>
        <v>44187</v>
      </c>
      <c r="E363" s="29"/>
      <c r="F363" s="29"/>
      <c r="G363" s="101"/>
      <c r="H363" s="29"/>
      <c r="I363" s="29"/>
      <c r="J363" s="101"/>
      <c r="K363" s="113">
        <f>Tableau1[[#This Row],[Fin AM]]-Tableau1[[#This Row],[Début AM]]-Tableau1[[#This Row],[Pause AM]]+Tableau1[[#This Row],[Fin PM]]-Tableau1[[#This Row],[Début PM]]-Tableau1[[#This Row],[Pause PM]]</f>
        <v>0</v>
      </c>
      <c r="L363" s="57"/>
      <c r="M363" s="68"/>
      <c r="N363" s="61"/>
      <c r="O363" s="52" t="str">
        <f ca="1">IF(COUNTIF('jours fériés'!C:C,Tableau1[[#This Row],[Date]]),"oui","")</f>
        <v/>
      </c>
      <c r="P36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3" s="83">
        <f>IF(Tableau1[[#This Row],[ CP / ABS]]="A.M.",Tableau1[[#This Row],[Temps de travail]],0)</f>
        <v>0</v>
      </c>
      <c r="R363" s="84">
        <f>IF(Tableau1[[#This Row],[ CP / ABS]]="Ch.P.",Tableau1[[#This Row],[Temps de travail]],0)</f>
        <v>0</v>
      </c>
    </row>
    <row r="364" spans="2:18" x14ac:dyDescent="0.3">
      <c r="B364" s="67" t="str">
        <f>IF(WEEKDAY(Tableau1[[#This Row],[Date]],2)=4,"semaine "&amp;_xlfn.ISOWEEKNUM(Tableau1[[#This Row],[Date]]),"")</f>
        <v/>
      </c>
      <c r="C364" s="54" t="str">
        <f>UPPER(TEXT(Tableau1[[#This Row],[Date]],"jjjj"))</f>
        <v>MERCREDI</v>
      </c>
      <c r="D364" s="109">
        <f>$C$3+ROW()-ROW(Tableau1[[#Headers],[Date]])-1</f>
        <v>44188</v>
      </c>
      <c r="E364" s="29"/>
      <c r="F364" s="29"/>
      <c r="G364" s="101"/>
      <c r="H364" s="29"/>
      <c r="I364" s="29"/>
      <c r="J364" s="101"/>
      <c r="K364" s="113">
        <f>Tableau1[[#This Row],[Fin AM]]-Tableau1[[#This Row],[Début AM]]-Tableau1[[#This Row],[Pause AM]]+Tableau1[[#This Row],[Fin PM]]-Tableau1[[#This Row],[Début PM]]-Tableau1[[#This Row],[Pause PM]]</f>
        <v>0</v>
      </c>
      <c r="L364" s="57"/>
      <c r="M364" s="68"/>
      <c r="N364" s="61"/>
      <c r="O364" s="52" t="str">
        <f ca="1">IF(COUNTIF('jours fériés'!C:C,Tableau1[[#This Row],[Date]]),"oui","")</f>
        <v/>
      </c>
      <c r="P36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4" s="83">
        <f>IF(Tableau1[[#This Row],[ CP / ABS]]="A.M.",Tableau1[[#This Row],[Temps de travail]],0)</f>
        <v>0</v>
      </c>
      <c r="R364" s="84">
        <f>IF(Tableau1[[#This Row],[ CP / ABS]]="Ch.P.",Tableau1[[#This Row],[Temps de travail]],0)</f>
        <v>0</v>
      </c>
    </row>
    <row r="365" spans="2:18" x14ac:dyDescent="0.3">
      <c r="B365" s="67" t="str">
        <f>IF(WEEKDAY(Tableau1[[#This Row],[Date]],2)=4,"semaine "&amp;_xlfn.ISOWEEKNUM(Tableau1[[#This Row],[Date]]),"")</f>
        <v>semaine 52</v>
      </c>
      <c r="C365" s="54" t="str">
        <f>UPPER(TEXT(Tableau1[[#This Row],[Date]],"jjjj"))</f>
        <v>JEUDI</v>
      </c>
      <c r="D365" s="109">
        <f>$C$3+ROW()-ROW(Tableau1[[#Headers],[Date]])-1</f>
        <v>44189</v>
      </c>
      <c r="E365" s="29"/>
      <c r="F365" s="29"/>
      <c r="G365" s="29"/>
      <c r="H365" s="29"/>
      <c r="I365" s="29"/>
      <c r="J365" s="29"/>
      <c r="K365" s="113">
        <f>Tableau1[[#This Row],[Fin AM]]-Tableau1[[#This Row],[Début AM]]-Tableau1[[#This Row],[Pause AM]]+Tableau1[[#This Row],[Fin PM]]-Tableau1[[#This Row],[Début PM]]-Tableau1[[#This Row],[Pause PM]]</f>
        <v>0</v>
      </c>
      <c r="L365" s="57"/>
      <c r="M365" s="68"/>
      <c r="N365" s="61"/>
      <c r="O365" s="52" t="str">
        <f ca="1">IF(COUNTIF('jours fériés'!C:C,Tableau1[[#This Row],[Date]]),"oui","")</f>
        <v/>
      </c>
      <c r="P36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5" s="83">
        <f>IF(Tableau1[[#This Row],[ CP / ABS]]="A.M.",Tableau1[[#This Row],[Temps de travail]],0)</f>
        <v>0</v>
      </c>
      <c r="R365" s="84">
        <f>IF(Tableau1[[#This Row],[ CP / ABS]]="Ch.P.",Tableau1[[#This Row],[Temps de travail]],0)</f>
        <v>0</v>
      </c>
    </row>
    <row r="366" spans="2:18" x14ac:dyDescent="0.3">
      <c r="B366" s="67" t="str">
        <f>IF(WEEKDAY(Tableau1[[#This Row],[Date]],2)=4,"semaine "&amp;_xlfn.ISOWEEKNUM(Tableau1[[#This Row],[Date]]),"")</f>
        <v/>
      </c>
      <c r="C366" s="54" t="str">
        <f>UPPER(TEXT(Tableau1[[#This Row],[Date]],"jjjj"))</f>
        <v>VENDREDI</v>
      </c>
      <c r="D366" s="109">
        <f>$C$3+ROW()-ROW(Tableau1[[#Headers],[Date]])-1</f>
        <v>44190</v>
      </c>
      <c r="E366" s="29"/>
      <c r="F366" s="29"/>
      <c r="G366" s="29"/>
      <c r="H366" s="29"/>
      <c r="I366" s="29"/>
      <c r="J366" s="29"/>
      <c r="K366" s="113">
        <f>Tableau1[[#This Row],[Fin AM]]-Tableau1[[#This Row],[Début AM]]-Tableau1[[#This Row],[Pause AM]]+Tableau1[[#This Row],[Fin PM]]-Tableau1[[#This Row],[Début PM]]-Tableau1[[#This Row],[Pause PM]]</f>
        <v>0</v>
      </c>
      <c r="L366" s="57"/>
      <c r="M366" s="68"/>
      <c r="N366" s="61"/>
      <c r="O366" s="52" t="str">
        <f ca="1">IF(COUNTIF('jours fériés'!C:C,Tableau1[[#This Row],[Date]]),"oui","")</f>
        <v>oui</v>
      </c>
      <c r="P36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6" s="83">
        <f>IF(Tableau1[[#This Row],[ CP / ABS]]="A.M.",Tableau1[[#This Row],[Temps de travail]],0)</f>
        <v>0</v>
      </c>
      <c r="R366" s="84">
        <f>IF(Tableau1[[#This Row],[ CP / ABS]]="Ch.P.",Tableau1[[#This Row],[Temps de travail]],0)</f>
        <v>0</v>
      </c>
    </row>
    <row r="367" spans="2:18" x14ac:dyDescent="0.3">
      <c r="B367" s="67" t="str">
        <f>IF(WEEKDAY(Tableau1[[#This Row],[Date]],2)=4,"semaine "&amp;_xlfn.ISOWEEKNUM(Tableau1[[#This Row],[Date]]),"")</f>
        <v/>
      </c>
      <c r="C367" s="54" t="str">
        <f>UPPER(TEXT(Tableau1[[#This Row],[Date]],"jjjj"))</f>
        <v>SAMEDI</v>
      </c>
      <c r="D367" s="109">
        <f>$C$3+ROW()-ROW(Tableau1[[#Headers],[Date]])-1</f>
        <v>44191</v>
      </c>
      <c r="E367" s="29"/>
      <c r="F367" s="29"/>
      <c r="G367" s="101"/>
      <c r="H367" s="29"/>
      <c r="I367" s="29"/>
      <c r="J367" s="101"/>
      <c r="K367" s="113">
        <f>Tableau1[[#This Row],[Fin AM]]-Tableau1[[#This Row],[Début AM]]-Tableau1[[#This Row],[Pause AM]]+Tableau1[[#This Row],[Fin PM]]-Tableau1[[#This Row],[Début PM]]-Tableau1[[#This Row],[Pause PM]]</f>
        <v>0</v>
      </c>
      <c r="L367" s="57"/>
      <c r="M367" s="68"/>
      <c r="N367" s="61"/>
      <c r="O367" s="52" t="str">
        <f ca="1">IF(COUNTIF('jours fériés'!C:C,Tableau1[[#This Row],[Date]]),"oui","")</f>
        <v/>
      </c>
      <c r="P36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7" s="83">
        <f>IF(Tableau1[[#This Row],[ CP / ABS]]="A.M.",Tableau1[[#This Row],[Temps de travail]],0)</f>
        <v>0</v>
      </c>
      <c r="R367" s="84">
        <f>IF(Tableau1[[#This Row],[ CP / ABS]]="Ch.P.",Tableau1[[#This Row],[Temps de travail]],0)</f>
        <v>0</v>
      </c>
    </row>
    <row r="368" spans="2:18" x14ac:dyDescent="0.3">
      <c r="B368" s="67" t="str">
        <f>IF(WEEKDAY(Tableau1[[#This Row],[Date]],2)=4,"semaine "&amp;_xlfn.ISOWEEKNUM(Tableau1[[#This Row],[Date]]),"")</f>
        <v/>
      </c>
      <c r="C368" s="54" t="str">
        <f>UPPER(TEXT(Tableau1[[#This Row],[Date]],"jjjj"))</f>
        <v>DIMANCHE</v>
      </c>
      <c r="D368" s="109">
        <f>$C$3+ROW()-ROW(Tableau1[[#Headers],[Date]])-1</f>
        <v>44192</v>
      </c>
      <c r="E368" s="29"/>
      <c r="F368" s="29"/>
      <c r="G368" s="101"/>
      <c r="H368" s="29"/>
      <c r="I368" s="29"/>
      <c r="J368" s="101"/>
      <c r="K368" s="113">
        <f>Tableau1[[#This Row],[Fin AM]]-Tableau1[[#This Row],[Début AM]]-Tableau1[[#This Row],[Pause AM]]+Tableau1[[#This Row],[Fin PM]]-Tableau1[[#This Row],[Début PM]]-Tableau1[[#This Row],[Pause PM]]</f>
        <v>0</v>
      </c>
      <c r="L368" s="57"/>
      <c r="M368" s="68"/>
      <c r="N368" s="57"/>
      <c r="O368" s="57" t="str">
        <f ca="1">IF(COUNTIF('jours fériés'!C:C,Tableau1[[#This Row],[Date]]),"oui","")</f>
        <v/>
      </c>
      <c r="P368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8" s="83">
        <f>IF(Tableau1[[#This Row],[ CP / ABS]]="A.M.",Tableau1[[#This Row],[Temps de travail]],0)</f>
        <v>0</v>
      </c>
      <c r="R368" s="84">
        <f>IF(Tableau1[[#This Row],[ CP / ABS]]="Ch.P.",Tableau1[[#This Row],[Temps de travail]],0)</f>
        <v>0</v>
      </c>
    </row>
    <row r="369" spans="2:18" x14ac:dyDescent="0.3">
      <c r="B369" s="67" t="str">
        <f>IF(WEEKDAY(Tableau1[[#This Row],[Date]],2)=4,"semaine "&amp;_xlfn.ISOWEEKNUM(Tableau1[[#This Row],[Date]]),"")</f>
        <v/>
      </c>
      <c r="C369" s="54" t="str">
        <f>UPPER(TEXT(Tableau1[[#This Row],[Date]],"jjjj"))</f>
        <v>LUNDI</v>
      </c>
      <c r="D369" s="109">
        <f>$C$3+ROW()-ROW(Tableau1[[#Headers],[Date]])-1</f>
        <v>44193</v>
      </c>
      <c r="E369" s="29"/>
      <c r="F369" s="29"/>
      <c r="G369" s="101"/>
      <c r="H369" s="29"/>
      <c r="I369" s="29"/>
      <c r="J369" s="101"/>
      <c r="K369" s="113">
        <f>Tableau1[[#This Row],[Fin AM]]-Tableau1[[#This Row],[Début AM]]-Tableau1[[#This Row],[Pause AM]]+Tableau1[[#This Row],[Fin PM]]-Tableau1[[#This Row],[Début PM]]-Tableau1[[#This Row],[Pause PM]]</f>
        <v>0</v>
      </c>
      <c r="L369" s="57"/>
      <c r="M369" s="68"/>
      <c r="N369" s="61"/>
      <c r="O369" s="52" t="str">
        <f ca="1">IF(COUNTIF('jours fériés'!C:C,Tableau1[[#This Row],[Date]]),"oui","")</f>
        <v/>
      </c>
      <c r="P36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69" s="83">
        <f>IF(Tableau1[[#This Row],[ CP / ABS]]="A.M.",Tableau1[[#This Row],[Temps de travail]],0)</f>
        <v>0</v>
      </c>
      <c r="R369" s="84">
        <f>IF(Tableau1[[#This Row],[ CP / ABS]]="Ch.P.",Tableau1[[#This Row],[Temps de travail]],0)</f>
        <v>0</v>
      </c>
    </row>
    <row r="370" spans="2:18" x14ac:dyDescent="0.3">
      <c r="B370" s="67" t="str">
        <f>IF(WEEKDAY(Tableau1[[#This Row],[Date]],2)=4,"semaine "&amp;_xlfn.ISOWEEKNUM(Tableau1[[#This Row],[Date]]),"")</f>
        <v/>
      </c>
      <c r="C370" s="54" t="str">
        <f>UPPER(TEXT(Tableau1[[#This Row],[Date]],"jjjj"))</f>
        <v>MARDI</v>
      </c>
      <c r="D370" s="109">
        <f>$C$3+ROW()-ROW(Tableau1[[#Headers],[Date]])-1</f>
        <v>44194</v>
      </c>
      <c r="E370" s="29"/>
      <c r="F370" s="29"/>
      <c r="G370" s="101"/>
      <c r="H370" s="29"/>
      <c r="I370" s="29"/>
      <c r="J370" s="101"/>
      <c r="K370" s="113">
        <f>Tableau1[[#This Row],[Fin AM]]-Tableau1[[#This Row],[Début AM]]-Tableau1[[#This Row],[Pause AM]]+Tableau1[[#This Row],[Fin PM]]-Tableau1[[#This Row],[Début PM]]-Tableau1[[#This Row],[Pause PM]]</f>
        <v>0</v>
      </c>
      <c r="L370" s="57"/>
      <c r="M370" s="68"/>
      <c r="N370" s="61"/>
      <c r="O370" s="52" t="str">
        <f ca="1">IF(COUNTIF('jours fériés'!C:C,Tableau1[[#This Row],[Date]]),"oui","")</f>
        <v/>
      </c>
      <c r="P37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0" s="83">
        <f>IF(Tableau1[[#This Row],[ CP / ABS]]="A.M.",Tableau1[[#This Row],[Temps de travail]],0)</f>
        <v>0</v>
      </c>
      <c r="R370" s="84">
        <f>IF(Tableau1[[#This Row],[ CP / ABS]]="Ch.P.",Tableau1[[#This Row],[Temps de travail]],0)</f>
        <v>0</v>
      </c>
    </row>
    <row r="371" spans="2:18" x14ac:dyDescent="0.3">
      <c r="B371" s="67" t="str">
        <f>IF(WEEKDAY(Tableau1[[#This Row],[Date]],2)=4,"semaine "&amp;_xlfn.ISOWEEKNUM(Tableau1[[#This Row],[Date]]),"")</f>
        <v/>
      </c>
      <c r="C371" s="54" t="str">
        <f>UPPER(TEXT(Tableau1[[#This Row],[Date]],"jjjj"))</f>
        <v>MERCREDI</v>
      </c>
      <c r="D371" s="109">
        <f>$C$3+ROW()-ROW(Tableau1[[#Headers],[Date]])-1</f>
        <v>44195</v>
      </c>
      <c r="E371" s="29"/>
      <c r="F371" s="29"/>
      <c r="G371" s="101"/>
      <c r="H371" s="29"/>
      <c r="I371" s="29"/>
      <c r="J371" s="101"/>
      <c r="K371" s="113">
        <f>Tableau1[[#This Row],[Fin AM]]-Tableau1[[#This Row],[Début AM]]-Tableau1[[#This Row],[Pause AM]]+Tableau1[[#This Row],[Fin PM]]-Tableau1[[#This Row],[Début PM]]-Tableau1[[#This Row],[Pause PM]]</f>
        <v>0</v>
      </c>
      <c r="L371" s="57"/>
      <c r="M371" s="68"/>
      <c r="N371" s="61"/>
      <c r="O371" s="52" t="str">
        <f ca="1">IF(COUNTIF('jours fériés'!C:C,Tableau1[[#This Row],[Date]]),"oui","")</f>
        <v/>
      </c>
      <c r="P37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1" s="83">
        <f>IF(Tableau1[[#This Row],[ CP / ABS]]="A.M.",Tableau1[[#This Row],[Temps de travail]],0)</f>
        <v>0</v>
      </c>
      <c r="R371" s="84">
        <f>IF(Tableau1[[#This Row],[ CP / ABS]]="Ch.P.",Tableau1[[#This Row],[Temps de travail]],0)</f>
        <v>0</v>
      </c>
    </row>
    <row r="372" spans="2:18" x14ac:dyDescent="0.3">
      <c r="B372" s="67" t="str">
        <f>IF(WEEKDAY(Tableau1[[#This Row],[Date]],2)=4,"semaine "&amp;_xlfn.ISOWEEKNUM(Tableau1[[#This Row],[Date]]),"")</f>
        <v>semaine 53</v>
      </c>
      <c r="C372" s="54" t="str">
        <f>UPPER(TEXT(Tableau1[[#This Row],[Date]],"jjjj"))</f>
        <v>JEUDI</v>
      </c>
      <c r="D372" s="109">
        <f>$C$3+ROW()-ROW(Tableau1[[#Headers],[Date]])-1</f>
        <v>44196</v>
      </c>
      <c r="E372" s="29"/>
      <c r="F372" s="29"/>
      <c r="G372" s="29"/>
      <c r="H372" s="29"/>
      <c r="I372" s="29"/>
      <c r="J372" s="29"/>
      <c r="K372" s="113">
        <f>Tableau1[[#This Row],[Fin AM]]-Tableau1[[#This Row],[Début AM]]-Tableau1[[#This Row],[Pause AM]]+Tableau1[[#This Row],[Fin PM]]-Tableau1[[#This Row],[Début PM]]-Tableau1[[#This Row],[Pause PM]]</f>
        <v>0</v>
      </c>
      <c r="L372" s="57"/>
      <c r="M372" s="68"/>
      <c r="N372" s="61"/>
      <c r="O372" s="52" t="str">
        <f ca="1">IF(COUNTIF('jours fériés'!C:C,Tableau1[[#This Row],[Date]]),"oui","")</f>
        <v/>
      </c>
      <c r="P37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2" s="83">
        <f>IF(Tableau1[[#This Row],[ CP / ABS]]="A.M.",Tableau1[[#This Row],[Temps de travail]],0)</f>
        <v>0</v>
      </c>
      <c r="R372" s="84">
        <f>IF(Tableau1[[#This Row],[ CP / ABS]]="Ch.P.",Tableau1[[#This Row],[Temps de travail]],0)</f>
        <v>0</v>
      </c>
    </row>
    <row r="373" spans="2:18" x14ac:dyDescent="0.3">
      <c r="B373" s="67" t="str">
        <f>IF(WEEKDAY(Tableau1[[#This Row],[Date]],2)=4,"semaine "&amp;_xlfn.ISOWEEKNUM(Tableau1[[#This Row],[Date]]),"")</f>
        <v/>
      </c>
      <c r="C373" s="54" t="str">
        <f>UPPER(TEXT(Tableau1[[#This Row],[Date]],"jjjj"))</f>
        <v>VENDREDI</v>
      </c>
      <c r="D373" s="109">
        <f>$C$3+ROW()-ROW(Tableau1[[#Headers],[Date]])-1</f>
        <v>44197</v>
      </c>
      <c r="E373" s="29"/>
      <c r="F373" s="29"/>
      <c r="G373" s="29"/>
      <c r="H373" s="29"/>
      <c r="I373" s="29"/>
      <c r="J373" s="29"/>
      <c r="K373" s="113">
        <f>Tableau1[[#This Row],[Fin AM]]-Tableau1[[#This Row],[Début AM]]-Tableau1[[#This Row],[Pause AM]]+Tableau1[[#This Row],[Fin PM]]-Tableau1[[#This Row],[Début PM]]-Tableau1[[#This Row],[Pause PM]]</f>
        <v>0</v>
      </c>
      <c r="L373" s="57"/>
      <c r="M373" s="68"/>
      <c r="N373" s="61"/>
      <c r="O373" s="52" t="str">
        <f ca="1">IF(COUNTIF('jours fériés'!C:C,Tableau1[[#This Row],[Date]]),"oui","")</f>
        <v>oui</v>
      </c>
      <c r="P37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3" s="83">
        <f>IF(Tableau1[[#This Row],[ CP / ABS]]="A.M.",Tableau1[[#This Row],[Temps de travail]],0)</f>
        <v>0</v>
      </c>
      <c r="R373" s="84">
        <f>IF(Tableau1[[#This Row],[ CP / ABS]]="Ch.P.",Tableau1[[#This Row],[Temps de travail]],0)</f>
        <v>0</v>
      </c>
    </row>
    <row r="374" spans="2:18" x14ac:dyDescent="0.3">
      <c r="B374" s="67" t="str">
        <f>IF(WEEKDAY(Tableau1[[#This Row],[Date]],2)=4,"semaine "&amp;_xlfn.ISOWEEKNUM(Tableau1[[#This Row],[Date]]),"")</f>
        <v/>
      </c>
      <c r="C374" s="54" t="str">
        <f>UPPER(TEXT(Tableau1[[#This Row],[Date]],"jjjj"))</f>
        <v>SAMEDI</v>
      </c>
      <c r="D374" s="109">
        <f>$C$3+ROW()-ROW(Tableau1[[#Headers],[Date]])-1</f>
        <v>44198</v>
      </c>
      <c r="E374" s="29"/>
      <c r="F374" s="29"/>
      <c r="G374" s="101"/>
      <c r="H374" s="29"/>
      <c r="I374" s="29"/>
      <c r="J374" s="101"/>
      <c r="K374" s="113">
        <f>Tableau1[[#This Row],[Fin AM]]-Tableau1[[#This Row],[Début AM]]-Tableau1[[#This Row],[Pause AM]]+Tableau1[[#This Row],[Fin PM]]-Tableau1[[#This Row],[Début PM]]-Tableau1[[#This Row],[Pause PM]]</f>
        <v>0</v>
      </c>
      <c r="L374" s="57"/>
      <c r="M374" s="68"/>
      <c r="N374" s="61"/>
      <c r="O374" s="52" t="str">
        <f ca="1">IF(COUNTIF('jours fériés'!C:C,Tableau1[[#This Row],[Date]]),"oui","")</f>
        <v/>
      </c>
      <c r="P37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4" s="83">
        <f>IF(Tableau1[[#This Row],[ CP / ABS]]="A.M.",Tableau1[[#This Row],[Temps de travail]],0)</f>
        <v>0</v>
      </c>
      <c r="R374" s="84">
        <f>IF(Tableau1[[#This Row],[ CP / ABS]]="Ch.P.",Tableau1[[#This Row],[Temps de travail]],0)</f>
        <v>0</v>
      </c>
    </row>
    <row r="375" spans="2:18" x14ac:dyDescent="0.3">
      <c r="B375" s="67" t="str">
        <f>IF(WEEKDAY(Tableau1[[#This Row],[Date]],2)=4,"semaine "&amp;_xlfn.ISOWEEKNUM(Tableau1[[#This Row],[Date]]),"")</f>
        <v/>
      </c>
      <c r="C375" s="54" t="str">
        <f>UPPER(TEXT(Tableau1[[#This Row],[Date]],"jjjj"))</f>
        <v>DIMANCHE</v>
      </c>
      <c r="D375" s="109">
        <f>$C$3+ROW()-ROW(Tableau1[[#Headers],[Date]])-1</f>
        <v>44199</v>
      </c>
      <c r="E375" s="29"/>
      <c r="F375" s="29"/>
      <c r="G375" s="101"/>
      <c r="H375" s="29"/>
      <c r="I375" s="29"/>
      <c r="J375" s="101"/>
      <c r="K375" s="113">
        <f>Tableau1[[#This Row],[Fin AM]]-Tableau1[[#This Row],[Début AM]]-Tableau1[[#This Row],[Pause AM]]+Tableau1[[#This Row],[Fin PM]]-Tableau1[[#This Row],[Début PM]]-Tableau1[[#This Row],[Pause PM]]</f>
        <v>0</v>
      </c>
      <c r="L375" s="57"/>
      <c r="M375" s="68"/>
      <c r="N375" s="57"/>
      <c r="O375" s="57" t="str">
        <f ca="1">IF(COUNTIF('jours fériés'!C:C,Tableau1[[#This Row],[Date]]),"oui","")</f>
        <v/>
      </c>
      <c r="P375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5" s="83">
        <f>IF(Tableau1[[#This Row],[ CP / ABS]]="A.M.",Tableau1[[#This Row],[Temps de travail]],0)</f>
        <v>0</v>
      </c>
      <c r="R375" s="84">
        <f>IF(Tableau1[[#This Row],[ CP / ABS]]="Ch.P.",Tableau1[[#This Row],[Temps de travail]],0)</f>
        <v>0</v>
      </c>
    </row>
    <row r="376" spans="2:18" x14ac:dyDescent="0.3">
      <c r="B376" s="67" t="str">
        <f>IF(WEEKDAY(Tableau1[[#This Row],[Date]],2)=4,"semaine "&amp;_xlfn.ISOWEEKNUM(Tableau1[[#This Row],[Date]]),"")</f>
        <v/>
      </c>
      <c r="C376" s="54" t="str">
        <f>UPPER(TEXT(Tableau1[[#This Row],[Date]],"jjjj"))</f>
        <v>LUNDI</v>
      </c>
      <c r="D376" s="109">
        <f>$C$3+ROW()-ROW(Tableau1[[#Headers],[Date]])-1</f>
        <v>44200</v>
      </c>
      <c r="E376" s="29"/>
      <c r="F376" s="29"/>
      <c r="G376" s="101"/>
      <c r="H376" s="29"/>
      <c r="I376" s="29"/>
      <c r="J376" s="101"/>
      <c r="K376" s="113">
        <f>Tableau1[[#This Row],[Fin AM]]-Tableau1[[#This Row],[Début AM]]-Tableau1[[#This Row],[Pause AM]]+Tableau1[[#This Row],[Fin PM]]-Tableau1[[#This Row],[Début PM]]-Tableau1[[#This Row],[Pause PM]]</f>
        <v>0</v>
      </c>
      <c r="L376" s="57"/>
      <c r="M376" s="68"/>
      <c r="N376" s="61"/>
      <c r="O376" s="52" t="str">
        <f ca="1">IF(COUNTIF('jours fériés'!C:C,Tableau1[[#This Row],[Date]]),"oui","")</f>
        <v/>
      </c>
      <c r="P37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6" s="83">
        <f>IF(Tableau1[[#This Row],[ CP / ABS]]="A.M.",Tableau1[[#This Row],[Temps de travail]],0)</f>
        <v>0</v>
      </c>
      <c r="R376" s="84">
        <f>IF(Tableau1[[#This Row],[ CP / ABS]]="Ch.P.",Tableau1[[#This Row],[Temps de travail]],0)</f>
        <v>0</v>
      </c>
    </row>
    <row r="377" spans="2:18" x14ac:dyDescent="0.3">
      <c r="B377" s="67" t="str">
        <f>IF(WEEKDAY(Tableau1[[#This Row],[Date]],2)=4,"semaine "&amp;_xlfn.ISOWEEKNUM(Tableau1[[#This Row],[Date]]),"")</f>
        <v/>
      </c>
      <c r="C377" s="54" t="str">
        <f>UPPER(TEXT(Tableau1[[#This Row],[Date]],"jjjj"))</f>
        <v>MARDI</v>
      </c>
      <c r="D377" s="109">
        <f>$C$3+ROW()-ROW(Tableau1[[#Headers],[Date]])-1</f>
        <v>44201</v>
      </c>
      <c r="E377" s="29"/>
      <c r="F377" s="29"/>
      <c r="G377" s="101"/>
      <c r="H377" s="29"/>
      <c r="I377" s="29"/>
      <c r="J377" s="101"/>
      <c r="K377" s="113">
        <f>Tableau1[[#This Row],[Fin AM]]-Tableau1[[#This Row],[Début AM]]-Tableau1[[#This Row],[Pause AM]]+Tableau1[[#This Row],[Fin PM]]-Tableau1[[#This Row],[Début PM]]-Tableau1[[#This Row],[Pause PM]]</f>
        <v>0</v>
      </c>
      <c r="L377" s="57"/>
      <c r="M377" s="68"/>
      <c r="N377" s="61"/>
      <c r="O377" s="52" t="str">
        <f ca="1">IF(COUNTIF('jours fériés'!C:C,Tableau1[[#This Row],[Date]]),"oui","")</f>
        <v/>
      </c>
      <c r="P37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7" s="83">
        <f>IF(Tableau1[[#This Row],[ CP / ABS]]="A.M.",Tableau1[[#This Row],[Temps de travail]],0)</f>
        <v>0</v>
      </c>
      <c r="R377" s="84">
        <f>IF(Tableau1[[#This Row],[ CP / ABS]]="Ch.P.",Tableau1[[#This Row],[Temps de travail]],0)</f>
        <v>0</v>
      </c>
    </row>
    <row r="378" spans="2:18" x14ac:dyDescent="0.3">
      <c r="B378" s="67" t="str">
        <f>IF(WEEKDAY(Tableau1[[#This Row],[Date]],2)=4,"semaine "&amp;_xlfn.ISOWEEKNUM(Tableau1[[#This Row],[Date]]),"")</f>
        <v/>
      </c>
      <c r="C378" s="54" t="str">
        <f>UPPER(TEXT(Tableau1[[#This Row],[Date]],"jjjj"))</f>
        <v>MERCREDI</v>
      </c>
      <c r="D378" s="109">
        <f>$C$3+ROW()-ROW(Tableau1[[#Headers],[Date]])-1</f>
        <v>44202</v>
      </c>
      <c r="E378" s="29"/>
      <c r="F378" s="29"/>
      <c r="G378" s="101"/>
      <c r="H378" s="29"/>
      <c r="I378" s="29"/>
      <c r="J378" s="101"/>
      <c r="K378" s="113">
        <f>Tableau1[[#This Row],[Fin AM]]-Tableau1[[#This Row],[Début AM]]-Tableau1[[#This Row],[Pause AM]]+Tableau1[[#This Row],[Fin PM]]-Tableau1[[#This Row],[Début PM]]-Tableau1[[#This Row],[Pause PM]]</f>
        <v>0</v>
      </c>
      <c r="L378" s="57"/>
      <c r="M378" s="68"/>
      <c r="N378" s="61"/>
      <c r="O378" s="52" t="str">
        <f ca="1">IF(COUNTIF('jours fériés'!C:C,Tableau1[[#This Row],[Date]]),"oui","")</f>
        <v/>
      </c>
      <c r="P37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8" s="83">
        <f>IF(Tableau1[[#This Row],[ CP / ABS]]="A.M.",Tableau1[[#This Row],[Temps de travail]],0)</f>
        <v>0</v>
      </c>
      <c r="R378" s="84">
        <f>IF(Tableau1[[#This Row],[ CP / ABS]]="Ch.P.",Tableau1[[#This Row],[Temps de travail]],0)</f>
        <v>0</v>
      </c>
    </row>
    <row r="379" spans="2:18" x14ac:dyDescent="0.3">
      <c r="B379" s="67" t="str">
        <f>IF(WEEKDAY(Tableau1[[#This Row],[Date]],2)=4,"semaine "&amp;_xlfn.ISOWEEKNUM(Tableau1[[#This Row],[Date]]),"")</f>
        <v>semaine 1</v>
      </c>
      <c r="C379" s="54" t="str">
        <f>UPPER(TEXT(Tableau1[[#This Row],[Date]],"jjjj"))</f>
        <v>JEUDI</v>
      </c>
      <c r="D379" s="109">
        <f>$C$3+ROW()-ROW(Tableau1[[#Headers],[Date]])-1</f>
        <v>44203</v>
      </c>
      <c r="E379" s="29"/>
      <c r="F379" s="29"/>
      <c r="G379" s="29"/>
      <c r="H379" s="29"/>
      <c r="I379" s="29"/>
      <c r="J379" s="29"/>
      <c r="K379" s="113">
        <f>Tableau1[[#This Row],[Fin AM]]-Tableau1[[#This Row],[Début AM]]-Tableau1[[#This Row],[Pause AM]]+Tableau1[[#This Row],[Fin PM]]-Tableau1[[#This Row],[Début PM]]-Tableau1[[#This Row],[Pause PM]]</f>
        <v>0</v>
      </c>
      <c r="L379" s="57"/>
      <c r="M379" s="68"/>
      <c r="N379" s="61"/>
      <c r="O379" s="52" t="str">
        <f ca="1">IF(COUNTIF('jours fériés'!C:C,Tableau1[[#This Row],[Date]]),"oui","")</f>
        <v/>
      </c>
      <c r="P37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79" s="83">
        <f>IF(Tableau1[[#This Row],[ CP / ABS]]="A.M.",Tableau1[[#This Row],[Temps de travail]],0)</f>
        <v>0</v>
      </c>
      <c r="R379" s="84">
        <f>IF(Tableau1[[#This Row],[ CP / ABS]]="Ch.P.",Tableau1[[#This Row],[Temps de travail]],0)</f>
        <v>0</v>
      </c>
    </row>
    <row r="380" spans="2:18" x14ac:dyDescent="0.3">
      <c r="B380" s="67" t="str">
        <f>IF(WEEKDAY(Tableau1[[#This Row],[Date]],2)=4,"semaine "&amp;_xlfn.ISOWEEKNUM(Tableau1[[#This Row],[Date]]),"")</f>
        <v/>
      </c>
      <c r="C380" s="54" t="str">
        <f>UPPER(TEXT(Tableau1[[#This Row],[Date]],"jjjj"))</f>
        <v>VENDREDI</v>
      </c>
      <c r="D380" s="109">
        <f>$C$3+ROW()-ROW(Tableau1[[#Headers],[Date]])-1</f>
        <v>44204</v>
      </c>
      <c r="E380" s="29"/>
      <c r="F380" s="29"/>
      <c r="G380" s="29"/>
      <c r="H380" s="29"/>
      <c r="I380" s="29"/>
      <c r="J380" s="29"/>
      <c r="K380" s="113">
        <f>Tableau1[[#This Row],[Fin AM]]-Tableau1[[#This Row],[Début AM]]-Tableau1[[#This Row],[Pause AM]]+Tableau1[[#This Row],[Fin PM]]-Tableau1[[#This Row],[Début PM]]-Tableau1[[#This Row],[Pause PM]]</f>
        <v>0</v>
      </c>
      <c r="L380" s="57"/>
      <c r="M380" s="68"/>
      <c r="N380" s="61"/>
      <c r="O380" s="52" t="str">
        <f ca="1">IF(COUNTIF('jours fériés'!C:C,Tableau1[[#This Row],[Date]]),"oui","")</f>
        <v/>
      </c>
      <c r="P38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0" s="83">
        <f>IF(Tableau1[[#This Row],[ CP / ABS]]="A.M.",Tableau1[[#This Row],[Temps de travail]],0)</f>
        <v>0</v>
      </c>
      <c r="R380" s="84">
        <f>IF(Tableau1[[#This Row],[ CP / ABS]]="Ch.P.",Tableau1[[#This Row],[Temps de travail]],0)</f>
        <v>0</v>
      </c>
    </row>
    <row r="381" spans="2:18" x14ac:dyDescent="0.3">
      <c r="B381" s="67" t="str">
        <f>IF(WEEKDAY(Tableau1[[#This Row],[Date]],2)=4,"semaine "&amp;_xlfn.ISOWEEKNUM(Tableau1[[#This Row],[Date]]),"")</f>
        <v/>
      </c>
      <c r="C381" s="54" t="str">
        <f>UPPER(TEXT(Tableau1[[#This Row],[Date]],"jjjj"))</f>
        <v>SAMEDI</v>
      </c>
      <c r="D381" s="109">
        <f>$C$3+ROW()-ROW(Tableau1[[#Headers],[Date]])-1</f>
        <v>44205</v>
      </c>
      <c r="E381" s="29"/>
      <c r="F381" s="29"/>
      <c r="G381" s="101"/>
      <c r="H381" s="29"/>
      <c r="I381" s="29"/>
      <c r="J381" s="101"/>
      <c r="K381" s="113">
        <f>Tableau1[[#This Row],[Fin AM]]-Tableau1[[#This Row],[Début AM]]-Tableau1[[#This Row],[Pause AM]]+Tableau1[[#This Row],[Fin PM]]-Tableau1[[#This Row],[Début PM]]-Tableau1[[#This Row],[Pause PM]]</f>
        <v>0</v>
      </c>
      <c r="L381" s="57"/>
      <c r="M381" s="68"/>
      <c r="N381" s="61"/>
      <c r="O381" s="52" t="str">
        <f ca="1">IF(COUNTIF('jours fériés'!C:C,Tableau1[[#This Row],[Date]]),"oui","")</f>
        <v/>
      </c>
      <c r="P38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1" s="83">
        <f>IF(Tableau1[[#This Row],[ CP / ABS]]="A.M.",Tableau1[[#This Row],[Temps de travail]],0)</f>
        <v>0</v>
      </c>
      <c r="R381" s="84">
        <f>IF(Tableau1[[#This Row],[ CP / ABS]]="Ch.P.",Tableau1[[#This Row],[Temps de travail]],0)</f>
        <v>0</v>
      </c>
    </row>
    <row r="382" spans="2:18" x14ac:dyDescent="0.3">
      <c r="B382" s="67" t="str">
        <f>IF(WEEKDAY(Tableau1[[#This Row],[Date]],2)=4,"semaine "&amp;_xlfn.ISOWEEKNUM(Tableau1[[#This Row],[Date]]),"")</f>
        <v/>
      </c>
      <c r="C382" s="54" t="str">
        <f>UPPER(TEXT(Tableau1[[#This Row],[Date]],"jjjj"))</f>
        <v>DIMANCHE</v>
      </c>
      <c r="D382" s="109">
        <f>$C$3+ROW()-ROW(Tableau1[[#Headers],[Date]])-1</f>
        <v>44206</v>
      </c>
      <c r="E382" s="29"/>
      <c r="F382" s="29"/>
      <c r="G382" s="101"/>
      <c r="H382" s="29"/>
      <c r="I382" s="29"/>
      <c r="J382" s="101"/>
      <c r="K382" s="113">
        <f>Tableau1[[#This Row],[Fin AM]]-Tableau1[[#This Row],[Début AM]]-Tableau1[[#This Row],[Pause AM]]+Tableau1[[#This Row],[Fin PM]]-Tableau1[[#This Row],[Début PM]]-Tableau1[[#This Row],[Pause PM]]</f>
        <v>0</v>
      </c>
      <c r="L382" s="57"/>
      <c r="M382" s="68"/>
      <c r="N382" s="57"/>
      <c r="O382" s="57" t="str">
        <f ca="1">IF(COUNTIF('jours fériés'!C:C,Tableau1[[#This Row],[Date]]),"oui","")</f>
        <v/>
      </c>
      <c r="P382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2" s="83">
        <f>IF(Tableau1[[#This Row],[ CP / ABS]]="A.M.",Tableau1[[#This Row],[Temps de travail]],0)</f>
        <v>0</v>
      </c>
      <c r="R382" s="84">
        <f>IF(Tableau1[[#This Row],[ CP / ABS]]="Ch.P.",Tableau1[[#This Row],[Temps de travail]],0)</f>
        <v>0</v>
      </c>
    </row>
    <row r="383" spans="2:18" x14ac:dyDescent="0.3">
      <c r="B383" s="67" t="str">
        <f>IF(WEEKDAY(Tableau1[[#This Row],[Date]],2)=4,"semaine "&amp;_xlfn.ISOWEEKNUM(Tableau1[[#This Row],[Date]]),"")</f>
        <v/>
      </c>
      <c r="C383" s="54" t="str">
        <f>UPPER(TEXT(Tableau1[[#This Row],[Date]],"jjjj"))</f>
        <v>LUNDI</v>
      </c>
      <c r="D383" s="109">
        <f>$C$3+ROW()-ROW(Tableau1[[#Headers],[Date]])-1</f>
        <v>44207</v>
      </c>
      <c r="E383" s="29"/>
      <c r="F383" s="29"/>
      <c r="G383" s="101"/>
      <c r="H383" s="29"/>
      <c r="I383" s="29"/>
      <c r="J383" s="101"/>
      <c r="K383" s="113">
        <f>Tableau1[[#This Row],[Fin AM]]-Tableau1[[#This Row],[Début AM]]-Tableau1[[#This Row],[Pause AM]]+Tableau1[[#This Row],[Fin PM]]-Tableau1[[#This Row],[Début PM]]-Tableau1[[#This Row],[Pause PM]]</f>
        <v>0</v>
      </c>
      <c r="L383" s="57"/>
      <c r="M383" s="68"/>
      <c r="N383" s="61"/>
      <c r="O383" s="52" t="str">
        <f ca="1">IF(COUNTIF('jours fériés'!C:C,Tableau1[[#This Row],[Date]]),"oui","")</f>
        <v/>
      </c>
      <c r="P38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3" s="83">
        <f>IF(Tableau1[[#This Row],[ CP / ABS]]="A.M.",Tableau1[[#This Row],[Temps de travail]],0)</f>
        <v>0</v>
      </c>
      <c r="R383" s="84">
        <f>IF(Tableau1[[#This Row],[ CP / ABS]]="Ch.P.",Tableau1[[#This Row],[Temps de travail]],0)</f>
        <v>0</v>
      </c>
    </row>
    <row r="384" spans="2:18" x14ac:dyDescent="0.3">
      <c r="B384" s="67" t="str">
        <f>IF(WEEKDAY(Tableau1[[#This Row],[Date]],2)=4,"semaine "&amp;_xlfn.ISOWEEKNUM(Tableau1[[#This Row],[Date]]),"")</f>
        <v/>
      </c>
      <c r="C384" s="54" t="str">
        <f>UPPER(TEXT(Tableau1[[#This Row],[Date]],"jjjj"))</f>
        <v>MARDI</v>
      </c>
      <c r="D384" s="109">
        <f>$C$3+ROW()-ROW(Tableau1[[#Headers],[Date]])-1</f>
        <v>44208</v>
      </c>
      <c r="E384" s="29"/>
      <c r="F384" s="29"/>
      <c r="G384" s="101"/>
      <c r="H384" s="29"/>
      <c r="I384" s="29"/>
      <c r="J384" s="101"/>
      <c r="K384" s="113">
        <f>Tableau1[[#This Row],[Fin AM]]-Tableau1[[#This Row],[Début AM]]-Tableau1[[#This Row],[Pause AM]]+Tableau1[[#This Row],[Fin PM]]-Tableau1[[#This Row],[Début PM]]-Tableau1[[#This Row],[Pause PM]]</f>
        <v>0</v>
      </c>
      <c r="L384" s="57"/>
      <c r="M384" s="68"/>
      <c r="N384" s="61"/>
      <c r="O384" s="52" t="str">
        <f ca="1">IF(COUNTIF('jours fériés'!C:C,Tableau1[[#This Row],[Date]]),"oui","")</f>
        <v/>
      </c>
      <c r="P38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4" s="83">
        <f>IF(Tableau1[[#This Row],[ CP / ABS]]="A.M.",Tableau1[[#This Row],[Temps de travail]],0)</f>
        <v>0</v>
      </c>
      <c r="R384" s="84">
        <f>IF(Tableau1[[#This Row],[ CP / ABS]]="Ch.P.",Tableau1[[#This Row],[Temps de travail]],0)</f>
        <v>0</v>
      </c>
    </row>
    <row r="385" spans="2:18" x14ac:dyDescent="0.3">
      <c r="B385" s="67" t="str">
        <f>IF(WEEKDAY(Tableau1[[#This Row],[Date]],2)=4,"semaine "&amp;_xlfn.ISOWEEKNUM(Tableau1[[#This Row],[Date]]),"")</f>
        <v/>
      </c>
      <c r="C385" s="54" t="str">
        <f>UPPER(TEXT(Tableau1[[#This Row],[Date]],"jjjj"))</f>
        <v>MERCREDI</v>
      </c>
      <c r="D385" s="109">
        <f>$C$3+ROW()-ROW(Tableau1[[#Headers],[Date]])-1</f>
        <v>44209</v>
      </c>
      <c r="E385" s="29"/>
      <c r="F385" s="29"/>
      <c r="G385" s="101"/>
      <c r="H385" s="29"/>
      <c r="I385" s="29"/>
      <c r="J385" s="101"/>
      <c r="K385" s="113">
        <f>Tableau1[[#This Row],[Fin AM]]-Tableau1[[#This Row],[Début AM]]-Tableau1[[#This Row],[Pause AM]]+Tableau1[[#This Row],[Fin PM]]-Tableau1[[#This Row],[Début PM]]-Tableau1[[#This Row],[Pause PM]]</f>
        <v>0</v>
      </c>
      <c r="L385" s="57"/>
      <c r="M385" s="68"/>
      <c r="N385" s="61"/>
      <c r="O385" s="52" t="str">
        <f ca="1">IF(COUNTIF('jours fériés'!C:C,Tableau1[[#This Row],[Date]]),"oui","")</f>
        <v/>
      </c>
      <c r="P38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5" s="83">
        <f>IF(Tableau1[[#This Row],[ CP / ABS]]="A.M.",Tableau1[[#This Row],[Temps de travail]],0)</f>
        <v>0</v>
      </c>
      <c r="R385" s="84">
        <f>IF(Tableau1[[#This Row],[ CP / ABS]]="Ch.P.",Tableau1[[#This Row],[Temps de travail]],0)</f>
        <v>0</v>
      </c>
    </row>
    <row r="386" spans="2:18" x14ac:dyDescent="0.3">
      <c r="B386" s="67" t="str">
        <f>IF(WEEKDAY(Tableau1[[#This Row],[Date]],2)=4,"semaine "&amp;_xlfn.ISOWEEKNUM(Tableau1[[#This Row],[Date]]),"")</f>
        <v>semaine 2</v>
      </c>
      <c r="C386" s="54" t="str">
        <f>UPPER(TEXT(Tableau1[[#This Row],[Date]],"jjjj"))</f>
        <v>JEUDI</v>
      </c>
      <c r="D386" s="109">
        <f>$C$3+ROW()-ROW(Tableau1[[#Headers],[Date]])-1</f>
        <v>44210</v>
      </c>
      <c r="E386" s="29"/>
      <c r="F386" s="29"/>
      <c r="G386" s="29"/>
      <c r="H386" s="29"/>
      <c r="I386" s="29"/>
      <c r="J386" s="29"/>
      <c r="K386" s="113">
        <f>Tableau1[[#This Row],[Fin AM]]-Tableau1[[#This Row],[Début AM]]-Tableau1[[#This Row],[Pause AM]]+Tableau1[[#This Row],[Fin PM]]-Tableau1[[#This Row],[Début PM]]-Tableau1[[#This Row],[Pause PM]]</f>
        <v>0</v>
      </c>
      <c r="L386" s="57"/>
      <c r="M386" s="68"/>
      <c r="N386" s="61"/>
      <c r="O386" s="52" t="str">
        <f ca="1">IF(COUNTIF('jours fériés'!C:C,Tableau1[[#This Row],[Date]]),"oui","")</f>
        <v/>
      </c>
      <c r="P38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6" s="83">
        <f>IF(Tableau1[[#This Row],[ CP / ABS]]="A.M.",Tableau1[[#This Row],[Temps de travail]],0)</f>
        <v>0</v>
      </c>
      <c r="R386" s="84">
        <f>IF(Tableau1[[#This Row],[ CP / ABS]]="Ch.P.",Tableau1[[#This Row],[Temps de travail]],0)</f>
        <v>0</v>
      </c>
    </row>
    <row r="387" spans="2:18" x14ac:dyDescent="0.3">
      <c r="B387" s="67" t="str">
        <f>IF(WEEKDAY(Tableau1[[#This Row],[Date]],2)=4,"semaine "&amp;_xlfn.ISOWEEKNUM(Tableau1[[#This Row],[Date]]),"")</f>
        <v/>
      </c>
      <c r="C387" s="54" t="str">
        <f>UPPER(TEXT(Tableau1[[#This Row],[Date]],"jjjj"))</f>
        <v>VENDREDI</v>
      </c>
      <c r="D387" s="109">
        <f>$C$3+ROW()-ROW(Tableau1[[#Headers],[Date]])-1</f>
        <v>44211</v>
      </c>
      <c r="E387" s="29"/>
      <c r="F387" s="29"/>
      <c r="G387" s="29"/>
      <c r="H387" s="29"/>
      <c r="I387" s="29"/>
      <c r="J387" s="29"/>
      <c r="K387" s="113">
        <f>Tableau1[[#This Row],[Fin AM]]-Tableau1[[#This Row],[Début AM]]-Tableau1[[#This Row],[Pause AM]]+Tableau1[[#This Row],[Fin PM]]-Tableau1[[#This Row],[Début PM]]-Tableau1[[#This Row],[Pause PM]]</f>
        <v>0</v>
      </c>
      <c r="L387" s="57"/>
      <c r="M387" s="68"/>
      <c r="N387" s="61"/>
      <c r="O387" s="52" t="str">
        <f ca="1">IF(COUNTIF('jours fériés'!C:C,Tableau1[[#This Row],[Date]]),"oui","")</f>
        <v/>
      </c>
      <c r="P38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7" s="83">
        <f>IF(Tableau1[[#This Row],[ CP / ABS]]="A.M.",Tableau1[[#This Row],[Temps de travail]],0)</f>
        <v>0</v>
      </c>
      <c r="R387" s="84">
        <f>IF(Tableau1[[#This Row],[ CP / ABS]]="Ch.P.",Tableau1[[#This Row],[Temps de travail]],0)</f>
        <v>0</v>
      </c>
    </row>
    <row r="388" spans="2:18" x14ac:dyDescent="0.3">
      <c r="B388" s="67" t="str">
        <f>IF(WEEKDAY(Tableau1[[#This Row],[Date]],2)=4,"semaine "&amp;_xlfn.ISOWEEKNUM(Tableau1[[#This Row],[Date]]),"")</f>
        <v/>
      </c>
      <c r="C388" s="54" t="str">
        <f>UPPER(TEXT(Tableau1[[#This Row],[Date]],"jjjj"))</f>
        <v>SAMEDI</v>
      </c>
      <c r="D388" s="109">
        <f>$C$3+ROW()-ROW(Tableau1[[#Headers],[Date]])-1</f>
        <v>44212</v>
      </c>
      <c r="E388" s="29"/>
      <c r="F388" s="29"/>
      <c r="G388" s="101"/>
      <c r="H388" s="29"/>
      <c r="I388" s="29"/>
      <c r="J388" s="101"/>
      <c r="K388" s="113">
        <f>Tableau1[[#This Row],[Fin AM]]-Tableau1[[#This Row],[Début AM]]-Tableau1[[#This Row],[Pause AM]]+Tableau1[[#This Row],[Fin PM]]-Tableau1[[#This Row],[Début PM]]-Tableau1[[#This Row],[Pause PM]]</f>
        <v>0</v>
      </c>
      <c r="L388" s="57"/>
      <c r="M388" s="68"/>
      <c r="N388" s="61"/>
      <c r="O388" s="52" t="str">
        <f ca="1">IF(COUNTIF('jours fériés'!C:C,Tableau1[[#This Row],[Date]]),"oui","")</f>
        <v/>
      </c>
      <c r="P38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8" s="83">
        <f>IF(Tableau1[[#This Row],[ CP / ABS]]="A.M.",Tableau1[[#This Row],[Temps de travail]],0)</f>
        <v>0</v>
      </c>
      <c r="R388" s="84">
        <f>IF(Tableau1[[#This Row],[ CP / ABS]]="Ch.P.",Tableau1[[#This Row],[Temps de travail]],0)</f>
        <v>0</v>
      </c>
    </row>
    <row r="389" spans="2:18" x14ac:dyDescent="0.3">
      <c r="B389" s="67" t="str">
        <f>IF(WEEKDAY(Tableau1[[#This Row],[Date]],2)=4,"semaine "&amp;_xlfn.ISOWEEKNUM(Tableau1[[#This Row],[Date]]),"")</f>
        <v/>
      </c>
      <c r="C389" s="54" t="str">
        <f>UPPER(TEXT(Tableau1[[#This Row],[Date]],"jjjj"))</f>
        <v>DIMANCHE</v>
      </c>
      <c r="D389" s="109">
        <f>$C$3+ROW()-ROW(Tableau1[[#Headers],[Date]])-1</f>
        <v>44213</v>
      </c>
      <c r="E389" s="29"/>
      <c r="F389" s="29"/>
      <c r="G389" s="101"/>
      <c r="H389" s="29"/>
      <c r="I389" s="29"/>
      <c r="J389" s="101"/>
      <c r="K389" s="113">
        <f>Tableau1[[#This Row],[Fin AM]]-Tableau1[[#This Row],[Début AM]]-Tableau1[[#This Row],[Pause AM]]+Tableau1[[#This Row],[Fin PM]]-Tableau1[[#This Row],[Début PM]]-Tableau1[[#This Row],[Pause PM]]</f>
        <v>0</v>
      </c>
      <c r="L389" s="57"/>
      <c r="M389" s="68"/>
      <c r="N389" s="57"/>
      <c r="O389" s="57" t="str">
        <f ca="1">IF(COUNTIF('jours fériés'!C:C,Tableau1[[#This Row],[Date]]),"oui","")</f>
        <v/>
      </c>
      <c r="P389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89" s="83">
        <f>IF(Tableau1[[#This Row],[ CP / ABS]]="A.M.",Tableau1[[#This Row],[Temps de travail]],0)</f>
        <v>0</v>
      </c>
      <c r="R389" s="84">
        <f>IF(Tableau1[[#This Row],[ CP / ABS]]="Ch.P.",Tableau1[[#This Row],[Temps de travail]],0)</f>
        <v>0</v>
      </c>
    </row>
    <row r="390" spans="2:18" x14ac:dyDescent="0.3">
      <c r="B390" s="67" t="str">
        <f>IF(WEEKDAY(Tableau1[[#This Row],[Date]],2)=4,"semaine "&amp;_xlfn.ISOWEEKNUM(Tableau1[[#This Row],[Date]]),"")</f>
        <v/>
      </c>
      <c r="C390" s="54" t="str">
        <f>UPPER(TEXT(Tableau1[[#This Row],[Date]],"jjjj"))</f>
        <v>LUNDI</v>
      </c>
      <c r="D390" s="109">
        <f>$C$3+ROW()-ROW(Tableau1[[#Headers],[Date]])-1</f>
        <v>44214</v>
      </c>
      <c r="E390" s="29"/>
      <c r="F390" s="29"/>
      <c r="G390" s="101"/>
      <c r="H390" s="29"/>
      <c r="I390" s="29"/>
      <c r="J390" s="101"/>
      <c r="K390" s="113">
        <f>Tableau1[[#This Row],[Fin AM]]-Tableau1[[#This Row],[Début AM]]-Tableau1[[#This Row],[Pause AM]]+Tableau1[[#This Row],[Fin PM]]-Tableau1[[#This Row],[Début PM]]-Tableau1[[#This Row],[Pause PM]]</f>
        <v>0</v>
      </c>
      <c r="L390" s="57"/>
      <c r="M390" s="68"/>
      <c r="N390" s="61"/>
      <c r="O390" s="52" t="str">
        <f ca="1">IF(COUNTIF('jours fériés'!C:C,Tableau1[[#This Row],[Date]]),"oui","")</f>
        <v/>
      </c>
      <c r="P39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0" s="83">
        <f>IF(Tableau1[[#This Row],[ CP / ABS]]="A.M.",Tableau1[[#This Row],[Temps de travail]],0)</f>
        <v>0</v>
      </c>
      <c r="R390" s="84">
        <f>IF(Tableau1[[#This Row],[ CP / ABS]]="Ch.P.",Tableau1[[#This Row],[Temps de travail]],0)</f>
        <v>0</v>
      </c>
    </row>
    <row r="391" spans="2:18" x14ac:dyDescent="0.3">
      <c r="B391" s="67" t="str">
        <f>IF(WEEKDAY(Tableau1[[#This Row],[Date]],2)=4,"semaine "&amp;_xlfn.ISOWEEKNUM(Tableau1[[#This Row],[Date]]),"")</f>
        <v/>
      </c>
      <c r="C391" s="54" t="str">
        <f>UPPER(TEXT(Tableau1[[#This Row],[Date]],"jjjj"))</f>
        <v>MARDI</v>
      </c>
      <c r="D391" s="109">
        <f>$C$3+ROW()-ROW(Tableau1[[#Headers],[Date]])-1</f>
        <v>44215</v>
      </c>
      <c r="E391" s="29"/>
      <c r="F391" s="29"/>
      <c r="G391" s="101"/>
      <c r="H391" s="29"/>
      <c r="I391" s="29"/>
      <c r="J391" s="101"/>
      <c r="K391" s="113">
        <f>Tableau1[[#This Row],[Fin AM]]-Tableau1[[#This Row],[Début AM]]-Tableau1[[#This Row],[Pause AM]]+Tableau1[[#This Row],[Fin PM]]-Tableau1[[#This Row],[Début PM]]-Tableau1[[#This Row],[Pause PM]]</f>
        <v>0</v>
      </c>
      <c r="L391" s="57"/>
      <c r="M391" s="68"/>
      <c r="N391" s="61"/>
      <c r="O391" s="52" t="str">
        <f ca="1">IF(COUNTIF('jours fériés'!C:C,Tableau1[[#This Row],[Date]]),"oui","")</f>
        <v/>
      </c>
      <c r="P39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1" s="83">
        <f>IF(Tableau1[[#This Row],[ CP / ABS]]="A.M.",Tableau1[[#This Row],[Temps de travail]],0)</f>
        <v>0</v>
      </c>
      <c r="R391" s="84">
        <f>IF(Tableau1[[#This Row],[ CP / ABS]]="Ch.P.",Tableau1[[#This Row],[Temps de travail]],0)</f>
        <v>0</v>
      </c>
    </row>
    <row r="392" spans="2:18" x14ac:dyDescent="0.3">
      <c r="B392" s="67" t="str">
        <f>IF(WEEKDAY(Tableau1[[#This Row],[Date]],2)=4,"semaine "&amp;_xlfn.ISOWEEKNUM(Tableau1[[#This Row],[Date]]),"")</f>
        <v/>
      </c>
      <c r="C392" s="54" t="str">
        <f>UPPER(TEXT(Tableau1[[#This Row],[Date]],"jjjj"))</f>
        <v>MERCREDI</v>
      </c>
      <c r="D392" s="109">
        <f>$C$3+ROW()-ROW(Tableau1[[#Headers],[Date]])-1</f>
        <v>44216</v>
      </c>
      <c r="E392" s="29"/>
      <c r="F392" s="29"/>
      <c r="G392" s="101"/>
      <c r="H392" s="29"/>
      <c r="I392" s="29"/>
      <c r="J392" s="101"/>
      <c r="K392" s="113">
        <f>Tableau1[[#This Row],[Fin AM]]-Tableau1[[#This Row],[Début AM]]-Tableau1[[#This Row],[Pause AM]]+Tableau1[[#This Row],[Fin PM]]-Tableau1[[#This Row],[Début PM]]-Tableau1[[#This Row],[Pause PM]]</f>
        <v>0</v>
      </c>
      <c r="L392" s="57"/>
      <c r="M392" s="68"/>
      <c r="N392" s="61"/>
      <c r="O392" s="52" t="str">
        <f ca="1">IF(COUNTIF('jours fériés'!C:C,Tableau1[[#This Row],[Date]]),"oui","")</f>
        <v/>
      </c>
      <c r="P39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2" s="83">
        <f>IF(Tableau1[[#This Row],[ CP / ABS]]="A.M.",Tableau1[[#This Row],[Temps de travail]],0)</f>
        <v>0</v>
      </c>
      <c r="R392" s="84">
        <f>IF(Tableau1[[#This Row],[ CP / ABS]]="Ch.P.",Tableau1[[#This Row],[Temps de travail]],0)</f>
        <v>0</v>
      </c>
    </row>
    <row r="393" spans="2:18" x14ac:dyDescent="0.3">
      <c r="B393" s="67" t="str">
        <f>IF(WEEKDAY(Tableau1[[#This Row],[Date]],2)=4,"semaine "&amp;_xlfn.ISOWEEKNUM(Tableau1[[#This Row],[Date]]),"")</f>
        <v>semaine 3</v>
      </c>
      <c r="C393" s="54" t="str">
        <f>UPPER(TEXT(Tableau1[[#This Row],[Date]],"jjjj"))</f>
        <v>JEUDI</v>
      </c>
      <c r="D393" s="109">
        <f>$C$3+ROW()-ROW(Tableau1[[#Headers],[Date]])-1</f>
        <v>44217</v>
      </c>
      <c r="E393" s="29"/>
      <c r="F393" s="29"/>
      <c r="G393" s="29"/>
      <c r="H393" s="29"/>
      <c r="I393" s="29"/>
      <c r="J393" s="29"/>
      <c r="K393" s="113">
        <f>Tableau1[[#This Row],[Fin AM]]-Tableau1[[#This Row],[Début AM]]-Tableau1[[#This Row],[Pause AM]]+Tableau1[[#This Row],[Fin PM]]-Tableau1[[#This Row],[Début PM]]-Tableau1[[#This Row],[Pause PM]]</f>
        <v>0</v>
      </c>
      <c r="L393" s="57"/>
      <c r="M393" s="68"/>
      <c r="N393" s="61"/>
      <c r="O393" s="52" t="str">
        <f ca="1">IF(COUNTIF('jours fériés'!C:C,Tableau1[[#This Row],[Date]]),"oui","")</f>
        <v/>
      </c>
      <c r="P39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3" s="83">
        <f>IF(Tableau1[[#This Row],[ CP / ABS]]="A.M.",Tableau1[[#This Row],[Temps de travail]],0)</f>
        <v>0</v>
      </c>
      <c r="R393" s="84">
        <f>IF(Tableau1[[#This Row],[ CP / ABS]]="Ch.P.",Tableau1[[#This Row],[Temps de travail]],0)</f>
        <v>0</v>
      </c>
    </row>
    <row r="394" spans="2:18" x14ac:dyDescent="0.3">
      <c r="B394" s="67" t="str">
        <f>IF(WEEKDAY(Tableau1[[#This Row],[Date]],2)=4,"semaine "&amp;_xlfn.ISOWEEKNUM(Tableau1[[#This Row],[Date]]),"")</f>
        <v/>
      </c>
      <c r="C394" s="54" t="str">
        <f>UPPER(TEXT(Tableau1[[#This Row],[Date]],"jjjj"))</f>
        <v>VENDREDI</v>
      </c>
      <c r="D394" s="109">
        <f>$C$3+ROW()-ROW(Tableau1[[#Headers],[Date]])-1</f>
        <v>44218</v>
      </c>
      <c r="E394" s="29"/>
      <c r="F394" s="29"/>
      <c r="G394" s="29"/>
      <c r="H394" s="29"/>
      <c r="I394" s="29"/>
      <c r="J394" s="29"/>
      <c r="K394" s="113">
        <f>Tableau1[[#This Row],[Fin AM]]-Tableau1[[#This Row],[Début AM]]-Tableau1[[#This Row],[Pause AM]]+Tableau1[[#This Row],[Fin PM]]-Tableau1[[#This Row],[Début PM]]-Tableau1[[#This Row],[Pause PM]]</f>
        <v>0</v>
      </c>
      <c r="L394" s="57"/>
      <c r="M394" s="68"/>
      <c r="N394" s="61"/>
      <c r="O394" s="52" t="str">
        <f ca="1">IF(COUNTIF('jours fériés'!C:C,Tableau1[[#This Row],[Date]]),"oui","")</f>
        <v/>
      </c>
      <c r="P39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4" s="83">
        <f>IF(Tableau1[[#This Row],[ CP / ABS]]="A.M.",Tableau1[[#This Row],[Temps de travail]],0)</f>
        <v>0</v>
      </c>
      <c r="R394" s="84">
        <f>IF(Tableau1[[#This Row],[ CP / ABS]]="Ch.P.",Tableau1[[#This Row],[Temps de travail]],0)</f>
        <v>0</v>
      </c>
    </row>
    <row r="395" spans="2:18" x14ac:dyDescent="0.3">
      <c r="B395" s="67" t="str">
        <f>IF(WEEKDAY(Tableau1[[#This Row],[Date]],2)=4,"semaine "&amp;_xlfn.ISOWEEKNUM(Tableau1[[#This Row],[Date]]),"")</f>
        <v/>
      </c>
      <c r="C395" s="54" t="str">
        <f>UPPER(TEXT(Tableau1[[#This Row],[Date]],"jjjj"))</f>
        <v>SAMEDI</v>
      </c>
      <c r="D395" s="109">
        <f>$C$3+ROW()-ROW(Tableau1[[#Headers],[Date]])-1</f>
        <v>44219</v>
      </c>
      <c r="E395" s="29"/>
      <c r="F395" s="29"/>
      <c r="G395" s="101"/>
      <c r="H395" s="29"/>
      <c r="I395" s="29"/>
      <c r="J395" s="101"/>
      <c r="K395" s="113">
        <f>Tableau1[[#This Row],[Fin AM]]-Tableau1[[#This Row],[Début AM]]-Tableau1[[#This Row],[Pause AM]]+Tableau1[[#This Row],[Fin PM]]-Tableau1[[#This Row],[Début PM]]-Tableau1[[#This Row],[Pause PM]]</f>
        <v>0</v>
      </c>
      <c r="L395" s="57"/>
      <c r="M395" s="68"/>
      <c r="N395" s="61"/>
      <c r="O395" s="52" t="str">
        <f ca="1">IF(COUNTIF('jours fériés'!C:C,Tableau1[[#This Row],[Date]]),"oui","")</f>
        <v/>
      </c>
      <c r="P39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5" s="83">
        <f>IF(Tableau1[[#This Row],[ CP / ABS]]="A.M.",Tableau1[[#This Row],[Temps de travail]],0)</f>
        <v>0</v>
      </c>
      <c r="R395" s="84">
        <f>IF(Tableau1[[#This Row],[ CP / ABS]]="Ch.P.",Tableau1[[#This Row],[Temps de travail]],0)</f>
        <v>0</v>
      </c>
    </row>
    <row r="396" spans="2:18" x14ac:dyDescent="0.3">
      <c r="B396" s="67" t="str">
        <f>IF(WEEKDAY(Tableau1[[#This Row],[Date]],2)=4,"semaine "&amp;_xlfn.ISOWEEKNUM(Tableau1[[#This Row],[Date]]),"")</f>
        <v/>
      </c>
      <c r="C396" s="54" t="str">
        <f>UPPER(TEXT(Tableau1[[#This Row],[Date]],"jjjj"))</f>
        <v>DIMANCHE</v>
      </c>
      <c r="D396" s="109">
        <f>$C$3+ROW()-ROW(Tableau1[[#Headers],[Date]])-1</f>
        <v>44220</v>
      </c>
      <c r="E396" s="29"/>
      <c r="F396" s="29"/>
      <c r="G396" s="101"/>
      <c r="H396" s="29"/>
      <c r="I396" s="29"/>
      <c r="J396" s="101"/>
      <c r="K396" s="113">
        <f>Tableau1[[#This Row],[Fin AM]]-Tableau1[[#This Row],[Début AM]]-Tableau1[[#This Row],[Pause AM]]+Tableau1[[#This Row],[Fin PM]]-Tableau1[[#This Row],[Début PM]]-Tableau1[[#This Row],[Pause PM]]</f>
        <v>0</v>
      </c>
      <c r="L396" s="57"/>
      <c r="M396" s="68"/>
      <c r="N396" s="57"/>
      <c r="O396" s="57" t="str">
        <f ca="1">IF(COUNTIF('jours fériés'!C:C,Tableau1[[#This Row],[Date]]),"oui","")</f>
        <v/>
      </c>
      <c r="P396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6" s="83">
        <f>IF(Tableau1[[#This Row],[ CP / ABS]]="A.M.",Tableau1[[#This Row],[Temps de travail]],0)</f>
        <v>0</v>
      </c>
      <c r="R396" s="84">
        <f>IF(Tableau1[[#This Row],[ CP / ABS]]="Ch.P.",Tableau1[[#This Row],[Temps de travail]],0)</f>
        <v>0</v>
      </c>
    </row>
    <row r="397" spans="2:18" x14ac:dyDescent="0.3">
      <c r="B397" s="67" t="str">
        <f>IF(WEEKDAY(Tableau1[[#This Row],[Date]],2)=4,"semaine "&amp;_xlfn.ISOWEEKNUM(Tableau1[[#This Row],[Date]]),"")</f>
        <v/>
      </c>
      <c r="C397" s="54" t="str">
        <f>UPPER(TEXT(Tableau1[[#This Row],[Date]],"jjjj"))</f>
        <v>LUNDI</v>
      </c>
      <c r="D397" s="109">
        <f>$C$3+ROW()-ROW(Tableau1[[#Headers],[Date]])-1</f>
        <v>44221</v>
      </c>
      <c r="E397" s="29"/>
      <c r="F397" s="29"/>
      <c r="G397" s="101"/>
      <c r="H397" s="29"/>
      <c r="I397" s="29"/>
      <c r="J397" s="101"/>
      <c r="K397" s="113">
        <f>Tableau1[[#This Row],[Fin AM]]-Tableau1[[#This Row],[Début AM]]-Tableau1[[#This Row],[Pause AM]]+Tableau1[[#This Row],[Fin PM]]-Tableau1[[#This Row],[Début PM]]-Tableau1[[#This Row],[Pause PM]]</f>
        <v>0</v>
      </c>
      <c r="L397" s="57"/>
      <c r="M397" s="68"/>
      <c r="N397" s="61"/>
      <c r="O397" s="52" t="str">
        <f ca="1">IF(COUNTIF('jours fériés'!C:C,Tableau1[[#This Row],[Date]]),"oui","")</f>
        <v/>
      </c>
      <c r="P39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7" s="83">
        <f>IF(Tableau1[[#This Row],[ CP / ABS]]="A.M.",Tableau1[[#This Row],[Temps de travail]],0)</f>
        <v>0</v>
      </c>
      <c r="R397" s="84">
        <f>IF(Tableau1[[#This Row],[ CP / ABS]]="Ch.P.",Tableau1[[#This Row],[Temps de travail]],0)</f>
        <v>0</v>
      </c>
    </row>
    <row r="398" spans="2:18" x14ac:dyDescent="0.3">
      <c r="B398" s="67" t="str">
        <f>IF(WEEKDAY(Tableau1[[#This Row],[Date]],2)=4,"semaine "&amp;_xlfn.ISOWEEKNUM(Tableau1[[#This Row],[Date]]),"")</f>
        <v/>
      </c>
      <c r="C398" s="54" t="str">
        <f>UPPER(TEXT(Tableau1[[#This Row],[Date]],"jjjj"))</f>
        <v>MARDI</v>
      </c>
      <c r="D398" s="109">
        <f>$C$3+ROW()-ROW(Tableau1[[#Headers],[Date]])-1</f>
        <v>44222</v>
      </c>
      <c r="E398" s="29"/>
      <c r="F398" s="29"/>
      <c r="G398" s="101"/>
      <c r="H398" s="29"/>
      <c r="I398" s="29"/>
      <c r="J398" s="101"/>
      <c r="K398" s="113">
        <f>Tableau1[[#This Row],[Fin AM]]-Tableau1[[#This Row],[Début AM]]-Tableau1[[#This Row],[Pause AM]]+Tableau1[[#This Row],[Fin PM]]-Tableau1[[#This Row],[Début PM]]-Tableau1[[#This Row],[Pause PM]]</f>
        <v>0</v>
      </c>
      <c r="L398" s="57"/>
      <c r="M398" s="68"/>
      <c r="N398" s="61"/>
      <c r="O398" s="52" t="str">
        <f ca="1">IF(COUNTIF('jours fériés'!C:C,Tableau1[[#This Row],[Date]]),"oui","")</f>
        <v/>
      </c>
      <c r="P39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8" s="83">
        <f>IF(Tableau1[[#This Row],[ CP / ABS]]="A.M.",Tableau1[[#This Row],[Temps de travail]],0)</f>
        <v>0</v>
      </c>
      <c r="R398" s="84">
        <f>IF(Tableau1[[#This Row],[ CP / ABS]]="Ch.P.",Tableau1[[#This Row],[Temps de travail]],0)</f>
        <v>0</v>
      </c>
    </row>
    <row r="399" spans="2:18" x14ac:dyDescent="0.3">
      <c r="B399" s="67" t="str">
        <f>IF(WEEKDAY(Tableau1[[#This Row],[Date]],2)=4,"semaine "&amp;_xlfn.ISOWEEKNUM(Tableau1[[#This Row],[Date]]),"")</f>
        <v/>
      </c>
      <c r="C399" s="54" t="str">
        <f>UPPER(TEXT(Tableau1[[#This Row],[Date]],"jjjj"))</f>
        <v>MERCREDI</v>
      </c>
      <c r="D399" s="109">
        <f>$C$3+ROW()-ROW(Tableau1[[#Headers],[Date]])-1</f>
        <v>44223</v>
      </c>
      <c r="E399" s="29"/>
      <c r="F399" s="29"/>
      <c r="G399" s="101"/>
      <c r="H399" s="29"/>
      <c r="I399" s="29"/>
      <c r="J399" s="101"/>
      <c r="K399" s="113">
        <f>Tableau1[[#This Row],[Fin AM]]-Tableau1[[#This Row],[Début AM]]-Tableau1[[#This Row],[Pause AM]]+Tableau1[[#This Row],[Fin PM]]-Tableau1[[#This Row],[Début PM]]-Tableau1[[#This Row],[Pause PM]]</f>
        <v>0</v>
      </c>
      <c r="L399" s="57"/>
      <c r="M399" s="68"/>
      <c r="N399" s="61"/>
      <c r="O399" s="52" t="str">
        <f ca="1">IF(COUNTIF('jours fériés'!C:C,Tableau1[[#This Row],[Date]]),"oui","")</f>
        <v/>
      </c>
      <c r="P39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399" s="83">
        <f>IF(Tableau1[[#This Row],[ CP / ABS]]="A.M.",Tableau1[[#This Row],[Temps de travail]],0)</f>
        <v>0</v>
      </c>
      <c r="R399" s="84">
        <f>IF(Tableau1[[#This Row],[ CP / ABS]]="Ch.P.",Tableau1[[#This Row],[Temps de travail]],0)</f>
        <v>0</v>
      </c>
    </row>
    <row r="400" spans="2:18" x14ac:dyDescent="0.3">
      <c r="B400" s="67" t="str">
        <f>IF(WEEKDAY(Tableau1[[#This Row],[Date]],2)=4,"semaine "&amp;_xlfn.ISOWEEKNUM(Tableau1[[#This Row],[Date]]),"")</f>
        <v>semaine 4</v>
      </c>
      <c r="C400" s="54" t="str">
        <f>UPPER(TEXT(Tableau1[[#This Row],[Date]],"jjjj"))</f>
        <v>JEUDI</v>
      </c>
      <c r="D400" s="109">
        <f>$C$3+ROW()-ROW(Tableau1[[#Headers],[Date]])-1</f>
        <v>44224</v>
      </c>
      <c r="E400" s="29"/>
      <c r="F400" s="29"/>
      <c r="G400" s="29"/>
      <c r="H400" s="29"/>
      <c r="I400" s="29"/>
      <c r="J400" s="29"/>
      <c r="K400" s="113">
        <f>Tableau1[[#This Row],[Fin AM]]-Tableau1[[#This Row],[Début AM]]-Tableau1[[#This Row],[Pause AM]]+Tableau1[[#This Row],[Fin PM]]-Tableau1[[#This Row],[Début PM]]-Tableau1[[#This Row],[Pause PM]]</f>
        <v>0</v>
      </c>
      <c r="L400" s="57"/>
      <c r="M400" s="68"/>
      <c r="N400" s="61"/>
      <c r="O400" s="52" t="str">
        <f ca="1">IF(COUNTIF('jours fériés'!C:C,Tableau1[[#This Row],[Date]]),"oui","")</f>
        <v/>
      </c>
      <c r="P400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0" s="83">
        <f>IF(Tableau1[[#This Row],[ CP / ABS]]="A.M.",Tableau1[[#This Row],[Temps de travail]],0)</f>
        <v>0</v>
      </c>
      <c r="R400" s="84">
        <f>IF(Tableau1[[#This Row],[ CP / ABS]]="Ch.P.",Tableau1[[#This Row],[Temps de travail]],0)</f>
        <v>0</v>
      </c>
    </row>
    <row r="401" spans="2:18" x14ac:dyDescent="0.3">
      <c r="B401" s="67" t="str">
        <f>IF(WEEKDAY(Tableau1[[#This Row],[Date]],2)=4,"semaine "&amp;_xlfn.ISOWEEKNUM(Tableau1[[#This Row],[Date]]),"")</f>
        <v/>
      </c>
      <c r="C401" s="54" t="str">
        <f>UPPER(TEXT(Tableau1[[#This Row],[Date]],"jjjj"))</f>
        <v>VENDREDI</v>
      </c>
      <c r="D401" s="109">
        <f>$C$3+ROW()-ROW(Tableau1[[#Headers],[Date]])-1</f>
        <v>44225</v>
      </c>
      <c r="E401" s="29"/>
      <c r="F401" s="29"/>
      <c r="G401" s="29"/>
      <c r="H401" s="29"/>
      <c r="I401" s="29"/>
      <c r="J401" s="29"/>
      <c r="K401" s="113">
        <f>Tableau1[[#This Row],[Fin AM]]-Tableau1[[#This Row],[Début AM]]-Tableau1[[#This Row],[Pause AM]]+Tableau1[[#This Row],[Fin PM]]-Tableau1[[#This Row],[Début PM]]-Tableau1[[#This Row],[Pause PM]]</f>
        <v>0</v>
      </c>
      <c r="L401" s="57"/>
      <c r="M401" s="68"/>
      <c r="N401" s="61"/>
      <c r="O401" s="52" t="str">
        <f ca="1">IF(COUNTIF('jours fériés'!C:C,Tableau1[[#This Row],[Date]]),"oui","")</f>
        <v/>
      </c>
      <c r="P40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1" s="83">
        <f>IF(Tableau1[[#This Row],[ CP / ABS]]="A.M.",Tableau1[[#This Row],[Temps de travail]],0)</f>
        <v>0</v>
      </c>
      <c r="R401" s="84">
        <f>IF(Tableau1[[#This Row],[ CP / ABS]]="Ch.P.",Tableau1[[#This Row],[Temps de travail]],0)</f>
        <v>0</v>
      </c>
    </row>
    <row r="402" spans="2:18" x14ac:dyDescent="0.3">
      <c r="B402" s="67" t="str">
        <f>IF(WEEKDAY(Tableau1[[#This Row],[Date]],2)=4,"semaine "&amp;_xlfn.ISOWEEKNUM(Tableau1[[#This Row],[Date]]),"")</f>
        <v/>
      </c>
      <c r="C402" s="54" t="str">
        <f>UPPER(TEXT(Tableau1[[#This Row],[Date]],"jjjj"))</f>
        <v>SAMEDI</v>
      </c>
      <c r="D402" s="109">
        <f>$C$3+ROW()-ROW(Tableau1[[#Headers],[Date]])-1</f>
        <v>44226</v>
      </c>
      <c r="E402" s="29"/>
      <c r="F402" s="29"/>
      <c r="G402" s="101"/>
      <c r="H402" s="29"/>
      <c r="I402" s="29"/>
      <c r="J402" s="101"/>
      <c r="K402" s="113">
        <f>Tableau1[[#This Row],[Fin AM]]-Tableau1[[#This Row],[Début AM]]-Tableau1[[#This Row],[Pause AM]]+Tableau1[[#This Row],[Fin PM]]-Tableau1[[#This Row],[Début PM]]-Tableau1[[#This Row],[Pause PM]]</f>
        <v>0</v>
      </c>
      <c r="L402" s="57"/>
      <c r="M402" s="68"/>
      <c r="N402" s="61"/>
      <c r="O402" s="52" t="str">
        <f ca="1">IF(COUNTIF('jours fériés'!C:C,Tableau1[[#This Row],[Date]]),"oui","")</f>
        <v/>
      </c>
      <c r="P40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2" s="83">
        <f>IF(Tableau1[[#This Row],[ CP / ABS]]="A.M.",Tableau1[[#This Row],[Temps de travail]],0)</f>
        <v>0</v>
      </c>
      <c r="R402" s="84">
        <f>IF(Tableau1[[#This Row],[ CP / ABS]]="Ch.P.",Tableau1[[#This Row],[Temps de travail]],0)</f>
        <v>0</v>
      </c>
    </row>
    <row r="403" spans="2:18" x14ac:dyDescent="0.3">
      <c r="B403" s="67" t="str">
        <f>IF(WEEKDAY(Tableau1[[#This Row],[Date]],2)=4,"semaine "&amp;_xlfn.ISOWEEKNUM(Tableau1[[#This Row],[Date]]),"")</f>
        <v/>
      </c>
      <c r="C403" s="54" t="str">
        <f>UPPER(TEXT(Tableau1[[#This Row],[Date]],"jjjj"))</f>
        <v>DIMANCHE</v>
      </c>
      <c r="D403" s="109">
        <f>$C$3+ROW()-ROW(Tableau1[[#Headers],[Date]])-1</f>
        <v>44227</v>
      </c>
      <c r="E403" s="29"/>
      <c r="F403" s="29"/>
      <c r="G403" s="101"/>
      <c r="H403" s="29"/>
      <c r="I403" s="29"/>
      <c r="J403" s="101"/>
      <c r="K403" s="113">
        <f>Tableau1[[#This Row],[Fin AM]]-Tableau1[[#This Row],[Début AM]]-Tableau1[[#This Row],[Pause AM]]+Tableau1[[#This Row],[Fin PM]]-Tableau1[[#This Row],[Début PM]]-Tableau1[[#This Row],[Pause PM]]</f>
        <v>0</v>
      </c>
      <c r="L403" s="57"/>
      <c r="M403" s="68"/>
      <c r="N403" s="57"/>
      <c r="O403" s="57" t="str">
        <f ca="1">IF(COUNTIF('jours fériés'!C:C,Tableau1[[#This Row],[Date]]),"oui","")</f>
        <v/>
      </c>
      <c r="P403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3" s="83">
        <f>IF(Tableau1[[#This Row],[ CP / ABS]]="A.M.",Tableau1[[#This Row],[Temps de travail]],0)</f>
        <v>0</v>
      </c>
      <c r="R403" s="84">
        <f>IF(Tableau1[[#This Row],[ CP / ABS]]="Ch.P.",Tableau1[[#This Row],[Temps de travail]],0)</f>
        <v>0</v>
      </c>
    </row>
    <row r="404" spans="2:18" x14ac:dyDescent="0.3">
      <c r="B404" s="67" t="str">
        <f>IF(WEEKDAY(Tableau1[[#This Row],[Date]],2)=4,"semaine "&amp;_xlfn.ISOWEEKNUM(Tableau1[[#This Row],[Date]]),"")</f>
        <v/>
      </c>
      <c r="C404" s="54" t="str">
        <f>UPPER(TEXT(Tableau1[[#This Row],[Date]],"jjjj"))</f>
        <v>LUNDI</v>
      </c>
      <c r="D404" s="109">
        <f>$C$3+ROW()-ROW(Tableau1[[#Headers],[Date]])-1</f>
        <v>44228</v>
      </c>
      <c r="E404" s="29"/>
      <c r="F404" s="29"/>
      <c r="G404" s="101"/>
      <c r="H404" s="29"/>
      <c r="I404" s="29"/>
      <c r="J404" s="101"/>
      <c r="K404" s="113">
        <f>Tableau1[[#This Row],[Fin AM]]-Tableau1[[#This Row],[Début AM]]-Tableau1[[#This Row],[Pause AM]]+Tableau1[[#This Row],[Fin PM]]-Tableau1[[#This Row],[Début PM]]-Tableau1[[#This Row],[Pause PM]]</f>
        <v>0</v>
      </c>
      <c r="L404" s="57"/>
      <c r="M404" s="68"/>
      <c r="N404" s="61"/>
      <c r="O404" s="52" t="str">
        <f ca="1">IF(COUNTIF('jours fériés'!C:C,Tableau1[[#This Row],[Date]]),"oui","")</f>
        <v/>
      </c>
      <c r="P40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4" s="83">
        <f>IF(Tableau1[[#This Row],[ CP / ABS]]="A.M.",Tableau1[[#This Row],[Temps de travail]],0)</f>
        <v>0</v>
      </c>
      <c r="R404" s="84">
        <f>IF(Tableau1[[#This Row],[ CP / ABS]]="Ch.P.",Tableau1[[#This Row],[Temps de travail]],0)</f>
        <v>0</v>
      </c>
    </row>
    <row r="405" spans="2:18" x14ac:dyDescent="0.3">
      <c r="B405" s="67" t="str">
        <f>IF(WEEKDAY(Tableau1[[#This Row],[Date]],2)=4,"semaine "&amp;_xlfn.ISOWEEKNUM(Tableau1[[#This Row],[Date]]),"")</f>
        <v/>
      </c>
      <c r="C405" s="54" t="str">
        <f>UPPER(TEXT(Tableau1[[#This Row],[Date]],"jjjj"))</f>
        <v>MARDI</v>
      </c>
      <c r="D405" s="109">
        <f>$C$3+ROW()-ROW(Tableau1[[#Headers],[Date]])-1</f>
        <v>44229</v>
      </c>
      <c r="E405" s="29"/>
      <c r="F405" s="29"/>
      <c r="G405" s="101"/>
      <c r="H405" s="29"/>
      <c r="I405" s="29"/>
      <c r="J405" s="101"/>
      <c r="K405" s="113">
        <f>Tableau1[[#This Row],[Fin AM]]-Tableau1[[#This Row],[Début AM]]-Tableau1[[#This Row],[Pause AM]]+Tableau1[[#This Row],[Fin PM]]-Tableau1[[#This Row],[Début PM]]-Tableau1[[#This Row],[Pause PM]]</f>
        <v>0</v>
      </c>
      <c r="L405" s="57"/>
      <c r="M405" s="68"/>
      <c r="N405" s="61"/>
      <c r="O405" s="52" t="str">
        <f ca="1">IF(COUNTIF('jours fériés'!C:C,Tableau1[[#This Row],[Date]]),"oui","")</f>
        <v/>
      </c>
      <c r="P40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5" s="83">
        <f>IF(Tableau1[[#This Row],[ CP / ABS]]="A.M.",Tableau1[[#This Row],[Temps de travail]],0)</f>
        <v>0</v>
      </c>
      <c r="R405" s="84">
        <f>IF(Tableau1[[#This Row],[ CP / ABS]]="Ch.P.",Tableau1[[#This Row],[Temps de travail]],0)</f>
        <v>0</v>
      </c>
    </row>
    <row r="406" spans="2:18" x14ac:dyDescent="0.3">
      <c r="B406" s="67" t="str">
        <f>IF(WEEKDAY(Tableau1[[#This Row],[Date]],2)=4,"semaine "&amp;_xlfn.ISOWEEKNUM(Tableau1[[#This Row],[Date]]),"")</f>
        <v/>
      </c>
      <c r="C406" s="54" t="str">
        <f>UPPER(TEXT(Tableau1[[#This Row],[Date]],"jjjj"))</f>
        <v>MERCREDI</v>
      </c>
      <c r="D406" s="109">
        <f>$C$3+ROW()-ROW(Tableau1[[#Headers],[Date]])-1</f>
        <v>44230</v>
      </c>
      <c r="E406" s="29"/>
      <c r="F406" s="29"/>
      <c r="G406" s="101"/>
      <c r="H406" s="29"/>
      <c r="I406" s="29"/>
      <c r="J406" s="101"/>
      <c r="K406" s="113">
        <f>Tableau1[[#This Row],[Fin AM]]-Tableau1[[#This Row],[Début AM]]-Tableau1[[#This Row],[Pause AM]]+Tableau1[[#This Row],[Fin PM]]-Tableau1[[#This Row],[Début PM]]-Tableau1[[#This Row],[Pause PM]]</f>
        <v>0</v>
      </c>
      <c r="L406" s="57"/>
      <c r="M406" s="68"/>
      <c r="N406" s="61"/>
      <c r="O406" s="52" t="str">
        <f ca="1">IF(COUNTIF('jours fériés'!C:C,Tableau1[[#This Row],[Date]]),"oui","")</f>
        <v/>
      </c>
      <c r="P40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6" s="83">
        <f>IF(Tableau1[[#This Row],[ CP / ABS]]="A.M.",Tableau1[[#This Row],[Temps de travail]],0)</f>
        <v>0</v>
      </c>
      <c r="R406" s="84">
        <f>IF(Tableau1[[#This Row],[ CP / ABS]]="Ch.P.",Tableau1[[#This Row],[Temps de travail]],0)</f>
        <v>0</v>
      </c>
    </row>
    <row r="407" spans="2:18" x14ac:dyDescent="0.3">
      <c r="B407" s="67" t="str">
        <f>IF(WEEKDAY(Tableau1[[#This Row],[Date]],2)=4,"semaine "&amp;_xlfn.ISOWEEKNUM(Tableau1[[#This Row],[Date]]),"")</f>
        <v>semaine 5</v>
      </c>
      <c r="C407" s="54" t="str">
        <f>UPPER(TEXT(Tableau1[[#This Row],[Date]],"jjjj"))</f>
        <v>JEUDI</v>
      </c>
      <c r="D407" s="109">
        <f>$C$3+ROW()-ROW(Tableau1[[#Headers],[Date]])-1</f>
        <v>44231</v>
      </c>
      <c r="E407" s="29"/>
      <c r="F407" s="29"/>
      <c r="G407" s="29"/>
      <c r="H407" s="29"/>
      <c r="I407" s="29"/>
      <c r="J407" s="29"/>
      <c r="K407" s="113">
        <f>Tableau1[[#This Row],[Fin AM]]-Tableau1[[#This Row],[Début AM]]-Tableau1[[#This Row],[Pause AM]]+Tableau1[[#This Row],[Fin PM]]-Tableau1[[#This Row],[Début PM]]-Tableau1[[#This Row],[Pause PM]]</f>
        <v>0</v>
      </c>
      <c r="L407" s="57"/>
      <c r="M407" s="68"/>
      <c r="N407" s="61"/>
      <c r="O407" s="52" t="str">
        <f ca="1">IF(COUNTIF('jours fériés'!C:C,Tableau1[[#This Row],[Date]]),"oui","")</f>
        <v/>
      </c>
      <c r="P407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7" s="83">
        <f>IF(Tableau1[[#This Row],[ CP / ABS]]="A.M.",Tableau1[[#This Row],[Temps de travail]],0)</f>
        <v>0</v>
      </c>
      <c r="R407" s="84">
        <f>IF(Tableau1[[#This Row],[ CP / ABS]]="Ch.P.",Tableau1[[#This Row],[Temps de travail]],0)</f>
        <v>0</v>
      </c>
    </row>
    <row r="408" spans="2:18" x14ac:dyDescent="0.3">
      <c r="B408" s="67" t="str">
        <f>IF(WEEKDAY(Tableau1[[#This Row],[Date]],2)=4,"semaine "&amp;_xlfn.ISOWEEKNUM(Tableau1[[#This Row],[Date]]),"")</f>
        <v/>
      </c>
      <c r="C408" s="54" t="str">
        <f>UPPER(TEXT(Tableau1[[#This Row],[Date]],"jjjj"))</f>
        <v>VENDREDI</v>
      </c>
      <c r="D408" s="109">
        <f>$C$3+ROW()-ROW(Tableau1[[#Headers],[Date]])-1</f>
        <v>44232</v>
      </c>
      <c r="E408" s="29"/>
      <c r="F408" s="29"/>
      <c r="G408" s="29"/>
      <c r="H408" s="29"/>
      <c r="I408" s="29"/>
      <c r="J408" s="29"/>
      <c r="K408" s="113">
        <f>Tableau1[[#This Row],[Fin AM]]-Tableau1[[#This Row],[Début AM]]-Tableau1[[#This Row],[Pause AM]]+Tableau1[[#This Row],[Fin PM]]-Tableau1[[#This Row],[Début PM]]-Tableau1[[#This Row],[Pause PM]]</f>
        <v>0</v>
      </c>
      <c r="L408" s="57"/>
      <c r="M408" s="68"/>
      <c r="N408" s="61"/>
      <c r="O408" s="52" t="str">
        <f ca="1">IF(COUNTIF('jours fériés'!C:C,Tableau1[[#This Row],[Date]]),"oui","")</f>
        <v/>
      </c>
      <c r="P408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8" s="83">
        <f>IF(Tableau1[[#This Row],[ CP / ABS]]="A.M.",Tableau1[[#This Row],[Temps de travail]],0)</f>
        <v>0</v>
      </c>
      <c r="R408" s="84">
        <f>IF(Tableau1[[#This Row],[ CP / ABS]]="Ch.P.",Tableau1[[#This Row],[Temps de travail]],0)</f>
        <v>0</v>
      </c>
    </row>
    <row r="409" spans="2:18" x14ac:dyDescent="0.3">
      <c r="B409" s="67" t="str">
        <f>IF(WEEKDAY(Tableau1[[#This Row],[Date]],2)=4,"semaine "&amp;_xlfn.ISOWEEKNUM(Tableau1[[#This Row],[Date]]),"")</f>
        <v/>
      </c>
      <c r="C409" s="54" t="str">
        <f>UPPER(TEXT(Tableau1[[#This Row],[Date]],"jjjj"))</f>
        <v>SAMEDI</v>
      </c>
      <c r="D409" s="109">
        <f>$C$3+ROW()-ROW(Tableau1[[#Headers],[Date]])-1</f>
        <v>44233</v>
      </c>
      <c r="E409" s="29"/>
      <c r="F409" s="29"/>
      <c r="G409" s="101"/>
      <c r="H409" s="29"/>
      <c r="I409" s="29"/>
      <c r="J409" s="101"/>
      <c r="K409" s="113">
        <f>Tableau1[[#This Row],[Fin AM]]-Tableau1[[#This Row],[Début AM]]-Tableau1[[#This Row],[Pause AM]]+Tableau1[[#This Row],[Fin PM]]-Tableau1[[#This Row],[Début PM]]-Tableau1[[#This Row],[Pause PM]]</f>
        <v>0</v>
      </c>
      <c r="L409" s="57"/>
      <c r="M409" s="68"/>
      <c r="N409" s="61"/>
      <c r="O409" s="52" t="str">
        <f ca="1">IF(COUNTIF('jours fériés'!C:C,Tableau1[[#This Row],[Date]]),"oui","")</f>
        <v/>
      </c>
      <c r="P409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09" s="83">
        <f>IF(Tableau1[[#This Row],[ CP / ABS]]="A.M.",Tableau1[[#This Row],[Temps de travail]],0)</f>
        <v>0</v>
      </c>
      <c r="R409" s="84">
        <f>IF(Tableau1[[#This Row],[ CP / ABS]]="Ch.P.",Tableau1[[#This Row],[Temps de travail]],0)</f>
        <v>0</v>
      </c>
    </row>
    <row r="410" spans="2:18" x14ac:dyDescent="0.3">
      <c r="B410" s="67" t="str">
        <f>IF(WEEKDAY(Tableau1[[#This Row],[Date]],2)=4,"semaine "&amp;_xlfn.ISOWEEKNUM(Tableau1[[#This Row],[Date]]),"")</f>
        <v/>
      </c>
      <c r="C410" s="54" t="str">
        <f>UPPER(TEXT(Tableau1[[#This Row],[Date]],"jjjj"))</f>
        <v>DIMANCHE</v>
      </c>
      <c r="D410" s="109">
        <f>$C$3+ROW()-ROW(Tableau1[[#Headers],[Date]])-1</f>
        <v>44234</v>
      </c>
      <c r="E410" s="29"/>
      <c r="F410" s="29"/>
      <c r="G410" s="101"/>
      <c r="H410" s="29"/>
      <c r="I410" s="29"/>
      <c r="J410" s="101"/>
      <c r="K410" s="113">
        <f>Tableau1[[#This Row],[Fin AM]]-Tableau1[[#This Row],[Début AM]]-Tableau1[[#This Row],[Pause AM]]+Tableau1[[#This Row],[Fin PM]]-Tableau1[[#This Row],[Début PM]]-Tableau1[[#This Row],[Pause PM]]</f>
        <v>0</v>
      </c>
      <c r="L410" s="57"/>
      <c r="M410" s="68"/>
      <c r="N410" s="57"/>
      <c r="O410" s="57" t="str">
        <f ca="1">IF(COUNTIF('jours fériés'!C:C,Tableau1[[#This Row],[Date]]),"oui","")</f>
        <v/>
      </c>
      <c r="P410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0" s="83">
        <f>IF(Tableau1[[#This Row],[ CP / ABS]]="A.M.",Tableau1[[#This Row],[Temps de travail]],0)</f>
        <v>0</v>
      </c>
      <c r="R410" s="84">
        <f>IF(Tableau1[[#This Row],[ CP / ABS]]="Ch.P.",Tableau1[[#This Row],[Temps de travail]],0)</f>
        <v>0</v>
      </c>
    </row>
    <row r="411" spans="2:18" x14ac:dyDescent="0.3">
      <c r="B411" s="67" t="str">
        <f>IF(WEEKDAY(Tableau1[[#This Row],[Date]],2)=4,"semaine "&amp;_xlfn.ISOWEEKNUM(Tableau1[[#This Row],[Date]]),"")</f>
        <v/>
      </c>
      <c r="C411" s="54" t="str">
        <f>UPPER(TEXT(Tableau1[[#This Row],[Date]],"jjjj"))</f>
        <v>LUNDI</v>
      </c>
      <c r="D411" s="109">
        <f>$C$3+ROW()-ROW(Tableau1[[#Headers],[Date]])-1</f>
        <v>44235</v>
      </c>
      <c r="E411" s="29"/>
      <c r="F411" s="29"/>
      <c r="G411" s="101"/>
      <c r="H411" s="29"/>
      <c r="I411" s="29"/>
      <c r="J411" s="101"/>
      <c r="K411" s="113">
        <f>Tableau1[[#This Row],[Fin AM]]-Tableau1[[#This Row],[Début AM]]-Tableau1[[#This Row],[Pause AM]]+Tableau1[[#This Row],[Fin PM]]-Tableau1[[#This Row],[Début PM]]-Tableau1[[#This Row],[Pause PM]]</f>
        <v>0</v>
      </c>
      <c r="L411" s="57"/>
      <c r="M411" s="68"/>
      <c r="N411" s="61"/>
      <c r="O411" s="52" t="str">
        <f ca="1">IF(COUNTIF('jours fériés'!C:C,Tableau1[[#This Row],[Date]]),"oui","")</f>
        <v/>
      </c>
      <c r="P411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1" s="83">
        <f>IF(Tableau1[[#This Row],[ CP / ABS]]="A.M.",Tableau1[[#This Row],[Temps de travail]],0)</f>
        <v>0</v>
      </c>
      <c r="R411" s="84">
        <f>IF(Tableau1[[#This Row],[ CP / ABS]]="Ch.P.",Tableau1[[#This Row],[Temps de travail]],0)</f>
        <v>0</v>
      </c>
    </row>
    <row r="412" spans="2:18" x14ac:dyDescent="0.3">
      <c r="B412" s="67" t="str">
        <f>IF(WEEKDAY(Tableau1[[#This Row],[Date]],2)=4,"semaine "&amp;_xlfn.ISOWEEKNUM(Tableau1[[#This Row],[Date]]),"")</f>
        <v/>
      </c>
      <c r="C412" s="54" t="str">
        <f>UPPER(TEXT(Tableau1[[#This Row],[Date]],"jjjj"))</f>
        <v>MARDI</v>
      </c>
      <c r="D412" s="109">
        <f>$C$3+ROW()-ROW(Tableau1[[#Headers],[Date]])-1</f>
        <v>44236</v>
      </c>
      <c r="E412" s="29"/>
      <c r="F412" s="29"/>
      <c r="G412" s="101"/>
      <c r="H412" s="29"/>
      <c r="I412" s="29"/>
      <c r="J412" s="101"/>
      <c r="K412" s="113">
        <f>Tableau1[[#This Row],[Fin AM]]-Tableau1[[#This Row],[Début AM]]-Tableau1[[#This Row],[Pause AM]]+Tableau1[[#This Row],[Fin PM]]-Tableau1[[#This Row],[Début PM]]-Tableau1[[#This Row],[Pause PM]]</f>
        <v>0</v>
      </c>
      <c r="L412" s="57"/>
      <c r="M412" s="68"/>
      <c r="N412" s="61"/>
      <c r="O412" s="52" t="str">
        <f ca="1">IF(COUNTIF('jours fériés'!C:C,Tableau1[[#This Row],[Date]]),"oui","")</f>
        <v/>
      </c>
      <c r="P412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2" s="83">
        <f>IF(Tableau1[[#This Row],[ CP / ABS]]="A.M.",Tableau1[[#This Row],[Temps de travail]],0)</f>
        <v>0</v>
      </c>
      <c r="R412" s="84">
        <f>IF(Tableau1[[#This Row],[ CP / ABS]]="Ch.P.",Tableau1[[#This Row],[Temps de travail]],0)</f>
        <v>0</v>
      </c>
    </row>
    <row r="413" spans="2:18" x14ac:dyDescent="0.3">
      <c r="B413" s="67" t="str">
        <f>IF(WEEKDAY(Tableau1[[#This Row],[Date]],2)=4,"semaine "&amp;_xlfn.ISOWEEKNUM(Tableau1[[#This Row],[Date]]),"")</f>
        <v/>
      </c>
      <c r="C413" s="54" t="str">
        <f>UPPER(TEXT(Tableau1[[#This Row],[Date]],"jjjj"))</f>
        <v>MERCREDI</v>
      </c>
      <c r="D413" s="109">
        <f>$C$3+ROW()-ROW(Tableau1[[#Headers],[Date]])-1</f>
        <v>44237</v>
      </c>
      <c r="E413" s="29"/>
      <c r="F413" s="29"/>
      <c r="G413" s="101"/>
      <c r="H413" s="29"/>
      <c r="I413" s="29"/>
      <c r="J413" s="101"/>
      <c r="K413" s="113">
        <f>Tableau1[[#This Row],[Fin AM]]-Tableau1[[#This Row],[Début AM]]-Tableau1[[#This Row],[Pause AM]]+Tableau1[[#This Row],[Fin PM]]-Tableau1[[#This Row],[Début PM]]-Tableau1[[#This Row],[Pause PM]]</f>
        <v>0</v>
      </c>
      <c r="L413" s="57"/>
      <c r="M413" s="68"/>
      <c r="N413" s="61"/>
      <c r="O413" s="52" t="str">
        <f ca="1">IF(COUNTIF('jours fériés'!C:C,Tableau1[[#This Row],[Date]]),"oui","")</f>
        <v/>
      </c>
      <c r="P413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3" s="83">
        <f>IF(Tableau1[[#This Row],[ CP / ABS]]="A.M.",Tableau1[[#This Row],[Temps de travail]],0)</f>
        <v>0</v>
      </c>
      <c r="R413" s="84">
        <f>IF(Tableau1[[#This Row],[ CP / ABS]]="Ch.P.",Tableau1[[#This Row],[Temps de travail]],0)</f>
        <v>0</v>
      </c>
    </row>
    <row r="414" spans="2:18" x14ac:dyDescent="0.3">
      <c r="B414" s="67" t="str">
        <f>IF(WEEKDAY(Tableau1[[#This Row],[Date]],2)=4,"semaine "&amp;_xlfn.ISOWEEKNUM(Tableau1[[#This Row],[Date]]),"")</f>
        <v>semaine 6</v>
      </c>
      <c r="C414" s="54" t="str">
        <f>UPPER(TEXT(Tableau1[[#This Row],[Date]],"jjjj"))</f>
        <v>JEUDI</v>
      </c>
      <c r="D414" s="109">
        <f>$C$3+ROW()-ROW(Tableau1[[#Headers],[Date]])-1</f>
        <v>44238</v>
      </c>
      <c r="E414" s="29"/>
      <c r="F414" s="29"/>
      <c r="G414" s="29"/>
      <c r="H414" s="29"/>
      <c r="I414" s="29"/>
      <c r="J414" s="29"/>
      <c r="K414" s="113">
        <f>Tableau1[[#This Row],[Fin AM]]-Tableau1[[#This Row],[Début AM]]-Tableau1[[#This Row],[Pause AM]]+Tableau1[[#This Row],[Fin PM]]-Tableau1[[#This Row],[Début PM]]-Tableau1[[#This Row],[Pause PM]]</f>
        <v>0</v>
      </c>
      <c r="L414" s="57"/>
      <c r="M414" s="68"/>
      <c r="N414" s="61"/>
      <c r="O414" s="52" t="str">
        <f ca="1">IF(COUNTIF('jours fériés'!C:C,Tableau1[[#This Row],[Date]]),"oui","")</f>
        <v/>
      </c>
      <c r="P414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4" s="83">
        <f>IF(Tableau1[[#This Row],[ CP / ABS]]="A.M.",Tableau1[[#This Row],[Temps de travail]],0)</f>
        <v>0</v>
      </c>
      <c r="R414" s="84">
        <f>IF(Tableau1[[#This Row],[ CP / ABS]]="Ch.P.",Tableau1[[#This Row],[Temps de travail]],0)</f>
        <v>0</v>
      </c>
    </row>
    <row r="415" spans="2:18" x14ac:dyDescent="0.3">
      <c r="B415" s="67" t="str">
        <f>IF(WEEKDAY(Tableau1[[#This Row],[Date]],2)=4,"semaine "&amp;_xlfn.ISOWEEKNUM(Tableau1[[#This Row],[Date]]),"")</f>
        <v/>
      </c>
      <c r="C415" s="54" t="str">
        <f>UPPER(TEXT(Tableau1[[#This Row],[Date]],"jjjj"))</f>
        <v>VENDREDI</v>
      </c>
      <c r="D415" s="109">
        <f>$C$3+ROW()-ROW(Tableau1[[#Headers],[Date]])-1</f>
        <v>44239</v>
      </c>
      <c r="E415" s="29"/>
      <c r="F415" s="29"/>
      <c r="G415" s="29"/>
      <c r="H415" s="29"/>
      <c r="I415" s="29"/>
      <c r="J415" s="29"/>
      <c r="K415" s="113">
        <f>Tableau1[[#This Row],[Fin AM]]-Tableau1[[#This Row],[Début AM]]-Tableau1[[#This Row],[Pause AM]]+Tableau1[[#This Row],[Fin PM]]-Tableau1[[#This Row],[Début PM]]-Tableau1[[#This Row],[Pause PM]]</f>
        <v>0</v>
      </c>
      <c r="L415" s="57"/>
      <c r="M415" s="68"/>
      <c r="N415" s="61"/>
      <c r="O415" s="52" t="str">
        <f ca="1">IF(COUNTIF('jours fériés'!C:C,Tableau1[[#This Row],[Date]]),"oui","")</f>
        <v/>
      </c>
      <c r="P415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5" s="83">
        <f>IF(Tableau1[[#This Row],[ CP / ABS]]="A.M.",Tableau1[[#This Row],[Temps de travail]],0)</f>
        <v>0</v>
      </c>
      <c r="R415" s="84">
        <f>IF(Tableau1[[#This Row],[ CP / ABS]]="Ch.P.",Tableau1[[#This Row],[Temps de travail]],0)</f>
        <v>0</v>
      </c>
    </row>
    <row r="416" spans="2:18" x14ac:dyDescent="0.3">
      <c r="B416" s="67" t="str">
        <f>IF(WEEKDAY(Tableau1[[#This Row],[Date]],2)=4,"semaine "&amp;_xlfn.ISOWEEKNUM(Tableau1[[#This Row],[Date]]),"")</f>
        <v/>
      </c>
      <c r="C416" s="54" t="str">
        <f>UPPER(TEXT(Tableau1[[#This Row],[Date]],"jjjj"))</f>
        <v>SAMEDI</v>
      </c>
      <c r="D416" s="109">
        <f>$C$3+ROW()-ROW(Tableau1[[#Headers],[Date]])-1</f>
        <v>44240</v>
      </c>
      <c r="E416" s="29"/>
      <c r="F416" s="29"/>
      <c r="G416" s="101"/>
      <c r="H416" s="29"/>
      <c r="I416" s="29"/>
      <c r="J416" s="101"/>
      <c r="K416" s="113">
        <f>Tableau1[[#This Row],[Fin AM]]-Tableau1[[#This Row],[Début AM]]-Tableau1[[#This Row],[Pause AM]]+Tableau1[[#This Row],[Fin PM]]-Tableau1[[#This Row],[Début PM]]-Tableau1[[#This Row],[Pause PM]]</f>
        <v>0</v>
      </c>
      <c r="L416" s="57"/>
      <c r="M416" s="68"/>
      <c r="N416" s="61"/>
      <c r="O416" s="52" t="str">
        <f ca="1">IF(COUNTIF('jours fériés'!C:C,Tableau1[[#This Row],[Date]]),"oui","")</f>
        <v/>
      </c>
      <c r="P416" s="53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6" s="83">
        <f>IF(Tableau1[[#This Row],[ CP / ABS]]="A.M.",Tableau1[[#This Row],[Temps de travail]],0)</f>
        <v>0</v>
      </c>
      <c r="R416" s="84">
        <f>IF(Tableau1[[#This Row],[ CP / ABS]]="Ch.P.",Tableau1[[#This Row],[Temps de travail]],0)</f>
        <v>0</v>
      </c>
    </row>
    <row r="417" spans="2:18" ht="15" thickBot="1" x14ac:dyDescent="0.35">
      <c r="B417" s="69" t="str">
        <f>IF(WEEKDAY(Tableau1[[#This Row],[Date]],2)=4,"semaine "&amp;_xlfn.ISOWEEKNUM(Tableau1[[#This Row],[Date]]),"")</f>
        <v/>
      </c>
      <c r="C417" s="70" t="str">
        <f>UPPER(TEXT(Tableau1[[#This Row],[Date]],"jjjj"))</f>
        <v>DIMANCHE</v>
      </c>
      <c r="D417" s="110">
        <f>$C$3+ROW()-ROW(Tableau1[[#Headers],[Date]])-1</f>
        <v>44241</v>
      </c>
      <c r="E417" s="29"/>
      <c r="F417" s="29"/>
      <c r="G417" s="101"/>
      <c r="H417" s="29"/>
      <c r="I417" s="29"/>
      <c r="J417" s="101"/>
      <c r="K417" s="114">
        <f>Tableau1[[#This Row],[Fin AM]]-Tableau1[[#This Row],[Début AM]]-Tableau1[[#This Row],[Pause AM]]+Tableau1[[#This Row],[Fin PM]]-Tableau1[[#This Row],[Début PM]]-Tableau1[[#This Row],[Pause PM]]</f>
        <v>0</v>
      </c>
      <c r="L417" s="73"/>
      <c r="M417" s="74"/>
      <c r="N417" s="57"/>
      <c r="O417" s="57" t="str">
        <f ca="1">IF(COUNTIF('jours fériés'!C:C,Tableau1[[#This Row],[Date]]),"oui","")</f>
        <v/>
      </c>
      <c r="P417" s="57">
        <f ca="1">MAX(0,IF(WEEKDAY(Tableau1[[#This Row],[Date]],2)&lt;7,0,
SUM(OFFSET(Tableau1[[#This Row],[Temps de travail]],-6,,7))-
SUM(OFFSET(Tableau1[[#This Row],[Heures à récupérer]],-6,,7))+
SUM(OFFSET(Tableau1[[#This Row],[Récup avance]],-6,,7))
-paramètres!$B$9
)*24)</f>
        <v>0</v>
      </c>
      <c r="Q417" s="83">
        <f>IF(Tableau1[[#This Row],[ CP / ABS]]="A.M.",Tableau1[[#This Row],[Temps de travail]],0)</f>
        <v>0</v>
      </c>
      <c r="R417" s="84">
        <f>IF(Tableau1[[#This Row],[ CP / ABS]]="Ch.P.",Tableau1[[#This Row],[Temps de travail]],0)</f>
        <v>0</v>
      </c>
    </row>
  </sheetData>
  <mergeCells count="3">
    <mergeCell ref="C1:K1"/>
    <mergeCell ref="F2:K2"/>
    <mergeCell ref="C2:E2"/>
  </mergeCells>
  <phoneticPr fontId="18" type="noConversion"/>
  <conditionalFormatting sqref="B11:P11 B5:D10 K5:P10 B18:P18 B12:D17 K12:P17 B25:P25 B19:D24 K19:P24 B32:P32 B26:D31 K26:P31 B38:P39 B33:D37 K33:P37 B46:P46 B40:D45 K40:P45 B47:D417 K291:M417 K284:M284 K285:P290 K47:P283">
    <cfRule type="expression" dxfId="0" priority="56">
      <formula>WEEKDAY($D5,2)=7</formula>
    </cfRule>
  </conditionalFormatting>
  <conditionalFormatting sqref="C11:M11 C5:D10 K5:M10 C18:M18 C12:D17 K12:M17 C25:M25 C19:D24 K19:M24 C32:M32 C26:D31 K26:M31 C38:M39 C33:D37 K33:M37 C46:M46 C40:D45 K40:M45 C47:D417 K47:M417">
    <cfRule type="expression" dxfId="81" priority="54">
      <formula>$O5="oui"</formula>
    </cfRule>
    <cfRule type="expression" dxfId="80" priority="55">
      <formula>WEEKDAY($D5,2)=7</formula>
    </cfRule>
  </conditionalFormatting>
  <conditionalFormatting sqref="N298:P298 N305:P305 N312:P312 N319:P319 N326:P326 N333:P333 N340:P340 N347:P347 N354:P354 N361:P361 N368:P368 N375:P375 N382:P382 N389:P389 N396:P396 N403:P403 N410:P410 N417:P417">
    <cfRule type="expression" dxfId="79" priority="40">
      <formula>$O298="oui"</formula>
    </cfRule>
    <cfRule type="expression" dxfId="78" priority="41">
      <formula>WEEKDAY($D298,2)=7</formula>
    </cfRule>
  </conditionalFormatting>
  <conditionalFormatting sqref="N284:P284">
    <cfRule type="expression" dxfId="77" priority="49">
      <formula>WEEKDAY($D284,2)=7</formula>
    </cfRule>
  </conditionalFormatting>
  <conditionalFormatting sqref="N284:P284">
    <cfRule type="expression" dxfId="76" priority="47">
      <formula>$O284="oui"</formula>
    </cfRule>
    <cfRule type="expression" dxfId="75" priority="48">
      <formula>WEEKDAY($D284,2)=7</formula>
    </cfRule>
  </conditionalFormatting>
  <conditionalFormatting sqref="N291:P291">
    <cfRule type="expression" dxfId="74" priority="46">
      <formula>WEEKDAY($D291,2)=7</formula>
    </cfRule>
  </conditionalFormatting>
  <conditionalFormatting sqref="N291:P291">
    <cfRule type="expression" dxfId="73" priority="44">
      <formula>$O291="oui"</formula>
    </cfRule>
    <cfRule type="expression" dxfId="72" priority="45">
      <formula>WEEKDAY($D291,2)=7</formula>
    </cfRule>
  </conditionalFormatting>
  <conditionalFormatting sqref="N292:P297 N299:P304 N306:P311 N313:P318 N320:P325 N327:P332 N334:P339 N341:P346 N348:P353 N355:P360 N362:P367 N369:P374 N376:P381 N383:P388 N390:P395 N397:P402 N404:P409 N411:P416">
    <cfRule type="expression" dxfId="71" priority="43">
      <formula>WEEKDAY($D292,2)=7</formula>
    </cfRule>
  </conditionalFormatting>
  <conditionalFormatting sqref="N298:P298 N305:P305 N312:P312 N319:P319 N326:P326 N333:P333 N340:P340 N347:P347 N354:P354 N361:P361 N368:P368 N375:P375 N382:P382 N389:P389 N396:P396 N403:P403 N410:P410 N417:P417">
    <cfRule type="expression" dxfId="70" priority="42">
      <formula>WEEKDAY($D298,2)=7</formula>
    </cfRule>
  </conditionalFormatting>
  <conditionalFormatting sqref="E5:J10">
    <cfRule type="expression" dxfId="69" priority="39">
      <formula>WEEKDAY($D5,2)=7</formula>
    </cfRule>
  </conditionalFormatting>
  <conditionalFormatting sqref="E5:J10">
    <cfRule type="expression" dxfId="68" priority="37">
      <formula>$O5="oui"</formula>
    </cfRule>
    <cfRule type="expression" dxfId="67" priority="38">
      <formula>WEEKDAY($D5,2)=7</formula>
    </cfRule>
  </conditionalFormatting>
  <conditionalFormatting sqref="E26:J31">
    <cfRule type="expression" dxfId="66" priority="28">
      <formula>$O26="oui"</formula>
    </cfRule>
    <cfRule type="expression" dxfId="65" priority="29">
      <formula>WEEKDAY($D26,2)=7</formula>
    </cfRule>
  </conditionalFormatting>
  <conditionalFormatting sqref="E12:J17">
    <cfRule type="expression" dxfId="64" priority="36">
      <formula>WEEKDAY($D12,2)=7</formula>
    </cfRule>
  </conditionalFormatting>
  <conditionalFormatting sqref="E12:J17">
    <cfRule type="expression" dxfId="63" priority="34">
      <formula>$O12="oui"</formula>
    </cfRule>
    <cfRule type="expression" dxfId="62" priority="35">
      <formula>WEEKDAY($D12,2)=7</formula>
    </cfRule>
  </conditionalFormatting>
  <conditionalFormatting sqref="E19:J24">
    <cfRule type="expression" dxfId="61" priority="33">
      <formula>WEEKDAY($D19,2)=7</formula>
    </cfRule>
  </conditionalFormatting>
  <conditionalFormatting sqref="E19:J24">
    <cfRule type="expression" dxfId="60" priority="31">
      <formula>$O19="oui"</formula>
    </cfRule>
    <cfRule type="expression" dxfId="59" priority="32">
      <formula>WEEKDAY($D19,2)=7</formula>
    </cfRule>
  </conditionalFormatting>
  <conditionalFormatting sqref="E26:J31">
    <cfRule type="expression" dxfId="58" priority="30">
      <formula>WEEKDAY($D26,2)=7</formula>
    </cfRule>
  </conditionalFormatting>
  <conditionalFormatting sqref="E33:J37">
    <cfRule type="expression" dxfId="48" priority="25">
      <formula>$O33="oui"</formula>
    </cfRule>
    <cfRule type="expression" dxfId="47" priority="26">
      <formula>WEEKDAY($D33,2)=7</formula>
    </cfRule>
  </conditionalFormatting>
  <conditionalFormatting sqref="E33:J37">
    <cfRule type="expression" dxfId="46" priority="27">
      <formula>WEEKDAY($D33,2)=7</formula>
    </cfRule>
  </conditionalFormatting>
  <conditionalFormatting sqref="E45:J45">
    <cfRule type="expression" dxfId="39" priority="24">
      <formula>WEEKDAY($D45,2)=7</formula>
    </cfRule>
  </conditionalFormatting>
  <conditionalFormatting sqref="E45:J45">
    <cfRule type="expression" dxfId="38" priority="22">
      <formula>$O45="oui"</formula>
    </cfRule>
    <cfRule type="expression" dxfId="37" priority="23">
      <formula>WEEKDAY($D45,2)=7</formula>
    </cfRule>
  </conditionalFormatting>
  <conditionalFormatting sqref="E40:J44">
    <cfRule type="expression" dxfId="36" priority="19">
      <formula>$O40="oui"</formula>
    </cfRule>
    <cfRule type="expression" dxfId="35" priority="20">
      <formula>WEEKDAY($D40,2)=7</formula>
    </cfRule>
  </conditionalFormatting>
  <conditionalFormatting sqref="E40:J44">
    <cfRule type="expression" dxfId="34" priority="21">
      <formula>WEEKDAY($D40,2)=7</formula>
    </cfRule>
  </conditionalFormatting>
  <conditionalFormatting sqref="E53:J53 E60:J60 E67:J67 E74:J74 E81:J81 E88:J88 E95:J95 E102:J102 E109:J109 E116:J116 E123:J123 E130:J130 E137:J137 E144:J144 E151:J151 E158:J158 E165:J165 E172:J172 E179:J179 E186:J186 E193:J193 E200:J200 E207:J207 E214:J214 E221:J221 E228:J228 E235:J235 E242:J242 E249:J249">
    <cfRule type="expression" dxfId="33" priority="18">
      <formula>WEEKDAY($D53,2)=7</formula>
    </cfRule>
  </conditionalFormatting>
  <conditionalFormatting sqref="E53:J53 E60:J60 E67:J67 E74:J74 E81:J81 E88:J88 E95:J95 E102:J102 E109:J109 E116:J116 E123:J123 E130:J130 E137:J137 E144:J144 E151:J151 E158:J158 E165:J165 E172:J172 E179:J179 E186:J186 E193:J193 E200:J200 E207:J207 E214:J214 E221:J221 E228:J228 E235:J235 E242:J242 E249:J249">
    <cfRule type="expression" dxfId="32" priority="16">
      <formula>$O53="oui"</formula>
    </cfRule>
    <cfRule type="expression" dxfId="31" priority="17">
      <formula>WEEKDAY($D53,2)=7</formula>
    </cfRule>
  </conditionalFormatting>
  <conditionalFormatting sqref="E52:J52 E59:J59 E66:J66 E73:J73 E80:J80 E87:J87 E94:J94 E101:J101 E108:J108 E115:J115 E122:J122 E129:J129 E136:J136 E143:J143 E150:J150 E157:J157 E164:J164 E171:J171 E178:J178 E185:J185 E192:J192 E199:J199 E206:J206 E213:J213 E220:J220 E227:J227 E234:J234 E241:J241 E248:J248">
    <cfRule type="expression" dxfId="30" priority="15">
      <formula>WEEKDAY($D52,2)=7</formula>
    </cfRule>
  </conditionalFormatting>
  <conditionalFormatting sqref="E52:J52 E59:J59 E66:J66 E73:J73 E80:J80 E87:J87 E94:J94 E101:J101 E108:J108 E115:J115 E122:J122 E129:J129 E136:J136 E143:J143 E150:J150 E157:J157 E164:J164 E171:J171 E178:J178 E185:J185 E192:J192 E199:J199 E206:J206 E213:J213 E220:J220 E227:J227 E234:J234 E241:J241 E248:J248">
    <cfRule type="expression" dxfId="29" priority="13">
      <formula>$O52="oui"</formula>
    </cfRule>
    <cfRule type="expression" dxfId="28" priority="14">
      <formula>WEEKDAY($D52,2)=7</formula>
    </cfRule>
  </conditionalFormatting>
  <conditionalFormatting sqref="E47:J51 E54:J58 E61:J65 E68:J72 E75:J79 E82:J86 E89:J93 E96:J100 E103:J107 E110:J114 E117:J121 E124:J128 E131:J135 E138:J142 E145:J149 E152:J156 E159:J163 E166:J170 E173:J177 E180:J184 E187:J191 E194:J198 E201:J205 E208:J212 E215:J219 E222:J226 E229:J233 E236:J240 E243:J247 E250:J254">
    <cfRule type="expression" dxfId="27" priority="10">
      <formula>$O47="oui"</formula>
    </cfRule>
    <cfRule type="expression" dxfId="26" priority="11">
      <formula>WEEKDAY($D47,2)=7</formula>
    </cfRule>
  </conditionalFormatting>
  <conditionalFormatting sqref="E47:J51 E54:J58 E61:J65 E68:J72 E75:J79 E82:J86 E89:J93 E96:J100 E103:J107 E110:J114 E117:J121 E124:J128 E131:J135 E138:J142 E145:J149 E152:J156 E159:J163 E166:J170 E173:J177 E180:J184 E187:J191 E194:J198 E201:J205 E208:J212 E215:J219 E222:J226 E229:J233 E236:J240 E243:J247 E250:J254">
    <cfRule type="expression" dxfId="25" priority="12">
      <formula>WEEKDAY($D47,2)=7</formula>
    </cfRule>
  </conditionalFormatting>
  <conditionalFormatting sqref="E261:J261 E268:J268 E275:J275 E282:J282 E289:J289 E296:J296 E303:J303 E310:J310 E317:J317 E324:J324 E331:J331 E338:J338 E345:J345 E352:J352 E359:J359 E366:J366 E373:J373 E380:J380 E387:J387 E394:J394 E401:J401 E408:J408 E415:J415">
    <cfRule type="expression" dxfId="15" priority="9">
      <formula>WEEKDAY($D261,2)=7</formula>
    </cfRule>
  </conditionalFormatting>
  <conditionalFormatting sqref="E261:J261 E268:J268 E275:J275 E282:J282 E289:J289 E296:J296 E303:J303 E310:J310 E317:J317 E324:J324 E331:J331 E338:J338 E345:J345 E352:J352 E359:J359 E366:J366 E373:J373 E380:J380 E387:J387 E394:J394 E401:J401 E408:J408 E415:J415">
    <cfRule type="expression" dxfId="14" priority="7">
      <formula>$O261="oui"</formula>
    </cfRule>
    <cfRule type="expression" dxfId="13" priority="8">
      <formula>WEEKDAY($D261,2)=7</formula>
    </cfRule>
  </conditionalFormatting>
  <conditionalFormatting sqref="E260:J260 E267:J267 E274:J274 E281:J281 E288:J288 E295:J295 E302:J302 E309:J309 E316:J316 E323:J323 E330:J330 E337:J337 E344:J344 E351:J351 E358:J358 E365:J365 E372:J372 E379:J379 E386:J386 E393:J393 E400:J400 E407:J407 E414:J414">
    <cfRule type="expression" dxfId="12" priority="6">
      <formula>WEEKDAY($D260,2)=7</formula>
    </cfRule>
  </conditionalFormatting>
  <conditionalFormatting sqref="E260:J260 E267:J267 E274:J274 E281:J281 E288:J288 E295:J295 E302:J302 E309:J309 E316:J316 E323:J323 E330:J330 E337:J337 E344:J344 E351:J351 E358:J358 E365:J365 E372:J372 E379:J379 E386:J386 E393:J393 E400:J400 E407:J407 E414:J414">
    <cfRule type="expression" dxfId="11" priority="4">
      <formula>$O260="oui"</formula>
    </cfRule>
    <cfRule type="expression" dxfId="10" priority="5">
      <formula>WEEKDAY($D260,2)=7</formula>
    </cfRule>
  </conditionalFormatting>
  <conditionalFormatting sqref="E255:J259 E262:J266 E269:J273 E276:J280 E283:J287 E290:J294 E297:J301 E304:J308 E311:J315 E318:J322 E325:J329 E332:J336 E339:J343 E346:J350 E353:J357 E360:J364 E367:J371 E374:J378 E381:J385 E388:J392 E395:J399 E402:J406 E409:J413 E416:J417">
    <cfRule type="expression" dxfId="9" priority="1">
      <formula>$O255="oui"</formula>
    </cfRule>
    <cfRule type="expression" dxfId="8" priority="2">
      <formula>WEEKDAY($D255,2)=7</formula>
    </cfRule>
  </conditionalFormatting>
  <conditionalFormatting sqref="E255:J259 E262:J266 E269:J273 E276:J280 E283:J287 E290:J294 E297:J301 E304:J308 E311:J315 E318:J322 E325:J329 E332:J336 E339:J343 E346:J350 E353:J357 E360:J364 E367:J371 E374:J378 E381:J385 E388:J392 E395:J399 E402:J406 E409:J413 E416:J417">
    <cfRule type="expression" dxfId="7" priority="3">
      <formula>WEEKDAY($D255,2)=7</formula>
    </cfRule>
  </conditionalFormatting>
  <pageMargins left="0" right="0" top="0" bottom="0" header="0" footer="0"/>
  <pageSetup paperSize="9" orientation="portrait" r:id="rId1"/>
  <ignoredErrors>
    <ignoredError sqref="K5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paramètres!$A$2:$A$5</xm:f>
          </x14:formula1>
          <xm:sqref>N5:N417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U44"/>
  <sheetViews>
    <sheetView showZeros="0" topLeftCell="A4" workbookViewId="0">
      <selection activeCell="M34" sqref="M34"/>
    </sheetView>
  </sheetViews>
  <sheetFormatPr baseColWidth="10" defaultRowHeight="14.4" x14ac:dyDescent="0.3"/>
  <cols>
    <col min="1" max="1" width="4.33203125" customWidth="1"/>
    <col min="3" max="3" width="14.77734375" bestFit="1" customWidth="1"/>
    <col min="5" max="11" width="6.77734375" customWidth="1"/>
    <col min="12" max="13" width="13.21875" customWidth="1"/>
    <col min="14" max="17" width="8.6640625" customWidth="1"/>
    <col min="18" max="18" width="11.44140625" bestFit="1" customWidth="1"/>
    <col min="19" max="19" width="13.33203125" bestFit="1" customWidth="1"/>
    <col min="20" max="21" width="7.77734375" bestFit="1" customWidth="1"/>
  </cols>
  <sheetData>
    <row r="1" spans="2:21" x14ac:dyDescent="0.3">
      <c r="T1" s="5" t="s">
        <v>10</v>
      </c>
      <c r="U1" s="5" t="s">
        <v>10</v>
      </c>
    </row>
    <row r="2" spans="2:21" ht="21" x14ac:dyDescent="0.4">
      <c r="B2" s="7" t="s">
        <v>14</v>
      </c>
      <c r="C2" s="10">
        <v>44013</v>
      </c>
      <c r="D2" s="7"/>
      <c r="E2" s="7" t="str">
        <f>PRENOM</f>
        <v>Alexandre</v>
      </c>
      <c r="F2" s="7"/>
      <c r="G2" s="7">
        <f>NOM</f>
        <v>0</v>
      </c>
      <c r="H2" s="7"/>
      <c r="I2" s="7"/>
      <c r="J2" s="7"/>
      <c r="T2" s="6" t="str">
        <f>"&gt;="&amp;EOMONTH($C$2,-1)+1</f>
        <v>&gt;=44013</v>
      </c>
      <c r="U2" s="6" t="str">
        <f>"&lt;="&amp;EOMONTH($C$2,0)</f>
        <v>&lt;=44043</v>
      </c>
    </row>
    <row r="4" spans="2:21" s="43" customFormat="1" ht="15.6" x14ac:dyDescent="0.3">
      <c r="D4" s="44" t="s">
        <v>58</v>
      </c>
      <c r="E4" s="86">
        <f ca="1">SUM(OFFSET(K9,2,,31))*24</f>
        <v>150.99999999999994</v>
      </c>
      <c r="F4" s="86"/>
    </row>
    <row r="5" spans="2:21" s="40" customFormat="1" ht="15.6" x14ac:dyDescent="0.3">
      <c r="D5" s="44" t="s">
        <v>59</v>
      </c>
      <c r="E5" s="86">
        <f ca="1">SUM(OFFSET(R9,2,,31))</f>
        <v>0</v>
      </c>
      <c r="F5" s="86"/>
      <c r="K5" s="41"/>
      <c r="L5" s="41"/>
      <c r="M5" s="41"/>
      <c r="N5" s="42"/>
      <c r="O5" s="42"/>
      <c r="P5" s="42"/>
      <c r="Q5" s="42"/>
      <c r="R5" s="41"/>
      <c r="S5" s="41"/>
    </row>
    <row r="6" spans="2:21" s="40" customFormat="1" ht="15.6" x14ac:dyDescent="0.3">
      <c r="D6" s="44" t="s">
        <v>56</v>
      </c>
      <c r="E6" s="86">
        <f ca="1">SUM(OFFSET(L9,2,,31))*24</f>
        <v>0</v>
      </c>
      <c r="F6" s="86"/>
      <c r="O6" s="43"/>
      <c r="P6" s="43"/>
      <c r="Q6" s="43"/>
      <c r="S6" s="41"/>
    </row>
    <row r="7" spans="2:21" s="40" customFormat="1" ht="15.6" x14ac:dyDescent="0.3">
      <c r="D7" s="44" t="s">
        <v>57</v>
      </c>
      <c r="E7" s="86">
        <f ca="1">SUM(OFFSET(M9,2,,31))*24</f>
        <v>0</v>
      </c>
      <c r="F7" s="86"/>
      <c r="K7" s="41"/>
      <c r="L7" s="41"/>
      <c r="M7" s="41"/>
      <c r="N7" s="42"/>
      <c r="O7" s="42"/>
      <c r="P7" s="42"/>
      <c r="Q7" s="42"/>
      <c r="R7" s="41"/>
      <c r="S7" s="41"/>
    </row>
    <row r="8" spans="2:21" s="40" customFormat="1" ht="15.6" x14ac:dyDescent="0.3">
      <c r="D8" s="44" t="s">
        <v>60</v>
      </c>
      <c r="E8" s="87">
        <f ca="1">COUNTA(OFFSET(N9,2,,31))</f>
        <v>21</v>
      </c>
      <c r="F8" s="87"/>
      <c r="K8" s="41"/>
      <c r="L8" s="41"/>
      <c r="M8" s="41"/>
      <c r="N8" s="42"/>
      <c r="O8" s="42"/>
      <c r="P8" s="42"/>
      <c r="Q8" s="42"/>
      <c r="R8" s="41"/>
      <c r="S8" s="41"/>
    </row>
    <row r="9" spans="2:21" ht="15" thickBot="1" x14ac:dyDescent="0.35"/>
    <row r="10" spans="2:21" ht="66.599999999999994" thickBot="1" x14ac:dyDescent="0.35">
      <c r="B10" s="116" t="s">
        <v>13</v>
      </c>
      <c r="C10" s="116" t="s">
        <v>12</v>
      </c>
      <c r="D10" s="116" t="s">
        <v>10</v>
      </c>
      <c r="E10" s="46" t="s">
        <v>61</v>
      </c>
      <c r="F10" s="47" t="s">
        <v>62</v>
      </c>
      <c r="G10" s="47" t="s">
        <v>63</v>
      </c>
      <c r="H10" s="48" t="s">
        <v>64</v>
      </c>
      <c r="I10" s="46" t="s">
        <v>65</v>
      </c>
      <c r="J10" s="47" t="s">
        <v>66</v>
      </c>
      <c r="K10" s="117" t="s">
        <v>0</v>
      </c>
      <c r="L10" s="21" t="s">
        <v>33</v>
      </c>
      <c r="M10" s="21" t="s">
        <v>34</v>
      </c>
      <c r="N10" s="19" t="s">
        <v>1</v>
      </c>
      <c r="O10" s="19" t="s">
        <v>29</v>
      </c>
      <c r="P10" s="20" t="s">
        <v>11</v>
      </c>
      <c r="Q10" s="20" t="s">
        <v>67</v>
      </c>
      <c r="R10" s="20" t="s">
        <v>68</v>
      </c>
    </row>
    <row r="11" spans="2:21" x14ac:dyDescent="0.3">
      <c r="B11" s="62" t="s">
        <v>15</v>
      </c>
      <c r="C11" s="63" t="s">
        <v>4</v>
      </c>
      <c r="D11" s="64">
        <v>44013</v>
      </c>
      <c r="E11" s="119">
        <v>0.35416666666666669</v>
      </c>
      <c r="F11" s="119">
        <v>0.52083333333333337</v>
      </c>
      <c r="G11" s="120">
        <v>6.9444444444444441E-3</v>
      </c>
      <c r="H11" s="119">
        <v>0.5625</v>
      </c>
      <c r="I11" s="119">
        <v>0.70833333333333337</v>
      </c>
      <c r="J11" s="120">
        <v>6.9444444444444441E-3</v>
      </c>
      <c r="K11" s="66">
        <v>0.29861111111111116</v>
      </c>
      <c r="L11" s="113"/>
      <c r="M11" s="68"/>
      <c r="N11" s="61"/>
      <c r="O11" s="52" t="s">
        <v>15</v>
      </c>
      <c r="P11" s="53">
        <v>0</v>
      </c>
      <c r="Q11" s="83">
        <v>0</v>
      </c>
      <c r="R11" s="53">
        <f>IF(O11="Ch.P.",L11,0)</f>
        <v>0</v>
      </c>
    </row>
    <row r="12" spans="2:21" x14ac:dyDescent="0.3">
      <c r="B12" s="67" t="s">
        <v>71</v>
      </c>
      <c r="C12" s="54" t="s">
        <v>5</v>
      </c>
      <c r="D12" s="55">
        <v>44014</v>
      </c>
      <c r="E12" s="56">
        <v>0.35416666666666669</v>
      </c>
      <c r="F12" s="56">
        <v>0.52083333333333337</v>
      </c>
      <c r="G12" s="118">
        <v>6.9444444444444441E-3</v>
      </c>
      <c r="H12" s="56">
        <v>0.5625</v>
      </c>
      <c r="I12" s="56">
        <v>0.70833333333333337</v>
      </c>
      <c r="J12" s="118">
        <v>6.9444444444444441E-3</v>
      </c>
      <c r="K12" s="68">
        <v>0.29861111111111116</v>
      </c>
      <c r="L12" s="113"/>
      <c r="M12" s="68"/>
      <c r="N12" s="61"/>
      <c r="O12" s="52" t="s">
        <v>15</v>
      </c>
      <c r="P12" s="53">
        <v>0</v>
      </c>
      <c r="Q12" s="83">
        <v>0</v>
      </c>
      <c r="R12" s="88">
        <f t="shared" ref="R12:R41" si="0">IF(O12="Ch.P.",L12,0)</f>
        <v>0</v>
      </c>
    </row>
    <row r="13" spans="2:21" x14ac:dyDescent="0.3">
      <c r="B13" s="67" t="s">
        <v>15</v>
      </c>
      <c r="C13" s="54" t="s">
        <v>6</v>
      </c>
      <c r="D13" s="55">
        <v>44015</v>
      </c>
      <c r="E13" s="56">
        <v>0.35416666666666669</v>
      </c>
      <c r="F13" s="56">
        <v>0.5</v>
      </c>
      <c r="G13" s="118">
        <v>6.9444444444444441E-3</v>
      </c>
      <c r="H13" s="56">
        <v>0.54166666666666663</v>
      </c>
      <c r="I13" s="56">
        <v>0.64583333333333337</v>
      </c>
      <c r="J13" s="118"/>
      <c r="K13" s="68">
        <v>0.24305555555555558</v>
      </c>
      <c r="L13" s="113"/>
      <c r="M13" s="68"/>
      <c r="N13" s="61"/>
      <c r="O13" s="52" t="s">
        <v>15</v>
      </c>
      <c r="P13" s="53">
        <v>0</v>
      </c>
      <c r="Q13" s="83">
        <v>0</v>
      </c>
      <c r="R13" s="88">
        <f t="shared" si="0"/>
        <v>0</v>
      </c>
    </row>
    <row r="14" spans="2:21" x14ac:dyDescent="0.3">
      <c r="B14" s="67" t="s">
        <v>15</v>
      </c>
      <c r="C14" s="54" t="s">
        <v>7</v>
      </c>
      <c r="D14" s="55">
        <v>44016</v>
      </c>
      <c r="E14" s="56"/>
      <c r="F14" s="56"/>
      <c r="G14" s="56"/>
      <c r="H14" s="56"/>
      <c r="I14" s="56"/>
      <c r="J14" s="56"/>
      <c r="K14" s="68">
        <v>0</v>
      </c>
      <c r="L14" s="113"/>
      <c r="M14" s="68"/>
      <c r="N14" s="61"/>
      <c r="O14" s="52" t="s">
        <v>15</v>
      </c>
      <c r="P14" s="53">
        <v>0</v>
      </c>
      <c r="Q14" s="83">
        <v>0</v>
      </c>
      <c r="R14" s="88">
        <f t="shared" si="0"/>
        <v>0</v>
      </c>
    </row>
    <row r="15" spans="2:21" ht="15" thickBot="1" x14ac:dyDescent="0.35">
      <c r="B15" s="69" t="s">
        <v>15</v>
      </c>
      <c r="C15" s="70" t="s">
        <v>16</v>
      </c>
      <c r="D15" s="71">
        <v>44017</v>
      </c>
      <c r="E15" s="72"/>
      <c r="F15" s="72"/>
      <c r="G15" s="72"/>
      <c r="H15" s="72"/>
      <c r="I15" s="72"/>
      <c r="J15" s="72"/>
      <c r="K15" s="74">
        <v>0</v>
      </c>
      <c r="L15" s="113"/>
      <c r="M15" s="68"/>
      <c r="N15" s="61"/>
      <c r="O15" s="52" t="s">
        <v>15</v>
      </c>
      <c r="P15" s="53">
        <v>5.3290705182007514E-15</v>
      </c>
      <c r="Q15" s="83">
        <v>0</v>
      </c>
      <c r="R15" s="88">
        <f t="shared" si="0"/>
        <v>0</v>
      </c>
    </row>
    <row r="16" spans="2:21" x14ac:dyDescent="0.3">
      <c r="B16" s="62" t="s">
        <v>15</v>
      </c>
      <c r="C16" s="63" t="s">
        <v>2</v>
      </c>
      <c r="D16" s="64">
        <v>44018</v>
      </c>
      <c r="E16" s="119">
        <v>0.35416666666666669</v>
      </c>
      <c r="F16" s="119">
        <v>0.52083333333333337</v>
      </c>
      <c r="G16" s="120">
        <v>6.9444444444444441E-3</v>
      </c>
      <c r="H16" s="119">
        <v>0.5625</v>
      </c>
      <c r="I16" s="119">
        <v>0.70833333333333337</v>
      </c>
      <c r="J16" s="120">
        <v>6.9444444444444441E-3</v>
      </c>
      <c r="K16" s="66">
        <v>0.29861111111111116</v>
      </c>
      <c r="L16" s="113"/>
      <c r="M16" s="68"/>
      <c r="N16" s="61" t="s">
        <v>9</v>
      </c>
      <c r="O16" s="52" t="s">
        <v>15</v>
      </c>
      <c r="P16" s="53">
        <v>0</v>
      </c>
      <c r="Q16" s="83">
        <v>0</v>
      </c>
      <c r="R16" s="88">
        <f t="shared" si="0"/>
        <v>0</v>
      </c>
    </row>
    <row r="17" spans="2:18" x14ac:dyDescent="0.3">
      <c r="B17" s="67" t="s">
        <v>15</v>
      </c>
      <c r="C17" s="54" t="s">
        <v>3</v>
      </c>
      <c r="D17" s="55">
        <v>44019</v>
      </c>
      <c r="E17" s="56">
        <v>0.35416666666666669</v>
      </c>
      <c r="F17" s="56">
        <v>0.52083333333333337</v>
      </c>
      <c r="G17" s="118">
        <v>6.9444444444444441E-3</v>
      </c>
      <c r="H17" s="56">
        <v>0.5625</v>
      </c>
      <c r="I17" s="56">
        <v>0.70833333333333337</v>
      </c>
      <c r="J17" s="118">
        <v>6.9444444444444441E-3</v>
      </c>
      <c r="K17" s="68">
        <v>0.29861111111111116</v>
      </c>
      <c r="L17" s="113"/>
      <c r="M17" s="68"/>
      <c r="N17" s="61" t="s">
        <v>9</v>
      </c>
      <c r="O17" s="52" t="s">
        <v>15</v>
      </c>
      <c r="P17" s="53">
        <v>0</v>
      </c>
      <c r="Q17" s="83">
        <v>0</v>
      </c>
      <c r="R17" s="88">
        <f t="shared" si="0"/>
        <v>0</v>
      </c>
    </row>
    <row r="18" spans="2:18" x14ac:dyDescent="0.3">
      <c r="B18" s="67" t="s">
        <v>15</v>
      </c>
      <c r="C18" s="54" t="s">
        <v>4</v>
      </c>
      <c r="D18" s="55">
        <v>44020</v>
      </c>
      <c r="E18" s="56">
        <v>0.35416666666666669</v>
      </c>
      <c r="F18" s="56">
        <v>0.52083333333333337</v>
      </c>
      <c r="G18" s="118">
        <v>6.9444444444444441E-3</v>
      </c>
      <c r="H18" s="56">
        <v>0.5625</v>
      </c>
      <c r="I18" s="56">
        <v>0.70833333333333337</v>
      </c>
      <c r="J18" s="118">
        <v>6.9444444444444441E-3</v>
      </c>
      <c r="K18" s="68">
        <v>0.29861111111111116</v>
      </c>
      <c r="L18" s="113"/>
      <c r="M18" s="68"/>
      <c r="N18" s="61" t="s">
        <v>9</v>
      </c>
      <c r="O18" s="52" t="s">
        <v>15</v>
      </c>
      <c r="P18" s="53">
        <v>0</v>
      </c>
      <c r="Q18" s="83">
        <v>0</v>
      </c>
      <c r="R18" s="88">
        <f t="shared" si="0"/>
        <v>0</v>
      </c>
    </row>
    <row r="19" spans="2:18" x14ac:dyDescent="0.3">
      <c r="B19" s="67" t="s">
        <v>72</v>
      </c>
      <c r="C19" s="54" t="s">
        <v>5</v>
      </c>
      <c r="D19" s="55">
        <v>44021</v>
      </c>
      <c r="E19" s="56">
        <v>0.35416666666666669</v>
      </c>
      <c r="F19" s="56">
        <v>0.52083333333333337</v>
      </c>
      <c r="G19" s="118">
        <v>6.9444444444444441E-3</v>
      </c>
      <c r="H19" s="56">
        <v>0.5625</v>
      </c>
      <c r="I19" s="56">
        <v>0.70833333333333337</v>
      </c>
      <c r="J19" s="118">
        <v>6.9444444444444441E-3</v>
      </c>
      <c r="K19" s="68">
        <v>0.29861111111111116</v>
      </c>
      <c r="L19" s="113"/>
      <c r="M19" s="68"/>
      <c r="N19" s="61" t="s">
        <v>9</v>
      </c>
      <c r="O19" s="52" t="s">
        <v>15</v>
      </c>
      <c r="P19" s="53">
        <v>0</v>
      </c>
      <c r="Q19" s="83">
        <v>0</v>
      </c>
      <c r="R19" s="88">
        <f t="shared" si="0"/>
        <v>0</v>
      </c>
    </row>
    <row r="20" spans="2:18" x14ac:dyDescent="0.3">
      <c r="B20" s="67" t="s">
        <v>15</v>
      </c>
      <c r="C20" s="54" t="s">
        <v>6</v>
      </c>
      <c r="D20" s="55">
        <v>44022</v>
      </c>
      <c r="E20" s="56">
        <v>0.35416666666666669</v>
      </c>
      <c r="F20" s="56">
        <v>0.5</v>
      </c>
      <c r="G20" s="118">
        <v>6.9444444444444441E-3</v>
      </c>
      <c r="H20" s="56">
        <v>0.54166666666666663</v>
      </c>
      <c r="I20" s="56">
        <v>0.64583333333333337</v>
      </c>
      <c r="J20" s="118"/>
      <c r="K20" s="68">
        <v>0.24305555555555558</v>
      </c>
      <c r="L20" s="113"/>
      <c r="M20" s="68"/>
      <c r="N20" s="61" t="s">
        <v>9</v>
      </c>
      <c r="O20" s="52" t="s">
        <v>15</v>
      </c>
      <c r="P20" s="53">
        <v>0</v>
      </c>
      <c r="Q20" s="83">
        <v>0</v>
      </c>
      <c r="R20" s="88">
        <f t="shared" si="0"/>
        <v>0</v>
      </c>
    </row>
    <row r="21" spans="2:18" x14ac:dyDescent="0.3">
      <c r="B21" s="67" t="s">
        <v>15</v>
      </c>
      <c r="C21" s="54" t="s">
        <v>7</v>
      </c>
      <c r="D21" s="55">
        <v>44023</v>
      </c>
      <c r="E21" s="56"/>
      <c r="F21" s="56"/>
      <c r="G21" s="56"/>
      <c r="H21" s="56"/>
      <c r="I21" s="56"/>
      <c r="J21" s="56"/>
      <c r="K21" s="68">
        <v>0</v>
      </c>
      <c r="L21" s="113"/>
      <c r="M21" s="68"/>
      <c r="N21" s="61" t="s">
        <v>9</v>
      </c>
      <c r="O21" s="52" t="s">
        <v>15</v>
      </c>
      <c r="P21" s="53">
        <v>0</v>
      </c>
      <c r="Q21" s="83">
        <v>0</v>
      </c>
      <c r="R21" s="88">
        <f t="shared" si="0"/>
        <v>0</v>
      </c>
    </row>
    <row r="22" spans="2:18" ht="15" thickBot="1" x14ac:dyDescent="0.35">
      <c r="B22" s="69" t="s">
        <v>15</v>
      </c>
      <c r="C22" s="70" t="s">
        <v>16</v>
      </c>
      <c r="D22" s="71">
        <v>44024</v>
      </c>
      <c r="E22" s="72"/>
      <c r="F22" s="72"/>
      <c r="G22" s="72"/>
      <c r="H22" s="72"/>
      <c r="I22" s="72"/>
      <c r="J22" s="72"/>
      <c r="K22" s="74">
        <v>0</v>
      </c>
      <c r="L22" s="113"/>
      <c r="M22" s="68"/>
      <c r="N22" s="61"/>
      <c r="O22" s="52" t="s">
        <v>15</v>
      </c>
      <c r="P22" s="53">
        <v>5.3290705182007514E-15</v>
      </c>
      <c r="Q22" s="83">
        <v>0</v>
      </c>
      <c r="R22" s="89">
        <f t="shared" si="0"/>
        <v>0</v>
      </c>
    </row>
    <row r="23" spans="2:18" x14ac:dyDescent="0.3">
      <c r="B23" s="62" t="s">
        <v>15</v>
      </c>
      <c r="C23" s="63" t="s">
        <v>2</v>
      </c>
      <c r="D23" s="64">
        <v>44025</v>
      </c>
      <c r="E23" s="119">
        <v>0.35416666666666669</v>
      </c>
      <c r="F23" s="119">
        <v>0.52083333333333337</v>
      </c>
      <c r="G23" s="120">
        <v>6.9444444444444441E-3</v>
      </c>
      <c r="H23" s="119">
        <v>0.5625</v>
      </c>
      <c r="I23" s="119">
        <v>0.70833333333333337</v>
      </c>
      <c r="J23" s="120">
        <v>6.9444444444444441E-3</v>
      </c>
      <c r="K23" s="66">
        <v>0.29861111111111116</v>
      </c>
      <c r="L23" s="113"/>
      <c r="M23" s="68"/>
      <c r="N23" s="61" t="s">
        <v>9</v>
      </c>
      <c r="O23" s="52" t="s">
        <v>15</v>
      </c>
      <c r="P23" s="53">
        <v>0</v>
      </c>
      <c r="Q23" s="83">
        <v>0</v>
      </c>
      <c r="R23" s="88">
        <f t="shared" si="0"/>
        <v>0</v>
      </c>
    </row>
    <row r="24" spans="2:18" x14ac:dyDescent="0.3">
      <c r="B24" s="67" t="s">
        <v>15</v>
      </c>
      <c r="C24" s="54" t="s">
        <v>3</v>
      </c>
      <c r="D24" s="55">
        <v>44026</v>
      </c>
      <c r="E24" s="56"/>
      <c r="F24" s="56"/>
      <c r="G24" s="118"/>
      <c r="H24" s="56"/>
      <c r="I24" s="56"/>
      <c r="J24" s="118"/>
      <c r="K24" s="68">
        <v>0</v>
      </c>
      <c r="L24" s="113"/>
      <c r="M24" s="68"/>
      <c r="N24" s="61"/>
      <c r="O24" s="52" t="s">
        <v>35</v>
      </c>
      <c r="P24" s="53">
        <v>0</v>
      </c>
      <c r="Q24" s="83">
        <v>0</v>
      </c>
      <c r="R24" s="88">
        <f t="shared" si="0"/>
        <v>0</v>
      </c>
    </row>
    <row r="25" spans="2:18" x14ac:dyDescent="0.3">
      <c r="B25" s="67" t="s">
        <v>15</v>
      </c>
      <c r="C25" s="54" t="s">
        <v>4</v>
      </c>
      <c r="D25" s="55">
        <v>44027</v>
      </c>
      <c r="E25" s="56">
        <v>0.35416666666666669</v>
      </c>
      <c r="F25" s="56">
        <v>0.52083333333333337</v>
      </c>
      <c r="G25" s="118">
        <v>6.9444444444444441E-3</v>
      </c>
      <c r="H25" s="56">
        <v>0.5625</v>
      </c>
      <c r="I25" s="56">
        <v>0.70833333333333337</v>
      </c>
      <c r="J25" s="118">
        <v>6.9444444444444441E-3</v>
      </c>
      <c r="K25" s="68">
        <v>0.29861111111111116</v>
      </c>
      <c r="L25" s="113"/>
      <c r="M25" s="68"/>
      <c r="N25" s="61" t="s">
        <v>9</v>
      </c>
      <c r="O25" s="52" t="s">
        <v>15</v>
      </c>
      <c r="P25" s="53">
        <v>0</v>
      </c>
      <c r="Q25" s="83">
        <v>0</v>
      </c>
      <c r="R25" s="88">
        <f t="shared" si="0"/>
        <v>0</v>
      </c>
    </row>
    <row r="26" spans="2:18" x14ac:dyDescent="0.3">
      <c r="B26" s="67" t="s">
        <v>73</v>
      </c>
      <c r="C26" s="54" t="s">
        <v>5</v>
      </c>
      <c r="D26" s="55">
        <v>44028</v>
      </c>
      <c r="E26" s="56">
        <v>0.35416666666666669</v>
      </c>
      <c r="F26" s="56">
        <v>0.52083333333333337</v>
      </c>
      <c r="G26" s="118">
        <v>6.9444444444444441E-3</v>
      </c>
      <c r="H26" s="56">
        <v>0.5625</v>
      </c>
      <c r="I26" s="56">
        <v>0.70833333333333337</v>
      </c>
      <c r="J26" s="118">
        <v>6.9444444444444441E-3</v>
      </c>
      <c r="K26" s="68">
        <v>0.29861111111111116</v>
      </c>
      <c r="L26" s="113"/>
      <c r="M26" s="68"/>
      <c r="N26" s="61" t="s">
        <v>9</v>
      </c>
      <c r="O26" s="52" t="s">
        <v>15</v>
      </c>
      <c r="P26" s="53">
        <v>0</v>
      </c>
      <c r="Q26" s="83">
        <v>0</v>
      </c>
      <c r="R26" s="88">
        <f t="shared" si="0"/>
        <v>0</v>
      </c>
    </row>
    <row r="27" spans="2:18" x14ac:dyDescent="0.3">
      <c r="B27" s="67" t="s">
        <v>15</v>
      </c>
      <c r="C27" s="54" t="s">
        <v>6</v>
      </c>
      <c r="D27" s="55">
        <v>44029</v>
      </c>
      <c r="E27" s="56">
        <v>0.35416666666666669</v>
      </c>
      <c r="F27" s="56">
        <v>0.5</v>
      </c>
      <c r="G27" s="118">
        <v>6.9444444444444441E-3</v>
      </c>
      <c r="H27" s="56">
        <v>0.54166666666666663</v>
      </c>
      <c r="I27" s="56">
        <v>0.64583333333333337</v>
      </c>
      <c r="J27" s="118"/>
      <c r="K27" s="68">
        <v>0.24305555555555558</v>
      </c>
      <c r="L27" s="113"/>
      <c r="M27" s="68"/>
      <c r="N27" s="61" t="s">
        <v>9</v>
      </c>
      <c r="O27" s="52" t="s">
        <v>15</v>
      </c>
      <c r="P27" s="53">
        <v>0</v>
      </c>
      <c r="Q27" s="83">
        <v>0</v>
      </c>
      <c r="R27" s="88">
        <f t="shared" si="0"/>
        <v>0</v>
      </c>
    </row>
    <row r="28" spans="2:18" x14ac:dyDescent="0.3">
      <c r="B28" s="67" t="s">
        <v>15</v>
      </c>
      <c r="C28" s="54" t="s">
        <v>7</v>
      </c>
      <c r="D28" s="55">
        <v>44030</v>
      </c>
      <c r="E28" s="56"/>
      <c r="F28" s="56"/>
      <c r="G28" s="56"/>
      <c r="H28" s="56"/>
      <c r="I28" s="56"/>
      <c r="J28" s="56"/>
      <c r="K28" s="68">
        <v>0</v>
      </c>
      <c r="L28" s="113"/>
      <c r="M28" s="68"/>
      <c r="N28" s="61" t="s">
        <v>9</v>
      </c>
      <c r="O28" s="52" t="s">
        <v>15</v>
      </c>
      <c r="P28" s="53">
        <v>0</v>
      </c>
      <c r="Q28" s="83">
        <v>0</v>
      </c>
      <c r="R28" s="88">
        <f t="shared" si="0"/>
        <v>0</v>
      </c>
    </row>
    <row r="29" spans="2:18" ht="15" thickBot="1" x14ac:dyDescent="0.35">
      <c r="B29" s="69" t="s">
        <v>15</v>
      </c>
      <c r="C29" s="70" t="s">
        <v>16</v>
      </c>
      <c r="D29" s="71">
        <v>44031</v>
      </c>
      <c r="E29" s="72"/>
      <c r="F29" s="72"/>
      <c r="G29" s="72"/>
      <c r="H29" s="72"/>
      <c r="I29" s="72"/>
      <c r="J29" s="72"/>
      <c r="K29" s="74">
        <v>0</v>
      </c>
      <c r="L29" s="113"/>
      <c r="M29" s="68"/>
      <c r="N29" s="61"/>
      <c r="O29" s="52" t="s">
        <v>15</v>
      </c>
      <c r="P29" s="53">
        <v>0</v>
      </c>
      <c r="Q29" s="83">
        <v>0</v>
      </c>
      <c r="R29" s="88">
        <f t="shared" si="0"/>
        <v>0</v>
      </c>
    </row>
    <row r="30" spans="2:18" x14ac:dyDescent="0.3">
      <c r="B30" s="62" t="s">
        <v>15</v>
      </c>
      <c r="C30" s="63" t="s">
        <v>2</v>
      </c>
      <c r="D30" s="64">
        <v>44032</v>
      </c>
      <c r="E30" s="119">
        <v>0.35416666666666669</v>
      </c>
      <c r="F30" s="119">
        <v>0.52083333333333337</v>
      </c>
      <c r="G30" s="120">
        <v>6.9444444444444441E-3</v>
      </c>
      <c r="H30" s="119">
        <v>0.5625</v>
      </c>
      <c r="I30" s="119">
        <v>0.70833333333333337</v>
      </c>
      <c r="J30" s="120">
        <v>6.9444444444444441E-3</v>
      </c>
      <c r="K30" s="66">
        <v>0.29861111111111116</v>
      </c>
      <c r="L30" s="113"/>
      <c r="M30" s="68"/>
      <c r="N30" s="61" t="s">
        <v>9</v>
      </c>
      <c r="O30" s="52" t="s">
        <v>15</v>
      </c>
      <c r="P30" s="53">
        <v>0</v>
      </c>
      <c r="Q30" s="83">
        <v>0</v>
      </c>
      <c r="R30" s="88">
        <f t="shared" si="0"/>
        <v>0</v>
      </c>
    </row>
    <row r="31" spans="2:18" x14ac:dyDescent="0.3">
      <c r="B31" s="67" t="s">
        <v>15</v>
      </c>
      <c r="C31" s="54" t="s">
        <v>3</v>
      </c>
      <c r="D31" s="55">
        <v>44033</v>
      </c>
      <c r="E31" s="56">
        <v>0.35416666666666669</v>
      </c>
      <c r="F31" s="56">
        <v>0.52083333333333337</v>
      </c>
      <c r="G31" s="118">
        <v>6.9444444444444441E-3</v>
      </c>
      <c r="H31" s="56">
        <v>0.5625</v>
      </c>
      <c r="I31" s="56">
        <v>0.70833333333333337</v>
      </c>
      <c r="J31" s="118">
        <v>6.9444444444444441E-3</v>
      </c>
      <c r="K31" s="68">
        <v>0.29861111111111116</v>
      </c>
      <c r="L31" s="113"/>
      <c r="M31" s="68"/>
      <c r="N31" s="61" t="s">
        <v>9</v>
      </c>
      <c r="O31" s="52" t="s">
        <v>15</v>
      </c>
      <c r="P31" s="53">
        <v>0</v>
      </c>
      <c r="Q31" s="83">
        <v>0</v>
      </c>
      <c r="R31" s="88">
        <f t="shared" si="0"/>
        <v>0</v>
      </c>
    </row>
    <row r="32" spans="2:18" x14ac:dyDescent="0.3">
      <c r="B32" s="67" t="s">
        <v>15</v>
      </c>
      <c r="C32" s="54" t="s">
        <v>4</v>
      </c>
      <c r="D32" s="55">
        <v>44034</v>
      </c>
      <c r="E32" s="56">
        <v>0.35416666666666669</v>
      </c>
      <c r="F32" s="56">
        <v>0.52083333333333337</v>
      </c>
      <c r="G32" s="118">
        <v>6.9444444444444441E-3</v>
      </c>
      <c r="H32" s="56">
        <v>0.5625</v>
      </c>
      <c r="I32" s="56">
        <v>0.70833333333333337</v>
      </c>
      <c r="J32" s="118">
        <v>6.9444444444444441E-3</v>
      </c>
      <c r="K32" s="68">
        <v>0.29861111111111116</v>
      </c>
      <c r="L32" s="113"/>
      <c r="M32" s="68"/>
      <c r="N32" s="61" t="s">
        <v>9</v>
      </c>
      <c r="O32" s="52" t="s">
        <v>15</v>
      </c>
      <c r="P32" s="53">
        <v>0</v>
      </c>
      <c r="Q32" s="83">
        <v>0</v>
      </c>
      <c r="R32" s="88">
        <f t="shared" si="0"/>
        <v>0</v>
      </c>
    </row>
    <row r="33" spans="2:18" x14ac:dyDescent="0.3">
      <c r="B33" s="67" t="s">
        <v>74</v>
      </c>
      <c r="C33" s="54" t="s">
        <v>5</v>
      </c>
      <c r="D33" s="55">
        <v>44035</v>
      </c>
      <c r="E33" s="56">
        <v>0.35416666666666669</v>
      </c>
      <c r="F33" s="56">
        <v>0.52083333333333337</v>
      </c>
      <c r="G33" s="118">
        <v>6.9444444444444441E-3</v>
      </c>
      <c r="H33" s="56">
        <v>0.5625</v>
      </c>
      <c r="I33" s="56">
        <v>0.70833333333333337</v>
      </c>
      <c r="J33" s="118">
        <v>6.9444444444444441E-3</v>
      </c>
      <c r="K33" s="68">
        <v>0.29861111111111116</v>
      </c>
      <c r="L33" s="113"/>
      <c r="M33" s="68"/>
      <c r="N33" s="61" t="s">
        <v>9</v>
      </c>
      <c r="O33" s="52" t="s">
        <v>15</v>
      </c>
      <c r="P33" s="53">
        <v>0</v>
      </c>
      <c r="Q33" s="83">
        <v>0</v>
      </c>
      <c r="R33" s="88">
        <f t="shared" si="0"/>
        <v>0</v>
      </c>
    </row>
    <row r="34" spans="2:18" x14ac:dyDescent="0.3">
      <c r="B34" s="67" t="s">
        <v>15</v>
      </c>
      <c r="C34" s="54" t="s">
        <v>6</v>
      </c>
      <c r="D34" s="55">
        <v>44036</v>
      </c>
      <c r="E34" s="56">
        <v>0.35416666666666669</v>
      </c>
      <c r="F34" s="56">
        <v>0.5</v>
      </c>
      <c r="G34" s="118">
        <v>6.9444444444444441E-3</v>
      </c>
      <c r="H34" s="56">
        <v>0.54166666666666663</v>
      </c>
      <c r="I34" s="56">
        <v>0.64583333333333337</v>
      </c>
      <c r="J34" s="118"/>
      <c r="K34" s="68">
        <v>0.24305555555555558</v>
      </c>
      <c r="L34" s="113"/>
      <c r="M34" s="68"/>
      <c r="N34" s="61" t="s">
        <v>9</v>
      </c>
      <c r="O34" s="52" t="s">
        <v>15</v>
      </c>
      <c r="P34" s="53">
        <v>0</v>
      </c>
      <c r="Q34" s="83">
        <v>0</v>
      </c>
      <c r="R34" s="88">
        <f t="shared" si="0"/>
        <v>0</v>
      </c>
    </row>
    <row r="35" spans="2:18" x14ac:dyDescent="0.3">
      <c r="B35" s="67" t="s">
        <v>15</v>
      </c>
      <c r="C35" s="54" t="s">
        <v>7</v>
      </c>
      <c r="D35" s="55">
        <v>44037</v>
      </c>
      <c r="E35" s="56"/>
      <c r="F35" s="56"/>
      <c r="G35" s="56"/>
      <c r="H35" s="56"/>
      <c r="I35" s="56"/>
      <c r="J35" s="56"/>
      <c r="K35" s="68">
        <v>0</v>
      </c>
      <c r="L35" s="113"/>
      <c r="M35" s="68"/>
      <c r="N35" s="61" t="s">
        <v>9</v>
      </c>
      <c r="O35" s="52" t="s">
        <v>15</v>
      </c>
      <c r="P35" s="53">
        <v>0</v>
      </c>
      <c r="Q35" s="83">
        <v>0</v>
      </c>
      <c r="R35" s="88">
        <f t="shared" si="0"/>
        <v>0</v>
      </c>
    </row>
    <row r="36" spans="2:18" ht="15" thickBot="1" x14ac:dyDescent="0.35">
      <c r="B36" s="69" t="s">
        <v>15</v>
      </c>
      <c r="C36" s="70" t="s">
        <v>16</v>
      </c>
      <c r="D36" s="71">
        <v>44038</v>
      </c>
      <c r="E36" s="72"/>
      <c r="F36" s="72"/>
      <c r="G36" s="72"/>
      <c r="H36" s="72"/>
      <c r="I36" s="72"/>
      <c r="J36" s="72"/>
      <c r="K36" s="74">
        <v>0</v>
      </c>
      <c r="L36" s="113"/>
      <c r="M36" s="68"/>
      <c r="N36" s="61"/>
      <c r="O36" s="52" t="s">
        <v>15</v>
      </c>
      <c r="P36" s="53">
        <v>5.3290705182007514E-15</v>
      </c>
      <c r="Q36" s="83">
        <v>0</v>
      </c>
      <c r="R36" s="88">
        <f t="shared" si="0"/>
        <v>0</v>
      </c>
    </row>
    <row r="37" spans="2:18" x14ac:dyDescent="0.3">
      <c r="B37" s="90" t="s">
        <v>15</v>
      </c>
      <c r="C37" s="91" t="s">
        <v>2</v>
      </c>
      <c r="D37" s="92">
        <v>44039</v>
      </c>
      <c r="E37" s="107">
        <v>0.35416666666666669</v>
      </c>
      <c r="F37" s="107">
        <v>0.52083333333333337</v>
      </c>
      <c r="G37" s="122">
        <v>6.9444444444444441E-3</v>
      </c>
      <c r="H37" s="107">
        <v>0.5625</v>
      </c>
      <c r="I37" s="107">
        <v>0.70833333333333337</v>
      </c>
      <c r="J37" s="122">
        <v>6.9444444444444441E-3</v>
      </c>
      <c r="K37" s="94">
        <v>0.29861111111111116</v>
      </c>
      <c r="L37" s="113"/>
      <c r="M37" s="68"/>
      <c r="N37" s="61"/>
      <c r="O37" s="52" t="s">
        <v>15</v>
      </c>
      <c r="P37" s="53">
        <v>0</v>
      </c>
      <c r="Q37" s="83">
        <v>0</v>
      </c>
      <c r="R37" s="88">
        <f t="shared" si="0"/>
        <v>0</v>
      </c>
    </row>
    <row r="38" spans="2:18" x14ac:dyDescent="0.3">
      <c r="B38" s="67" t="s">
        <v>15</v>
      </c>
      <c r="C38" s="54" t="s">
        <v>3</v>
      </c>
      <c r="D38" s="55">
        <v>44040</v>
      </c>
      <c r="E38" s="56">
        <v>0.35416666666666669</v>
      </c>
      <c r="F38" s="56">
        <v>0.52083333333333337</v>
      </c>
      <c r="G38" s="118">
        <v>6.9444444444444441E-3</v>
      </c>
      <c r="H38" s="56">
        <v>0.5625</v>
      </c>
      <c r="I38" s="56">
        <v>0.70833333333333337</v>
      </c>
      <c r="J38" s="118">
        <v>6.9444444444444441E-3</v>
      </c>
      <c r="K38" s="68">
        <v>0.29861111111111116</v>
      </c>
      <c r="L38" s="113"/>
      <c r="M38" s="68"/>
      <c r="N38" s="61" t="s">
        <v>9</v>
      </c>
      <c r="O38" s="52" t="s">
        <v>15</v>
      </c>
      <c r="P38" s="53">
        <v>0</v>
      </c>
      <c r="Q38" s="83">
        <v>0</v>
      </c>
      <c r="R38" s="88">
        <f t="shared" si="0"/>
        <v>0</v>
      </c>
    </row>
    <row r="39" spans="2:18" x14ac:dyDescent="0.3">
      <c r="B39" s="67" t="s">
        <v>15</v>
      </c>
      <c r="C39" s="54" t="s">
        <v>4</v>
      </c>
      <c r="D39" s="55">
        <v>44041</v>
      </c>
      <c r="E39" s="56">
        <v>0.35416666666666669</v>
      </c>
      <c r="F39" s="56">
        <v>0.52083333333333337</v>
      </c>
      <c r="G39" s="118">
        <v>6.9444444444444441E-3</v>
      </c>
      <c r="H39" s="56">
        <v>0.5625</v>
      </c>
      <c r="I39" s="56">
        <v>0.70833333333333337</v>
      </c>
      <c r="J39" s="118">
        <v>6.9444444444444441E-3</v>
      </c>
      <c r="K39" s="68">
        <v>0.29861111111111116</v>
      </c>
      <c r="L39" s="113"/>
      <c r="M39" s="68"/>
      <c r="N39" s="61" t="s">
        <v>9</v>
      </c>
      <c r="O39" s="52" t="s">
        <v>15</v>
      </c>
      <c r="P39" s="53">
        <v>0</v>
      </c>
      <c r="Q39" s="83">
        <v>0</v>
      </c>
      <c r="R39" s="88">
        <f t="shared" si="0"/>
        <v>0</v>
      </c>
    </row>
    <row r="40" spans="2:18" x14ac:dyDescent="0.3">
      <c r="B40" s="67" t="s">
        <v>75</v>
      </c>
      <c r="C40" s="54" t="s">
        <v>5</v>
      </c>
      <c r="D40" s="55">
        <v>44042</v>
      </c>
      <c r="E40" s="56">
        <v>0.35416666666666669</v>
      </c>
      <c r="F40" s="56">
        <v>0.52083333333333337</v>
      </c>
      <c r="G40" s="118">
        <v>6.9444444444444441E-3</v>
      </c>
      <c r="H40" s="56">
        <v>0.5625</v>
      </c>
      <c r="I40" s="56">
        <v>0.70833333333333337</v>
      </c>
      <c r="J40" s="118">
        <v>6.9444444444444441E-3</v>
      </c>
      <c r="K40" s="68">
        <v>0.29861111111111116</v>
      </c>
      <c r="L40" s="113"/>
      <c r="M40" s="68"/>
      <c r="N40" s="61" t="s">
        <v>9</v>
      </c>
      <c r="O40" s="52" t="s">
        <v>15</v>
      </c>
      <c r="P40" s="53">
        <v>0</v>
      </c>
      <c r="Q40" s="83">
        <v>0</v>
      </c>
      <c r="R40" s="88">
        <f t="shared" si="0"/>
        <v>0</v>
      </c>
    </row>
    <row r="41" spans="2:18" ht="15" thickBot="1" x14ac:dyDescent="0.35">
      <c r="B41" s="69" t="s">
        <v>15</v>
      </c>
      <c r="C41" s="70" t="s">
        <v>6</v>
      </c>
      <c r="D41" s="71">
        <v>44043</v>
      </c>
      <c r="E41" s="72">
        <v>0.35416666666666669</v>
      </c>
      <c r="F41" s="72">
        <v>0.5</v>
      </c>
      <c r="G41" s="121">
        <v>6.9444444444444441E-3</v>
      </c>
      <c r="H41" s="72">
        <v>0.54166666666666663</v>
      </c>
      <c r="I41" s="72">
        <v>0.64583333333333337</v>
      </c>
      <c r="J41" s="121"/>
      <c r="K41" s="74">
        <v>0.24305555555555558</v>
      </c>
      <c r="L41" s="113"/>
      <c r="M41" s="68"/>
      <c r="N41" s="61" t="s">
        <v>9</v>
      </c>
      <c r="O41" s="52" t="s">
        <v>15</v>
      </c>
      <c r="P41" s="53">
        <v>0</v>
      </c>
      <c r="Q41" s="83">
        <v>0</v>
      </c>
      <c r="R41" s="88">
        <f t="shared" si="0"/>
        <v>0</v>
      </c>
    </row>
    <row r="42" spans="2:18" x14ac:dyDescent="0.3">
      <c r="B42" s="17"/>
      <c r="C42" s="3"/>
      <c r="D42" s="4"/>
      <c r="E42" s="29"/>
      <c r="F42" s="29"/>
      <c r="G42" s="29"/>
      <c r="H42" s="29"/>
      <c r="I42" s="29"/>
      <c r="J42" s="29"/>
      <c r="K42" s="2"/>
      <c r="L42" s="2"/>
      <c r="M42" s="2"/>
      <c r="N42" s="31"/>
      <c r="O42" s="27"/>
      <c r="P42" s="27"/>
      <c r="Q42" s="27"/>
      <c r="R42" s="18"/>
    </row>
    <row r="43" spans="2:18" x14ac:dyDescent="0.3">
      <c r="B43" s="17"/>
      <c r="C43" s="3"/>
      <c r="D43" s="4"/>
      <c r="E43" s="29"/>
      <c r="F43" s="29"/>
      <c r="G43" s="29"/>
      <c r="H43" s="29"/>
      <c r="I43" s="29"/>
      <c r="J43" s="29"/>
      <c r="K43" s="2"/>
      <c r="L43" s="2"/>
      <c r="M43" s="2"/>
      <c r="N43" s="31"/>
      <c r="O43" s="27"/>
      <c r="P43" s="27"/>
      <c r="Q43" s="27"/>
      <c r="R43" s="18"/>
    </row>
    <row r="44" spans="2:18" ht="15.6" x14ac:dyDescent="0.3">
      <c r="L44" s="8"/>
      <c r="M44" s="8"/>
      <c r="N44" s="8"/>
      <c r="O44" s="9"/>
      <c r="P44" s="9"/>
      <c r="Q44" s="9"/>
      <c r="R44" s="8"/>
    </row>
  </sheetData>
  <mergeCells count="5">
    <mergeCell ref="E4:F4"/>
    <mergeCell ref="E5:F5"/>
    <mergeCell ref="E6:F6"/>
    <mergeCell ref="E7:F7"/>
    <mergeCell ref="E8:F8"/>
  </mergeCells>
  <conditionalFormatting sqref="B1:R1 B9:R9 B2:J2 B11:R21 B23:R1048576 B22:Q22">
    <cfRule type="expression" dxfId="57" priority="1">
      <formula>WEEKDAY($D1,2)=7</formula>
    </cfRule>
  </conditionalFormatting>
  <conditionalFormatting sqref="O3:R3">
    <cfRule type="expression" dxfId="56" priority="8">
      <formula>WEEKDAY(#REF!,2)=7</formula>
    </cfRule>
  </conditionalFormatting>
  <conditionalFormatting sqref="L2:R2 E4 S6 B5:B8 G5:S5 G6:J6 D5:E8 G7:S8">
    <cfRule type="expression" dxfId="55" priority="11">
      <formula>WEEKDAY(#REF!,2)=7</formula>
    </cfRule>
  </conditionalFormatting>
  <conditionalFormatting sqref="O4:R4">
    <cfRule type="expression" dxfId="54" priority="12">
      <formula>WEEKDAY($D2,2)=7</formula>
    </cfRule>
  </conditionalFormatting>
  <conditionalFormatting sqref="O6:Q6">
    <cfRule type="expression" dxfId="53" priority="14">
      <formula>WEEKDAY($D3,2)=7</formula>
    </cfRule>
  </conditionalFormatting>
  <pageMargins left="0.7" right="0.7" top="0.75" bottom="0.75" header="0.3" footer="0.3"/>
  <pageSetup paperSize="9" scale="5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E17"/>
  <sheetViews>
    <sheetView workbookViewId="0">
      <selection activeCell="E11" sqref="E11"/>
    </sheetView>
  </sheetViews>
  <sheetFormatPr baseColWidth="10" defaultRowHeight="14.4" x14ac:dyDescent="0.3"/>
  <cols>
    <col min="1" max="1" width="19.5546875" bestFit="1" customWidth="1"/>
    <col min="2" max="2" width="7.109375" customWidth="1"/>
    <col min="3" max="3" width="24.44140625" bestFit="1" customWidth="1"/>
    <col min="4" max="4" width="19.77734375" bestFit="1" customWidth="1"/>
    <col min="5" max="5" width="18.77734375" bestFit="1" customWidth="1"/>
  </cols>
  <sheetData>
    <row r="1" spans="1:5" ht="21" x14ac:dyDescent="0.4">
      <c r="C1" s="7" t="str">
        <f>PRENOM</f>
        <v>Alexandre</v>
      </c>
      <c r="D1" s="7">
        <f>NOM</f>
        <v>0</v>
      </c>
    </row>
    <row r="3" spans="1:5" x14ac:dyDescent="0.3">
      <c r="C3" s="22" t="s">
        <v>52</v>
      </c>
    </row>
    <row r="4" spans="1:5" x14ac:dyDescent="0.3">
      <c r="A4" s="22" t="s">
        <v>53</v>
      </c>
      <c r="B4" s="22" t="s">
        <v>10</v>
      </c>
      <c r="C4" t="s">
        <v>51</v>
      </c>
      <c r="D4" t="s">
        <v>36</v>
      </c>
      <c r="E4" t="s">
        <v>37</v>
      </c>
    </row>
    <row r="5" spans="1:5" x14ac:dyDescent="0.3">
      <c r="A5" t="s">
        <v>39</v>
      </c>
      <c r="B5" s="26" t="s">
        <v>40</v>
      </c>
      <c r="C5" s="25">
        <v>6.3333333333333304</v>
      </c>
      <c r="D5" s="24">
        <v>1.5987211554602254E-14</v>
      </c>
      <c r="E5" s="23"/>
    </row>
    <row r="6" spans="1:5" x14ac:dyDescent="0.3">
      <c r="B6" s="26" t="s">
        <v>41</v>
      </c>
      <c r="C6" s="25">
        <v>5.7499999999999982</v>
      </c>
      <c r="D6" s="24">
        <v>2.1316282072803006E-14</v>
      </c>
      <c r="E6" s="23"/>
    </row>
    <row r="7" spans="1:5" x14ac:dyDescent="0.3">
      <c r="B7" s="26" t="s">
        <v>42</v>
      </c>
      <c r="C7" s="25">
        <v>6.3472222222222197</v>
      </c>
      <c r="D7" s="24">
        <v>2.6645352591003757E-14</v>
      </c>
      <c r="E7" s="23"/>
    </row>
    <row r="8" spans="1:5" x14ac:dyDescent="0.3">
      <c r="B8" s="26" t="s">
        <v>43</v>
      </c>
      <c r="C8" s="25">
        <v>6.0486111111111081</v>
      </c>
      <c r="D8" s="24">
        <v>1.5987211554602254E-14</v>
      </c>
      <c r="E8" s="23"/>
    </row>
    <row r="9" spans="1:5" x14ac:dyDescent="0.3">
      <c r="B9" s="26" t="s">
        <v>44</v>
      </c>
      <c r="C9" s="25">
        <v>5.2083333333333313</v>
      </c>
      <c r="D9" s="24">
        <v>1.0658141036401503E-14</v>
      </c>
      <c r="E9" s="23"/>
    </row>
    <row r="10" spans="1:5" x14ac:dyDescent="0.3">
      <c r="B10" s="26" t="s">
        <v>45</v>
      </c>
      <c r="C10" s="25">
        <v>6.3472222222222197</v>
      </c>
      <c r="D10" s="24">
        <v>2.1316282072803006E-14</v>
      </c>
      <c r="E10" s="23"/>
    </row>
    <row r="11" spans="1:5" x14ac:dyDescent="0.3">
      <c r="B11" s="26" t="s">
        <v>46</v>
      </c>
      <c r="C11" s="25">
        <v>6.2916666666666634</v>
      </c>
      <c r="D11" s="24">
        <v>1.5987211554602254E-14</v>
      </c>
      <c r="E11" s="23">
        <v>21</v>
      </c>
    </row>
    <row r="12" spans="1:5" x14ac:dyDescent="0.3">
      <c r="B12" s="26" t="s">
        <v>47</v>
      </c>
      <c r="C12" s="25">
        <v>6.0486111111111089</v>
      </c>
      <c r="D12" s="24">
        <v>2.6645352591003757E-14</v>
      </c>
      <c r="E12" s="23">
        <v>1</v>
      </c>
    </row>
    <row r="13" spans="1:5" x14ac:dyDescent="0.3">
      <c r="B13" s="26" t="s">
        <v>48</v>
      </c>
      <c r="C13" s="25">
        <v>1.1388888888888888</v>
      </c>
      <c r="D13" s="24">
        <v>5.3290705182007514E-15</v>
      </c>
      <c r="E13" s="23"/>
    </row>
    <row r="14" spans="1:5" x14ac:dyDescent="0.3">
      <c r="B14" s="26" t="s">
        <v>49</v>
      </c>
      <c r="C14" s="25">
        <v>0</v>
      </c>
      <c r="D14" s="24">
        <v>0</v>
      </c>
      <c r="E14" s="23"/>
    </row>
    <row r="15" spans="1:5" x14ac:dyDescent="0.3">
      <c r="B15" s="26" t="s">
        <v>50</v>
      </c>
      <c r="C15" s="25">
        <v>0</v>
      </c>
      <c r="D15" s="24">
        <v>0</v>
      </c>
      <c r="E15" s="23"/>
    </row>
    <row r="16" spans="1:5" x14ac:dyDescent="0.3">
      <c r="B16" s="26" t="s">
        <v>38</v>
      </c>
      <c r="C16" s="25">
        <v>0</v>
      </c>
      <c r="D16" s="24">
        <v>0</v>
      </c>
      <c r="E16" s="23"/>
    </row>
    <row r="17" spans="1:5" x14ac:dyDescent="0.3">
      <c r="A17" t="s">
        <v>54</v>
      </c>
      <c r="C17" s="25">
        <v>49.513888888889049</v>
      </c>
      <c r="D17" s="24">
        <v>1.5987211554602254E-13</v>
      </c>
      <c r="E17" s="23">
        <v>22</v>
      </c>
    </row>
  </sheetData>
  <conditionalFormatting sqref="C1:D1">
    <cfRule type="expression" dxfId="52" priority="1">
      <formula>WEEKDAY(#REF!,2)=7</formula>
    </cfRule>
  </conditionalFormatting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9"/>
  <sheetViews>
    <sheetView workbookViewId="0">
      <selection activeCell="D13" sqref="D13"/>
    </sheetView>
  </sheetViews>
  <sheetFormatPr baseColWidth="10" defaultRowHeight="14.4" x14ac:dyDescent="0.3"/>
  <cols>
    <col min="1" max="1" width="13.109375" bestFit="1" customWidth="1"/>
  </cols>
  <sheetData>
    <row r="1" spans="1:2" x14ac:dyDescent="0.3">
      <c r="A1" t="s">
        <v>30</v>
      </c>
    </row>
    <row r="2" spans="1:2" x14ac:dyDescent="0.3">
      <c r="A2" s="1" t="s">
        <v>8</v>
      </c>
    </row>
    <row r="3" spans="1:2" x14ac:dyDescent="0.3">
      <c r="A3" s="1" t="s">
        <v>67</v>
      </c>
    </row>
    <row r="4" spans="1:2" x14ac:dyDescent="0.3">
      <c r="A4" s="1" t="s">
        <v>69</v>
      </c>
    </row>
    <row r="5" spans="1:2" x14ac:dyDescent="0.3">
      <c r="A5" s="1" t="s">
        <v>9</v>
      </c>
    </row>
    <row r="8" spans="1:2" ht="28.8" x14ac:dyDescent="0.3">
      <c r="A8" s="35" t="s">
        <v>32</v>
      </c>
      <c r="B8" s="38">
        <v>0.28472222222222221</v>
      </c>
    </row>
    <row r="9" spans="1:2" ht="28.8" x14ac:dyDescent="0.3">
      <c r="A9" s="35" t="s">
        <v>31</v>
      </c>
      <c r="B9" s="38">
        <v>1.4375</v>
      </c>
    </row>
  </sheetData>
  <conditionalFormatting sqref="B9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B8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C60"/>
  <sheetViews>
    <sheetView workbookViewId="0"/>
  </sheetViews>
  <sheetFormatPr baseColWidth="10" defaultRowHeight="14.4" x14ac:dyDescent="0.3"/>
  <cols>
    <col min="2" max="2" width="13.21875" bestFit="1" customWidth="1"/>
    <col min="3" max="3" width="13.109375" bestFit="1" customWidth="1"/>
  </cols>
  <sheetData>
    <row r="1" spans="1:3" x14ac:dyDescent="0.3">
      <c r="A1" s="11">
        <f ca="1">YEAR(TODAY())</f>
        <v>2020</v>
      </c>
      <c r="B1" s="12" t="s">
        <v>17</v>
      </c>
      <c r="C1" s="13">
        <f ca="1">DATE(A1,1,1)</f>
        <v>43831</v>
      </c>
    </row>
    <row r="2" spans="1:3" x14ac:dyDescent="0.3">
      <c r="A2" s="12"/>
      <c r="B2" s="12" t="s">
        <v>18</v>
      </c>
      <c r="C2" s="13">
        <f ca="1">ROUND(DATE(A1,4,MOD(234-11*MOD(A1,19),30))/7,0)*7-6</f>
        <v>43933</v>
      </c>
    </row>
    <row r="3" spans="1:3" x14ac:dyDescent="0.3">
      <c r="A3" s="12"/>
      <c r="B3" s="12" t="s">
        <v>19</v>
      </c>
      <c r="C3" s="13">
        <f ca="1">C2+1</f>
        <v>43934</v>
      </c>
    </row>
    <row r="4" spans="1:3" x14ac:dyDescent="0.3">
      <c r="A4" s="12"/>
      <c r="B4" s="12" t="s">
        <v>20</v>
      </c>
      <c r="C4" s="13">
        <f ca="1">DATE(A1,5,1)</f>
        <v>43952</v>
      </c>
    </row>
    <row r="5" spans="1:3" x14ac:dyDescent="0.3">
      <c r="A5" s="12"/>
      <c r="B5" s="12" t="s">
        <v>21</v>
      </c>
      <c r="C5" s="13">
        <f ca="1">DATE(A1,5,8)</f>
        <v>43959</v>
      </c>
    </row>
    <row r="6" spans="1:3" x14ac:dyDescent="0.3">
      <c r="A6" s="12"/>
      <c r="B6" s="12" t="s">
        <v>22</v>
      </c>
      <c r="C6" s="13">
        <f ca="1">C2+39</f>
        <v>43972</v>
      </c>
    </row>
    <row r="7" spans="1:3" x14ac:dyDescent="0.3">
      <c r="A7" s="12"/>
      <c r="B7" s="12" t="s">
        <v>23</v>
      </c>
      <c r="C7" s="13">
        <f ca="1">C2+50</f>
        <v>43983</v>
      </c>
    </row>
    <row r="8" spans="1:3" x14ac:dyDescent="0.3">
      <c r="A8" s="12"/>
      <c r="B8" s="12" t="s">
        <v>24</v>
      </c>
      <c r="C8" s="13">
        <f ca="1">DATE(A1,7,14)</f>
        <v>44026</v>
      </c>
    </row>
    <row r="9" spans="1:3" x14ac:dyDescent="0.3">
      <c r="A9" s="12"/>
      <c r="B9" s="12" t="s">
        <v>25</v>
      </c>
      <c r="C9" s="13">
        <f ca="1">DATE(A1,8,15)</f>
        <v>44058</v>
      </c>
    </row>
    <row r="10" spans="1:3" x14ac:dyDescent="0.3">
      <c r="A10" s="12"/>
      <c r="B10" s="12" t="s">
        <v>26</v>
      </c>
      <c r="C10" s="13">
        <f ca="1">DATE(A1,11,1)</f>
        <v>44136</v>
      </c>
    </row>
    <row r="11" spans="1:3" x14ac:dyDescent="0.3">
      <c r="A11" s="12"/>
      <c r="B11" s="12" t="s">
        <v>27</v>
      </c>
      <c r="C11" s="13">
        <f ca="1">DATE(A1,11,11)</f>
        <v>44146</v>
      </c>
    </row>
    <row r="12" spans="1:3" x14ac:dyDescent="0.3">
      <c r="A12" s="12"/>
      <c r="B12" s="12" t="s">
        <v>28</v>
      </c>
      <c r="C12" s="13">
        <f ca="1">DATE(A1,12,25)</f>
        <v>44190</v>
      </c>
    </row>
    <row r="13" spans="1:3" x14ac:dyDescent="0.3">
      <c r="A13" s="11">
        <f ca="1">A1+1</f>
        <v>2021</v>
      </c>
      <c r="B13" s="12" t="s">
        <v>17</v>
      </c>
      <c r="C13" s="13">
        <f ca="1">DATE(A13,1,1)</f>
        <v>44197</v>
      </c>
    </row>
    <row r="14" spans="1:3" x14ac:dyDescent="0.3">
      <c r="A14" s="12"/>
      <c r="B14" s="12" t="s">
        <v>18</v>
      </c>
      <c r="C14" s="13">
        <f ca="1">ROUND(DATE(A13,4,MOD(234-11*MOD(A13,19),30))/7,0)*7-6</f>
        <v>44290</v>
      </c>
    </row>
    <row r="15" spans="1:3" x14ac:dyDescent="0.3">
      <c r="A15" s="12"/>
      <c r="B15" s="12" t="s">
        <v>19</v>
      </c>
      <c r="C15" s="13">
        <f ca="1">C14+1</f>
        <v>44291</v>
      </c>
    </row>
    <row r="16" spans="1:3" x14ac:dyDescent="0.3">
      <c r="A16" s="12"/>
      <c r="B16" s="12" t="s">
        <v>20</v>
      </c>
      <c r="C16" s="13">
        <f ca="1">DATE(A13,5,1)</f>
        <v>44317</v>
      </c>
    </row>
    <row r="17" spans="1:3" x14ac:dyDescent="0.3">
      <c r="A17" s="12"/>
      <c r="B17" s="12" t="s">
        <v>21</v>
      </c>
      <c r="C17" s="13">
        <f ca="1">DATE(A13,5,8)</f>
        <v>44324</v>
      </c>
    </row>
    <row r="18" spans="1:3" x14ac:dyDescent="0.3">
      <c r="A18" s="12"/>
      <c r="B18" s="12" t="s">
        <v>22</v>
      </c>
      <c r="C18" s="13">
        <f ca="1">C14+39</f>
        <v>44329</v>
      </c>
    </row>
    <row r="19" spans="1:3" x14ac:dyDescent="0.3">
      <c r="A19" s="12"/>
      <c r="B19" s="12" t="s">
        <v>23</v>
      </c>
      <c r="C19" s="13">
        <f ca="1">C14+50</f>
        <v>44340</v>
      </c>
    </row>
    <row r="20" spans="1:3" x14ac:dyDescent="0.3">
      <c r="A20" s="12"/>
      <c r="B20" s="12" t="s">
        <v>24</v>
      </c>
      <c r="C20" s="13">
        <f ca="1">DATE(A13,7,14)</f>
        <v>44391</v>
      </c>
    </row>
    <row r="21" spans="1:3" x14ac:dyDescent="0.3">
      <c r="A21" s="12"/>
      <c r="B21" s="12" t="s">
        <v>25</v>
      </c>
      <c r="C21" s="13">
        <f ca="1">DATE(A13,8,15)</f>
        <v>44423</v>
      </c>
    </row>
    <row r="22" spans="1:3" x14ac:dyDescent="0.3">
      <c r="A22" s="12"/>
      <c r="B22" s="12" t="s">
        <v>26</v>
      </c>
      <c r="C22" s="13">
        <f ca="1">DATE(A13,11,1)</f>
        <v>44501</v>
      </c>
    </row>
    <row r="23" spans="1:3" x14ac:dyDescent="0.3">
      <c r="A23" s="12"/>
      <c r="B23" s="12" t="s">
        <v>27</v>
      </c>
      <c r="C23" s="13">
        <f ca="1">DATE(A13,11,11)</f>
        <v>44511</v>
      </c>
    </row>
    <row r="24" spans="1:3" x14ac:dyDescent="0.3">
      <c r="A24" s="12"/>
      <c r="B24" s="12" t="s">
        <v>28</v>
      </c>
      <c r="C24" s="13">
        <f ca="1">DATE(A13,12,25)</f>
        <v>44555</v>
      </c>
    </row>
    <row r="25" spans="1:3" x14ac:dyDescent="0.3">
      <c r="A25" s="11">
        <f ca="1">A13+1</f>
        <v>2022</v>
      </c>
      <c r="B25" s="12" t="s">
        <v>17</v>
      </c>
      <c r="C25" s="13">
        <f ca="1">DATE(A25,1,1)</f>
        <v>44562</v>
      </c>
    </row>
    <row r="26" spans="1:3" x14ac:dyDescent="0.3">
      <c r="A26" s="12"/>
      <c r="B26" s="12" t="s">
        <v>18</v>
      </c>
      <c r="C26" s="13">
        <f ca="1">ROUND(DATE(A25,4,MOD(234-11*MOD(A25,19),30))/7,0)*7-6</f>
        <v>44668</v>
      </c>
    </row>
    <row r="27" spans="1:3" x14ac:dyDescent="0.3">
      <c r="A27" s="12"/>
      <c r="B27" s="12" t="s">
        <v>19</v>
      </c>
      <c r="C27" s="13">
        <f ca="1">C26+1</f>
        <v>44669</v>
      </c>
    </row>
    <row r="28" spans="1:3" x14ac:dyDescent="0.3">
      <c r="A28" s="12"/>
      <c r="B28" s="12" t="s">
        <v>20</v>
      </c>
      <c r="C28" s="13">
        <f ca="1">DATE(A25,5,1)</f>
        <v>44682</v>
      </c>
    </row>
    <row r="29" spans="1:3" x14ac:dyDescent="0.3">
      <c r="A29" s="12"/>
      <c r="B29" s="12" t="s">
        <v>21</v>
      </c>
      <c r="C29" s="13">
        <f ca="1">DATE(A25,5,8)</f>
        <v>44689</v>
      </c>
    </row>
    <row r="30" spans="1:3" x14ac:dyDescent="0.3">
      <c r="A30" s="12"/>
      <c r="B30" s="12" t="s">
        <v>22</v>
      </c>
      <c r="C30" s="13">
        <f ca="1">C26+39</f>
        <v>44707</v>
      </c>
    </row>
    <row r="31" spans="1:3" x14ac:dyDescent="0.3">
      <c r="A31" s="12"/>
      <c r="B31" s="12" t="s">
        <v>23</v>
      </c>
      <c r="C31" s="13">
        <f ca="1">C26+50</f>
        <v>44718</v>
      </c>
    </row>
    <row r="32" spans="1:3" x14ac:dyDescent="0.3">
      <c r="A32" s="12"/>
      <c r="B32" s="12" t="s">
        <v>24</v>
      </c>
      <c r="C32" s="13">
        <f ca="1">DATE(A25,7,14)</f>
        <v>44756</v>
      </c>
    </row>
    <row r="33" spans="1:3" x14ac:dyDescent="0.3">
      <c r="A33" s="12"/>
      <c r="B33" s="12" t="s">
        <v>25</v>
      </c>
      <c r="C33" s="13">
        <f ca="1">DATE(A25,8,15)</f>
        <v>44788</v>
      </c>
    </row>
    <row r="34" spans="1:3" x14ac:dyDescent="0.3">
      <c r="A34" s="12"/>
      <c r="B34" s="12" t="s">
        <v>26</v>
      </c>
      <c r="C34" s="13">
        <f ca="1">DATE(A25,11,1)</f>
        <v>44866</v>
      </c>
    </row>
    <row r="35" spans="1:3" x14ac:dyDescent="0.3">
      <c r="A35" s="12"/>
      <c r="B35" s="12" t="s">
        <v>27</v>
      </c>
      <c r="C35" s="13">
        <f ca="1">DATE(A25,11,11)</f>
        <v>44876</v>
      </c>
    </row>
    <row r="36" spans="1:3" x14ac:dyDescent="0.3">
      <c r="A36" s="12"/>
      <c r="B36" s="12" t="s">
        <v>28</v>
      </c>
      <c r="C36" s="13">
        <f ca="1">DATE(A25,12,25)</f>
        <v>44920</v>
      </c>
    </row>
    <row r="37" spans="1:3" x14ac:dyDescent="0.3">
      <c r="A37" s="11">
        <f ca="1">A25+1</f>
        <v>2023</v>
      </c>
      <c r="B37" s="12" t="s">
        <v>17</v>
      </c>
      <c r="C37" s="13">
        <f ca="1">DATE(A37,1,1)</f>
        <v>44927</v>
      </c>
    </row>
    <row r="38" spans="1:3" x14ac:dyDescent="0.3">
      <c r="A38" s="12"/>
      <c r="B38" s="12" t="s">
        <v>18</v>
      </c>
      <c r="C38" s="13">
        <f ca="1">ROUND(DATE(A37,4,MOD(234-11*MOD(A37,19),30))/7,0)*7-6</f>
        <v>45025</v>
      </c>
    </row>
    <row r="39" spans="1:3" x14ac:dyDescent="0.3">
      <c r="A39" s="12"/>
      <c r="B39" s="12" t="s">
        <v>19</v>
      </c>
      <c r="C39" s="13">
        <f ca="1">C38+1</f>
        <v>45026</v>
      </c>
    </row>
    <row r="40" spans="1:3" x14ac:dyDescent="0.3">
      <c r="A40" s="12"/>
      <c r="B40" s="12" t="s">
        <v>20</v>
      </c>
      <c r="C40" s="13">
        <f ca="1">DATE(A37,5,1)</f>
        <v>45047</v>
      </c>
    </row>
    <row r="41" spans="1:3" x14ac:dyDescent="0.3">
      <c r="A41" s="12"/>
      <c r="B41" s="12" t="s">
        <v>21</v>
      </c>
      <c r="C41" s="13">
        <f ca="1">DATE(A37,5,8)</f>
        <v>45054</v>
      </c>
    </row>
    <row r="42" spans="1:3" x14ac:dyDescent="0.3">
      <c r="A42" s="12"/>
      <c r="B42" s="12" t="s">
        <v>22</v>
      </c>
      <c r="C42" s="13">
        <f ca="1">C38+39</f>
        <v>45064</v>
      </c>
    </row>
    <row r="43" spans="1:3" x14ac:dyDescent="0.3">
      <c r="A43" s="12"/>
      <c r="B43" s="12" t="s">
        <v>23</v>
      </c>
      <c r="C43" s="13">
        <f ca="1">C38+50</f>
        <v>45075</v>
      </c>
    </row>
    <row r="44" spans="1:3" x14ac:dyDescent="0.3">
      <c r="A44" s="12"/>
      <c r="B44" s="12" t="s">
        <v>24</v>
      </c>
      <c r="C44" s="13">
        <f ca="1">DATE(A37,7,14)</f>
        <v>45121</v>
      </c>
    </row>
    <row r="45" spans="1:3" x14ac:dyDescent="0.3">
      <c r="A45" s="12"/>
      <c r="B45" s="12" t="s">
        <v>25</v>
      </c>
      <c r="C45" s="13">
        <f ca="1">DATE(A37,8,15)</f>
        <v>45153</v>
      </c>
    </row>
    <row r="46" spans="1:3" x14ac:dyDescent="0.3">
      <c r="A46" s="12"/>
      <c r="B46" s="12" t="s">
        <v>26</v>
      </c>
      <c r="C46" s="13">
        <f ca="1">DATE(A37,11,1)</f>
        <v>45231</v>
      </c>
    </row>
    <row r="47" spans="1:3" x14ac:dyDescent="0.3">
      <c r="A47" s="12"/>
      <c r="B47" s="12" t="s">
        <v>27</v>
      </c>
      <c r="C47" s="13">
        <f ca="1">DATE(A37,11,11)</f>
        <v>45241</v>
      </c>
    </row>
    <row r="48" spans="1:3" x14ac:dyDescent="0.3">
      <c r="A48" s="12"/>
      <c r="B48" s="12" t="s">
        <v>28</v>
      </c>
      <c r="C48" s="13">
        <f ca="1">DATE(A37,12,25)</f>
        <v>45285</v>
      </c>
    </row>
    <row r="49" spans="1:3" x14ac:dyDescent="0.3">
      <c r="A49" s="11">
        <f ca="1">A37+1</f>
        <v>2024</v>
      </c>
      <c r="B49" s="12" t="s">
        <v>17</v>
      </c>
      <c r="C49" s="13">
        <f ca="1">DATE(A49,1,1)</f>
        <v>45292</v>
      </c>
    </row>
    <row r="50" spans="1:3" x14ac:dyDescent="0.3">
      <c r="A50" s="12"/>
      <c r="B50" s="12" t="s">
        <v>18</v>
      </c>
      <c r="C50" s="13">
        <f ca="1">ROUND(DATE(A49,4,MOD(234-11*MOD(A49,19),30))/7,0)*7-6</f>
        <v>45382</v>
      </c>
    </row>
    <row r="51" spans="1:3" x14ac:dyDescent="0.3">
      <c r="A51" s="12"/>
      <c r="B51" s="12" t="s">
        <v>19</v>
      </c>
      <c r="C51" s="13">
        <f ca="1">C50+1</f>
        <v>45383</v>
      </c>
    </row>
    <row r="52" spans="1:3" x14ac:dyDescent="0.3">
      <c r="A52" s="12"/>
      <c r="B52" s="12" t="s">
        <v>20</v>
      </c>
      <c r="C52" s="13">
        <f ca="1">DATE(A49,5,1)</f>
        <v>45413</v>
      </c>
    </row>
    <row r="53" spans="1:3" x14ac:dyDescent="0.3">
      <c r="A53" s="12"/>
      <c r="B53" s="12" t="s">
        <v>21</v>
      </c>
      <c r="C53" s="13">
        <f ca="1">DATE(A49,5,8)</f>
        <v>45420</v>
      </c>
    </row>
    <row r="54" spans="1:3" x14ac:dyDescent="0.3">
      <c r="A54" s="12"/>
      <c r="B54" s="12" t="s">
        <v>22</v>
      </c>
      <c r="C54" s="13">
        <f ca="1">C50+39</f>
        <v>45421</v>
      </c>
    </row>
    <row r="55" spans="1:3" x14ac:dyDescent="0.3">
      <c r="A55" s="12"/>
      <c r="B55" s="12" t="s">
        <v>23</v>
      </c>
      <c r="C55" s="13">
        <f ca="1">C50+50</f>
        <v>45432</v>
      </c>
    </row>
    <row r="56" spans="1:3" x14ac:dyDescent="0.3">
      <c r="A56" s="12"/>
      <c r="B56" s="12" t="s">
        <v>24</v>
      </c>
      <c r="C56" s="13">
        <f ca="1">DATE(A49,7,14)</f>
        <v>45487</v>
      </c>
    </row>
    <row r="57" spans="1:3" x14ac:dyDescent="0.3">
      <c r="A57" s="12"/>
      <c r="B57" s="12" t="s">
        <v>25</v>
      </c>
      <c r="C57" s="13">
        <f ca="1">DATE(A49,8,15)</f>
        <v>45519</v>
      </c>
    </row>
    <row r="58" spans="1:3" x14ac:dyDescent="0.3">
      <c r="A58" s="12"/>
      <c r="B58" s="12" t="s">
        <v>26</v>
      </c>
      <c r="C58" s="13">
        <f ca="1">DATE(A49,11,1)</f>
        <v>45597</v>
      </c>
    </row>
    <row r="59" spans="1:3" x14ac:dyDescent="0.3">
      <c r="A59" s="12"/>
      <c r="B59" s="12" t="s">
        <v>27</v>
      </c>
      <c r="C59" s="13">
        <f ca="1">DATE(A49,11,11)</f>
        <v>45607</v>
      </c>
    </row>
    <row r="60" spans="1:3" x14ac:dyDescent="0.3">
      <c r="A60" s="12"/>
      <c r="B60" s="12" t="s">
        <v>28</v>
      </c>
      <c r="C60" s="13">
        <f ca="1">DATE(A49,12,25)</f>
        <v>45651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saisie des heures</vt:lpstr>
      <vt:lpstr>edition mensuelle</vt:lpstr>
      <vt:lpstr>synthèse</vt:lpstr>
      <vt:lpstr>paramètres</vt:lpstr>
      <vt:lpstr>jours fériés</vt:lpstr>
      <vt:lpstr>_mois</vt:lpstr>
      <vt:lpstr>'edition mensuelle'!Criteres</vt:lpstr>
      <vt:lpstr>'edition mensuelle'!Extraire</vt:lpstr>
      <vt:lpstr>NOM</vt:lpstr>
      <vt:lpstr>PRENOM</vt:lpstr>
      <vt:lpstr>'edition mensuelle'!Zone_d_impression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Utilisateur</cp:lastModifiedBy>
  <cp:lastPrinted>2020-09-27T16:23:44Z</cp:lastPrinted>
  <dcterms:created xsi:type="dcterms:W3CDTF">2020-09-01T14:44:29Z</dcterms:created>
  <dcterms:modified xsi:type="dcterms:W3CDTF">2020-09-27T16:28:18Z</dcterms:modified>
</cp:coreProperties>
</file>