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hidePivotFieldList="1" defaultThemeVersion="166925"/>
  <mc:AlternateContent xmlns:mc="http://schemas.openxmlformats.org/markup-compatibility/2006">
    <mc:Choice Requires="x15">
      <x15ac:absPath xmlns:x15ac="http://schemas.microsoft.com/office/spreadsheetml/2010/11/ac" url="C:\Users\Utilisateur\Downloads\"/>
    </mc:Choice>
  </mc:AlternateContent>
  <xr:revisionPtr revIDLastSave="0" documentId="13_ncr:1_{86AC704A-4868-4755-AC1C-5C6DF8AB3A85}" xr6:coauthVersionLast="45" xr6:coauthVersionMax="45" xr10:uidLastSave="{00000000-0000-0000-0000-000000000000}"/>
  <bookViews>
    <workbookView xWindow="-108" yWindow="-108" windowWidth="23256" windowHeight="12576" activeTab="1" xr2:uid="{00000000-000D-0000-FFFF-FFFF00000000}"/>
  </bookViews>
  <sheets>
    <sheet name="saisie des heures" sheetId="1" r:id="rId1"/>
    <sheet name="edition mensuelle" sheetId="2" r:id="rId2"/>
    <sheet name="synthèse" sheetId="5" r:id="rId3"/>
    <sheet name="paramètres" sheetId="4" r:id="rId4"/>
    <sheet name="jours fériés" sheetId="3" r:id="rId5"/>
  </sheets>
  <definedNames>
    <definedName name="_xlnm._FilterDatabase" localSheetId="0" hidden="1">'saisie des heures'!$B$4:$Q$417</definedName>
    <definedName name="_mois">'edition mensuelle'!$C$3</definedName>
    <definedName name="_xlnm.Criteria" localSheetId="1">'edition mensuelle'!$N$1:$O$2</definedName>
    <definedName name="_xlnm.Extract" localSheetId="1">'edition mensuelle'!$B$7:$L$7</definedName>
    <definedName name="MOIS">'saisie des heures'!#REF!</definedName>
    <definedName name="PRENOM">'saisie des heures'!$C$2</definedName>
    <definedName name="Segment_Années">#N/A</definedName>
    <definedName name="_xlnm.Print_Area" localSheetId="1">'edition mensuelle'!$B:$Q</definedName>
  </definedNames>
  <calcPr calcId="191029"/>
  <pivotCaches>
    <pivotCache cacheId="3" r:id="rId6"/>
  </pivotCaches>
  <extLs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2" l="1"/>
  <c r="J3" i="2"/>
  <c r="R416" i="1"/>
  <c r="Q416" i="1"/>
  <c r="R415" i="1"/>
  <c r="Q415" i="1"/>
  <c r="R414" i="1"/>
  <c r="Q414" i="1"/>
  <c r="R413" i="1"/>
  <c r="Q413" i="1"/>
  <c r="R412" i="1"/>
  <c r="Q412" i="1"/>
  <c r="R411" i="1"/>
  <c r="R417" i="1" s="1"/>
  <c r="Q411" i="1"/>
  <c r="Q417" i="1" s="1"/>
  <c r="R409" i="1"/>
  <c r="Q409" i="1"/>
  <c r="R408" i="1"/>
  <c r="Q408" i="1"/>
  <c r="R407" i="1"/>
  <c r="Q407" i="1"/>
  <c r="R406" i="1"/>
  <c r="Q406" i="1"/>
  <c r="R405" i="1"/>
  <c r="Q405" i="1"/>
  <c r="R404" i="1"/>
  <c r="R410" i="1" s="1"/>
  <c r="Q404" i="1"/>
  <c r="Q410" i="1" s="1"/>
  <c r="R402" i="1"/>
  <c r="Q402" i="1"/>
  <c r="R401" i="1"/>
  <c r="Q401" i="1"/>
  <c r="R400" i="1"/>
  <c r="Q400" i="1"/>
  <c r="R399" i="1"/>
  <c r="Q399" i="1"/>
  <c r="R398" i="1"/>
  <c r="Q398" i="1"/>
  <c r="R397" i="1"/>
  <c r="R403" i="1" s="1"/>
  <c r="Q397" i="1"/>
  <c r="Q403" i="1" s="1"/>
  <c r="R395" i="1"/>
  <c r="Q395" i="1"/>
  <c r="R394" i="1"/>
  <c r="Q394" i="1"/>
  <c r="R393" i="1"/>
  <c r="Q393" i="1"/>
  <c r="R392" i="1"/>
  <c r="Q392" i="1"/>
  <c r="R391" i="1"/>
  <c r="Q391" i="1"/>
  <c r="R390" i="1"/>
  <c r="R396" i="1" s="1"/>
  <c r="Q390" i="1"/>
  <c r="Q396" i="1" s="1"/>
  <c r="R388" i="1"/>
  <c r="Q388" i="1"/>
  <c r="R387" i="1"/>
  <c r="Q387" i="1"/>
  <c r="R386" i="1"/>
  <c r="Q386" i="1"/>
  <c r="R385" i="1"/>
  <c r="Q385" i="1"/>
  <c r="R384" i="1"/>
  <c r="Q384" i="1"/>
  <c r="R383" i="1"/>
  <c r="R389" i="1" s="1"/>
  <c r="Q383" i="1"/>
  <c r="Q389" i="1" s="1"/>
  <c r="R381" i="1"/>
  <c r="Q381" i="1"/>
  <c r="R380" i="1"/>
  <c r="Q380" i="1"/>
  <c r="R379" i="1"/>
  <c r="Q379" i="1"/>
  <c r="R378" i="1"/>
  <c r="Q378" i="1"/>
  <c r="R377" i="1"/>
  <c r="Q377" i="1"/>
  <c r="R376" i="1"/>
  <c r="R382" i="1" s="1"/>
  <c r="Q376" i="1"/>
  <c r="Q382" i="1" s="1"/>
  <c r="R374" i="1"/>
  <c r="Q374" i="1"/>
  <c r="R373" i="1"/>
  <c r="Q373" i="1"/>
  <c r="R372" i="1"/>
  <c r="Q372" i="1"/>
  <c r="R371" i="1"/>
  <c r="Q371" i="1"/>
  <c r="R370" i="1"/>
  <c r="Q370" i="1"/>
  <c r="R369" i="1"/>
  <c r="R375" i="1" s="1"/>
  <c r="Q369" i="1"/>
  <c r="Q375" i="1" s="1"/>
  <c r="R367" i="1"/>
  <c r="Q367" i="1"/>
  <c r="R366" i="1"/>
  <c r="Q366" i="1"/>
  <c r="R365" i="1"/>
  <c r="Q365" i="1"/>
  <c r="R364" i="1"/>
  <c r="Q364" i="1"/>
  <c r="R363" i="1"/>
  <c r="Q363" i="1"/>
  <c r="R362" i="1"/>
  <c r="R368" i="1" s="1"/>
  <c r="Q362" i="1"/>
  <c r="Q368" i="1" s="1"/>
  <c r="R360" i="1"/>
  <c r="Q360" i="1"/>
  <c r="R359" i="1"/>
  <c r="Q359" i="1"/>
  <c r="R358" i="1"/>
  <c r="Q358" i="1"/>
  <c r="R357" i="1"/>
  <c r="Q357" i="1"/>
  <c r="R356" i="1"/>
  <c r="Q356" i="1"/>
  <c r="R355" i="1"/>
  <c r="R361" i="1" s="1"/>
  <c r="Q355" i="1"/>
  <c r="Q361" i="1" s="1"/>
  <c r="R353" i="1"/>
  <c r="Q353" i="1"/>
  <c r="R352" i="1"/>
  <c r="Q352" i="1"/>
  <c r="R351" i="1"/>
  <c r="Q351" i="1"/>
  <c r="R350" i="1"/>
  <c r="Q350" i="1"/>
  <c r="R349" i="1"/>
  <c r="Q349" i="1"/>
  <c r="R348" i="1"/>
  <c r="R354" i="1" s="1"/>
  <c r="Q348" i="1"/>
  <c r="Q354" i="1" s="1"/>
  <c r="R346" i="1"/>
  <c r="Q346" i="1"/>
  <c r="R345" i="1"/>
  <c r="Q345" i="1"/>
  <c r="R344" i="1"/>
  <c r="Q344" i="1"/>
  <c r="R343" i="1"/>
  <c r="Q343" i="1"/>
  <c r="R342" i="1"/>
  <c r="Q342" i="1"/>
  <c r="R341" i="1"/>
  <c r="R347" i="1" s="1"/>
  <c r="Q341" i="1"/>
  <c r="Q347" i="1" s="1"/>
  <c r="R339" i="1"/>
  <c r="Q339" i="1"/>
  <c r="R338" i="1"/>
  <c r="Q338" i="1"/>
  <c r="R337" i="1"/>
  <c r="Q337" i="1"/>
  <c r="R336" i="1"/>
  <c r="Q336" i="1"/>
  <c r="R335" i="1"/>
  <c r="Q335" i="1"/>
  <c r="R334" i="1"/>
  <c r="R340" i="1" s="1"/>
  <c r="Q334" i="1"/>
  <c r="Q340" i="1" s="1"/>
  <c r="R332" i="1"/>
  <c r="Q332" i="1"/>
  <c r="R331" i="1"/>
  <c r="Q331" i="1"/>
  <c r="R330" i="1"/>
  <c r="Q330" i="1"/>
  <c r="R329" i="1"/>
  <c r="Q329" i="1"/>
  <c r="R328" i="1"/>
  <c r="Q328" i="1"/>
  <c r="R327" i="1"/>
  <c r="R333" i="1" s="1"/>
  <c r="Q327" i="1"/>
  <c r="Q333" i="1" s="1"/>
  <c r="R325" i="1"/>
  <c r="Q325" i="1"/>
  <c r="R324" i="1"/>
  <c r="Q324" i="1"/>
  <c r="R323" i="1"/>
  <c r="Q323" i="1"/>
  <c r="R322" i="1"/>
  <c r="Q322" i="1"/>
  <c r="R321" i="1"/>
  <c r="Q321" i="1"/>
  <c r="R320" i="1"/>
  <c r="R326" i="1" s="1"/>
  <c r="Q320" i="1"/>
  <c r="Q326" i="1" s="1"/>
  <c r="R318" i="1"/>
  <c r="Q318" i="1"/>
  <c r="R317" i="1"/>
  <c r="Q317" i="1"/>
  <c r="R316" i="1"/>
  <c r="Q316" i="1"/>
  <c r="R315" i="1"/>
  <c r="Q315" i="1"/>
  <c r="R314" i="1"/>
  <c r="Q314" i="1"/>
  <c r="R313" i="1"/>
  <c r="R319" i="1" s="1"/>
  <c r="Q313" i="1"/>
  <c r="Q319" i="1" s="1"/>
  <c r="R311" i="1"/>
  <c r="Q311" i="1"/>
  <c r="R310" i="1"/>
  <c r="Q310" i="1"/>
  <c r="R309" i="1"/>
  <c r="Q309" i="1"/>
  <c r="R308" i="1"/>
  <c r="Q308" i="1"/>
  <c r="R307" i="1"/>
  <c r="Q307" i="1"/>
  <c r="R306" i="1"/>
  <c r="R312" i="1" s="1"/>
  <c r="Q306" i="1"/>
  <c r="Q312" i="1" s="1"/>
  <c r="R304" i="1"/>
  <c r="Q304" i="1"/>
  <c r="R303" i="1"/>
  <c r="Q303" i="1"/>
  <c r="R302" i="1"/>
  <c r="Q302" i="1"/>
  <c r="R301" i="1"/>
  <c r="Q301" i="1"/>
  <c r="R300" i="1"/>
  <c r="Q300" i="1"/>
  <c r="R299" i="1"/>
  <c r="R305" i="1" s="1"/>
  <c r="Q299" i="1"/>
  <c r="Q305" i="1" s="1"/>
  <c r="R297" i="1"/>
  <c r="Q297" i="1"/>
  <c r="R296" i="1"/>
  <c r="Q296" i="1"/>
  <c r="R295" i="1"/>
  <c r="Q295" i="1"/>
  <c r="R294" i="1"/>
  <c r="Q294" i="1"/>
  <c r="R293" i="1"/>
  <c r="Q293" i="1"/>
  <c r="R292" i="1"/>
  <c r="R298" i="1" s="1"/>
  <c r="Q292" i="1"/>
  <c r="Q298" i="1" s="1"/>
  <c r="R290" i="1"/>
  <c r="Q290" i="1"/>
  <c r="R289" i="1"/>
  <c r="Q289" i="1"/>
  <c r="R288" i="1"/>
  <c r="Q288" i="1"/>
  <c r="R287" i="1"/>
  <c r="Q287" i="1"/>
  <c r="R286" i="1"/>
  <c r="Q286" i="1"/>
  <c r="R285" i="1"/>
  <c r="R291" i="1" s="1"/>
  <c r="Q285" i="1"/>
  <c r="Q291" i="1" s="1"/>
  <c r="R283" i="1"/>
  <c r="Q283" i="1"/>
  <c r="R282" i="1"/>
  <c r="Q282" i="1"/>
  <c r="R281" i="1"/>
  <c r="Q281" i="1"/>
  <c r="R280" i="1"/>
  <c r="Q280" i="1"/>
  <c r="R279" i="1"/>
  <c r="Q279" i="1"/>
  <c r="R278" i="1"/>
  <c r="R284" i="1" s="1"/>
  <c r="Q278" i="1"/>
  <c r="Q284" i="1" s="1"/>
  <c r="R276" i="1"/>
  <c r="Q276" i="1"/>
  <c r="R275" i="1"/>
  <c r="Q275" i="1"/>
  <c r="R274" i="1"/>
  <c r="Q274" i="1"/>
  <c r="R273" i="1"/>
  <c r="Q273" i="1"/>
  <c r="R272" i="1"/>
  <c r="Q272" i="1"/>
  <c r="R271" i="1"/>
  <c r="R277" i="1" s="1"/>
  <c r="Q271" i="1"/>
  <c r="Q277" i="1" s="1"/>
  <c r="R269" i="1"/>
  <c r="Q269" i="1"/>
  <c r="R268" i="1"/>
  <c r="Q268" i="1"/>
  <c r="R267" i="1"/>
  <c r="Q267" i="1"/>
  <c r="R266" i="1"/>
  <c r="Q266" i="1"/>
  <c r="R265" i="1"/>
  <c r="Q265" i="1"/>
  <c r="R264" i="1"/>
  <c r="R270" i="1" s="1"/>
  <c r="Q264" i="1"/>
  <c r="Q270" i="1" s="1"/>
  <c r="R262" i="1"/>
  <c r="Q262" i="1"/>
  <c r="R261" i="1"/>
  <c r="Q261" i="1"/>
  <c r="R260" i="1"/>
  <c r="Q260" i="1"/>
  <c r="R259" i="1"/>
  <c r="Q259" i="1"/>
  <c r="R258" i="1"/>
  <c r="Q258" i="1"/>
  <c r="R257" i="1"/>
  <c r="R263" i="1" s="1"/>
  <c r="Q257" i="1"/>
  <c r="Q263" i="1" s="1"/>
  <c r="R255" i="1"/>
  <c r="Q255" i="1"/>
  <c r="R254" i="1"/>
  <c r="Q254" i="1"/>
  <c r="R253" i="1"/>
  <c r="Q253" i="1"/>
  <c r="R252" i="1"/>
  <c r="Q252" i="1"/>
  <c r="R251" i="1"/>
  <c r="Q251" i="1"/>
  <c r="R250" i="1"/>
  <c r="R256" i="1" s="1"/>
  <c r="Q250" i="1"/>
  <c r="Q256" i="1" s="1"/>
  <c r="R248" i="1"/>
  <c r="Q248" i="1"/>
  <c r="R247" i="1"/>
  <c r="Q247" i="1"/>
  <c r="R246" i="1"/>
  <c r="Q246" i="1"/>
  <c r="R245" i="1"/>
  <c r="Q245" i="1"/>
  <c r="R244" i="1"/>
  <c r="Q244" i="1"/>
  <c r="R243" i="1"/>
  <c r="R249" i="1" s="1"/>
  <c r="Q243" i="1"/>
  <c r="Q249" i="1" s="1"/>
  <c r="R241" i="1"/>
  <c r="Q241" i="1"/>
  <c r="R240" i="1"/>
  <c r="Q240" i="1"/>
  <c r="R239" i="1"/>
  <c r="Q239" i="1"/>
  <c r="R238" i="1"/>
  <c r="Q238" i="1"/>
  <c r="R237" i="1"/>
  <c r="Q237" i="1"/>
  <c r="R236" i="1"/>
  <c r="R242" i="1" s="1"/>
  <c r="Q236" i="1"/>
  <c r="Q242" i="1" s="1"/>
  <c r="R234" i="1"/>
  <c r="Q234" i="1"/>
  <c r="R233" i="1"/>
  <c r="Q233" i="1"/>
  <c r="R232" i="1"/>
  <c r="Q232" i="1"/>
  <c r="R231" i="1"/>
  <c r="Q231" i="1"/>
  <c r="R230" i="1"/>
  <c r="Q230" i="1"/>
  <c r="R229" i="1"/>
  <c r="R235" i="1" s="1"/>
  <c r="Q229" i="1"/>
  <c r="Q235" i="1" s="1"/>
  <c r="R227" i="1"/>
  <c r="Q227" i="1"/>
  <c r="R226" i="1"/>
  <c r="Q226" i="1"/>
  <c r="R225" i="1"/>
  <c r="Q225" i="1"/>
  <c r="R224" i="1"/>
  <c r="Q224" i="1"/>
  <c r="R223" i="1"/>
  <c r="Q223" i="1"/>
  <c r="R222" i="1"/>
  <c r="R228" i="1" s="1"/>
  <c r="Q222" i="1"/>
  <c r="Q228" i="1" s="1"/>
  <c r="R220" i="1"/>
  <c r="Q220" i="1"/>
  <c r="R219" i="1"/>
  <c r="Q219" i="1"/>
  <c r="R218" i="1"/>
  <c r="Q218" i="1"/>
  <c r="R217" i="1"/>
  <c r="Q217" i="1"/>
  <c r="R216" i="1"/>
  <c r="Q216" i="1"/>
  <c r="R215" i="1"/>
  <c r="R221" i="1" s="1"/>
  <c r="Q215" i="1"/>
  <c r="Q221" i="1" s="1"/>
  <c r="R213" i="1"/>
  <c r="Q213" i="1"/>
  <c r="R212" i="1"/>
  <c r="Q212" i="1"/>
  <c r="R211" i="1"/>
  <c r="Q211" i="1"/>
  <c r="R210" i="1"/>
  <c r="Q210" i="1"/>
  <c r="R209" i="1"/>
  <c r="Q209" i="1"/>
  <c r="R208" i="1"/>
  <c r="R214" i="1" s="1"/>
  <c r="Q208" i="1"/>
  <c r="Q214" i="1" s="1"/>
  <c r="R206" i="1"/>
  <c r="Q206" i="1"/>
  <c r="R205" i="1"/>
  <c r="Q205" i="1"/>
  <c r="R204" i="1"/>
  <c r="Q204" i="1"/>
  <c r="R203" i="1"/>
  <c r="Q203" i="1"/>
  <c r="R202" i="1"/>
  <c r="Q202" i="1"/>
  <c r="R201" i="1"/>
  <c r="R207" i="1" s="1"/>
  <c r="Q201" i="1"/>
  <c r="Q207" i="1" s="1"/>
  <c r="R199" i="1"/>
  <c r="Q199" i="1"/>
  <c r="R198" i="1"/>
  <c r="Q198" i="1"/>
  <c r="R197" i="1"/>
  <c r="Q197" i="1"/>
  <c r="R196" i="1"/>
  <c r="Q196" i="1"/>
  <c r="R195" i="1"/>
  <c r="Q195" i="1"/>
  <c r="R194" i="1"/>
  <c r="R200" i="1" s="1"/>
  <c r="Q194" i="1"/>
  <c r="Q200" i="1" s="1"/>
  <c r="R192" i="1"/>
  <c r="Q192" i="1"/>
  <c r="R191" i="1"/>
  <c r="Q191" i="1"/>
  <c r="R190" i="1"/>
  <c r="Q190" i="1"/>
  <c r="R189" i="1"/>
  <c r="Q189" i="1"/>
  <c r="R188" i="1"/>
  <c r="Q188" i="1"/>
  <c r="R187" i="1"/>
  <c r="R193" i="1" s="1"/>
  <c r="Q187" i="1"/>
  <c r="Q193" i="1" s="1"/>
  <c r="R185" i="1"/>
  <c r="Q185" i="1"/>
  <c r="R184" i="1"/>
  <c r="Q184" i="1"/>
  <c r="R183" i="1"/>
  <c r="Q183" i="1"/>
  <c r="R182" i="1"/>
  <c r="Q182" i="1"/>
  <c r="R181" i="1"/>
  <c r="Q181" i="1"/>
  <c r="R180" i="1"/>
  <c r="R186" i="1" s="1"/>
  <c r="Q180" i="1"/>
  <c r="Q186" i="1" s="1"/>
  <c r="R178" i="1"/>
  <c r="Q178" i="1"/>
  <c r="R177" i="1"/>
  <c r="Q177" i="1"/>
  <c r="R176" i="1"/>
  <c r="Q176" i="1"/>
  <c r="R175" i="1"/>
  <c r="Q175" i="1"/>
  <c r="R174" i="1"/>
  <c r="Q174" i="1"/>
  <c r="R173" i="1"/>
  <c r="R179" i="1" s="1"/>
  <c r="Q173" i="1"/>
  <c r="Q179" i="1" s="1"/>
  <c r="R171" i="1"/>
  <c r="Q171" i="1"/>
  <c r="R170" i="1"/>
  <c r="Q170" i="1"/>
  <c r="R169" i="1"/>
  <c r="Q169" i="1"/>
  <c r="R168" i="1"/>
  <c r="Q168" i="1"/>
  <c r="R167" i="1"/>
  <c r="Q167" i="1"/>
  <c r="R166" i="1"/>
  <c r="R172" i="1" s="1"/>
  <c r="Q166" i="1"/>
  <c r="Q172" i="1" s="1"/>
  <c r="R164" i="1"/>
  <c r="Q164" i="1"/>
  <c r="R163" i="1"/>
  <c r="Q163" i="1"/>
  <c r="R162" i="1"/>
  <c r="Q162" i="1"/>
  <c r="R161" i="1"/>
  <c r="Q161" i="1"/>
  <c r="R160" i="1"/>
  <c r="Q160" i="1"/>
  <c r="R159" i="1"/>
  <c r="R165" i="1" s="1"/>
  <c r="Q159" i="1"/>
  <c r="Q165" i="1" s="1"/>
  <c r="R157" i="1"/>
  <c r="Q157" i="1"/>
  <c r="R156" i="1"/>
  <c r="Q156" i="1"/>
  <c r="R155" i="1"/>
  <c r="Q155" i="1"/>
  <c r="R154" i="1"/>
  <c r="Q154" i="1"/>
  <c r="R153" i="1"/>
  <c r="Q153" i="1"/>
  <c r="R152" i="1"/>
  <c r="R158" i="1" s="1"/>
  <c r="Q152" i="1"/>
  <c r="Q158" i="1" s="1"/>
  <c r="R150" i="1"/>
  <c r="Q150" i="1"/>
  <c r="R149" i="1"/>
  <c r="Q149" i="1"/>
  <c r="R148" i="1"/>
  <c r="Q148" i="1"/>
  <c r="R147" i="1"/>
  <c r="Q147" i="1"/>
  <c r="R146" i="1"/>
  <c r="Q146" i="1"/>
  <c r="R145" i="1"/>
  <c r="R151" i="1" s="1"/>
  <c r="Q145" i="1"/>
  <c r="Q151" i="1" s="1"/>
  <c r="R143" i="1"/>
  <c r="Q143" i="1"/>
  <c r="R142" i="1"/>
  <c r="Q142" i="1"/>
  <c r="R141" i="1"/>
  <c r="Q141" i="1"/>
  <c r="R140" i="1"/>
  <c r="Q140" i="1"/>
  <c r="R139" i="1"/>
  <c r="Q139" i="1"/>
  <c r="R138" i="1"/>
  <c r="R144" i="1" s="1"/>
  <c r="Q138" i="1"/>
  <c r="Q144" i="1" s="1"/>
  <c r="R136" i="1"/>
  <c r="Q136" i="1"/>
  <c r="R135" i="1"/>
  <c r="Q135" i="1"/>
  <c r="R134" i="1"/>
  <c r="Q134" i="1"/>
  <c r="R133" i="1"/>
  <c r="Q133" i="1"/>
  <c r="R132" i="1"/>
  <c r="Q132" i="1"/>
  <c r="R131" i="1"/>
  <c r="R137" i="1" s="1"/>
  <c r="Q131" i="1"/>
  <c r="Q137" i="1" s="1"/>
  <c r="R129" i="1"/>
  <c r="Q129" i="1"/>
  <c r="R128" i="1"/>
  <c r="Q128" i="1"/>
  <c r="R127" i="1"/>
  <c r="Q127" i="1"/>
  <c r="R126" i="1"/>
  <c r="Q126" i="1"/>
  <c r="R125" i="1"/>
  <c r="Q125" i="1"/>
  <c r="R124" i="1"/>
  <c r="R130" i="1" s="1"/>
  <c r="Q124" i="1"/>
  <c r="Q130" i="1" s="1"/>
  <c r="R122" i="1"/>
  <c r="Q122" i="1"/>
  <c r="R121" i="1"/>
  <c r="Q121" i="1"/>
  <c r="R120" i="1"/>
  <c r="Q120" i="1"/>
  <c r="R119" i="1"/>
  <c r="Q119" i="1"/>
  <c r="R118" i="1"/>
  <c r="Q118" i="1"/>
  <c r="R117" i="1"/>
  <c r="R123" i="1" s="1"/>
  <c r="Q117" i="1"/>
  <c r="Q123" i="1" s="1"/>
  <c r="R115" i="1"/>
  <c r="Q115" i="1"/>
  <c r="R114" i="1"/>
  <c r="Q114" i="1"/>
  <c r="R113" i="1"/>
  <c r="Q113" i="1"/>
  <c r="R112" i="1"/>
  <c r="Q112" i="1"/>
  <c r="R111" i="1"/>
  <c r="Q111" i="1"/>
  <c r="R110" i="1"/>
  <c r="R116" i="1" s="1"/>
  <c r="Q110" i="1"/>
  <c r="Q116" i="1" s="1"/>
  <c r="R108" i="1"/>
  <c r="Q108" i="1"/>
  <c r="R107" i="1"/>
  <c r="Q107" i="1"/>
  <c r="R106" i="1"/>
  <c r="Q106" i="1"/>
  <c r="R105" i="1"/>
  <c r="Q105" i="1"/>
  <c r="R104" i="1"/>
  <c r="Q104" i="1"/>
  <c r="R103" i="1"/>
  <c r="R109" i="1" s="1"/>
  <c r="Q103" i="1"/>
  <c r="Q109" i="1" s="1"/>
  <c r="R101" i="1"/>
  <c r="Q101" i="1"/>
  <c r="R100" i="1"/>
  <c r="Q100" i="1"/>
  <c r="R99" i="1"/>
  <c r="Q99" i="1"/>
  <c r="R98" i="1"/>
  <c r="Q98" i="1"/>
  <c r="R97" i="1"/>
  <c r="Q97" i="1"/>
  <c r="R96" i="1"/>
  <c r="R102" i="1" s="1"/>
  <c r="Q96" i="1"/>
  <c r="Q102" i="1" s="1"/>
  <c r="R94" i="1"/>
  <c r="Q94" i="1"/>
  <c r="R93" i="1"/>
  <c r="Q93" i="1"/>
  <c r="R92" i="1"/>
  <c r="Q92" i="1"/>
  <c r="R91" i="1"/>
  <c r="Q91" i="1"/>
  <c r="R90" i="1"/>
  <c r="Q90" i="1"/>
  <c r="R89" i="1"/>
  <c r="R95" i="1" s="1"/>
  <c r="Q89" i="1"/>
  <c r="Q95" i="1" s="1"/>
  <c r="R87" i="1"/>
  <c r="Q87" i="1"/>
  <c r="R86" i="1"/>
  <c r="Q86" i="1"/>
  <c r="R85" i="1"/>
  <c r="Q85" i="1"/>
  <c r="R84" i="1"/>
  <c r="Q84" i="1"/>
  <c r="R83" i="1"/>
  <c r="Q83" i="1"/>
  <c r="R82" i="1"/>
  <c r="R88" i="1" s="1"/>
  <c r="Q82" i="1"/>
  <c r="Q88" i="1" s="1"/>
  <c r="R80" i="1"/>
  <c r="Q80" i="1"/>
  <c r="R79" i="1"/>
  <c r="Q79" i="1"/>
  <c r="R78" i="1"/>
  <c r="Q78" i="1"/>
  <c r="R77" i="1"/>
  <c r="Q77" i="1"/>
  <c r="R76" i="1"/>
  <c r="Q76" i="1"/>
  <c r="R75" i="1"/>
  <c r="R81" i="1" s="1"/>
  <c r="Q75" i="1"/>
  <c r="Q81" i="1" s="1"/>
  <c r="R73" i="1"/>
  <c r="Q73" i="1"/>
  <c r="R72" i="1"/>
  <c r="Q72" i="1"/>
  <c r="R71" i="1"/>
  <c r="Q71" i="1"/>
  <c r="R70" i="1"/>
  <c r="Q70" i="1"/>
  <c r="R69" i="1"/>
  <c r="Q69" i="1"/>
  <c r="R68" i="1"/>
  <c r="R74" i="1" s="1"/>
  <c r="Q68" i="1"/>
  <c r="Q74" i="1" s="1"/>
  <c r="R66" i="1"/>
  <c r="Q66" i="1"/>
  <c r="R65" i="1"/>
  <c r="Q65" i="1"/>
  <c r="R64" i="1"/>
  <c r="Q64" i="1"/>
  <c r="R63" i="1"/>
  <c r="Q63" i="1"/>
  <c r="R62" i="1"/>
  <c r="Q62" i="1"/>
  <c r="R61" i="1"/>
  <c r="R67" i="1" s="1"/>
  <c r="Q61" i="1"/>
  <c r="Q67" i="1" s="1"/>
  <c r="R59" i="1"/>
  <c r="Q59" i="1"/>
  <c r="R58" i="1"/>
  <c r="Q58" i="1"/>
  <c r="R57" i="1"/>
  <c r="Q57" i="1"/>
  <c r="R56" i="1"/>
  <c r="Q56" i="1"/>
  <c r="R55" i="1"/>
  <c r="Q55" i="1"/>
  <c r="R54" i="1"/>
  <c r="R60" i="1" s="1"/>
  <c r="Q54" i="1"/>
  <c r="Q60" i="1" s="1"/>
  <c r="R52" i="1"/>
  <c r="Q52" i="1"/>
  <c r="R51" i="1"/>
  <c r="Q51" i="1"/>
  <c r="R50" i="1"/>
  <c r="Q50" i="1"/>
  <c r="R49" i="1"/>
  <c r="Q49" i="1"/>
  <c r="R48" i="1"/>
  <c r="Q48" i="1"/>
  <c r="R47" i="1"/>
  <c r="R53" i="1" s="1"/>
  <c r="Q47" i="1"/>
  <c r="Q53" i="1" s="1"/>
  <c r="R45" i="1"/>
  <c r="Q45" i="1"/>
  <c r="R44" i="1"/>
  <c r="Q44" i="1"/>
  <c r="R43" i="1"/>
  <c r="Q43" i="1"/>
  <c r="R42" i="1"/>
  <c r="Q42" i="1"/>
  <c r="R41" i="1"/>
  <c r="Q41" i="1"/>
  <c r="R40" i="1"/>
  <c r="R46" i="1" s="1"/>
  <c r="Q40" i="1"/>
  <c r="Q46" i="1" s="1"/>
  <c r="R38" i="1"/>
  <c r="Q38" i="1"/>
  <c r="R37" i="1"/>
  <c r="Q37" i="1"/>
  <c r="R36" i="1"/>
  <c r="Q36" i="1"/>
  <c r="R35" i="1"/>
  <c r="Q35" i="1"/>
  <c r="R34" i="1"/>
  <c r="Q34" i="1"/>
  <c r="R33" i="1"/>
  <c r="Q33" i="1"/>
  <c r="R31" i="1"/>
  <c r="Q31" i="1"/>
  <c r="R30" i="1"/>
  <c r="Q30" i="1"/>
  <c r="R29" i="1"/>
  <c r="Q29" i="1"/>
  <c r="R28" i="1"/>
  <c r="Q28" i="1"/>
  <c r="R27" i="1"/>
  <c r="Q27" i="1"/>
  <c r="R26" i="1"/>
  <c r="R32" i="1" s="1"/>
  <c r="Q26" i="1"/>
  <c r="Q32" i="1" s="1"/>
  <c r="R24" i="1"/>
  <c r="Q24" i="1"/>
  <c r="R23" i="1"/>
  <c r="Q23" i="1"/>
  <c r="R22" i="1"/>
  <c r="Q22" i="1"/>
  <c r="R21" i="1"/>
  <c r="Q21" i="1"/>
  <c r="R20" i="1"/>
  <c r="Q20" i="1"/>
  <c r="R19" i="1"/>
  <c r="R25" i="1" s="1"/>
  <c r="Q19" i="1"/>
  <c r="Q25" i="1" s="1"/>
  <c r="R17" i="1"/>
  <c r="Q17" i="1"/>
  <c r="R16" i="1"/>
  <c r="Q16" i="1"/>
  <c r="R15" i="1"/>
  <c r="Q15" i="1"/>
  <c r="R14" i="1"/>
  <c r="Q14" i="1"/>
  <c r="R13" i="1"/>
  <c r="Q13" i="1"/>
  <c r="R12" i="1"/>
  <c r="Q12" i="1"/>
  <c r="Q18" i="1" s="1"/>
  <c r="R10" i="1"/>
  <c r="Q10" i="1"/>
  <c r="R9" i="1"/>
  <c r="Q9" i="1"/>
  <c r="R8" i="1"/>
  <c r="Q8" i="1"/>
  <c r="R7" i="1"/>
  <c r="Q7" i="1"/>
  <c r="R6" i="1"/>
  <c r="Q6" i="1"/>
  <c r="Q5" i="1"/>
  <c r="R5" i="1"/>
  <c r="Q11" i="1" l="1"/>
  <c r="R11" i="1"/>
  <c r="Q39" i="1"/>
  <c r="R39" i="1"/>
  <c r="R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O5" i="2" l="1"/>
  <c r="N5" i="2"/>
  <c r="M5" i="2"/>
  <c r="K5" i="2"/>
  <c r="Q5" i="2" l="1"/>
  <c r="D238" i="1"/>
  <c r="P238" i="1" s="1"/>
  <c r="D239" i="1"/>
  <c r="P239" i="1" s="1"/>
  <c r="D240" i="1"/>
  <c r="P240" i="1" s="1"/>
  <c r="D241" i="1"/>
  <c r="P241" i="1" s="1"/>
  <c r="D242" i="1"/>
  <c r="D243" i="1"/>
  <c r="P243" i="1" s="1"/>
  <c r="D244" i="1"/>
  <c r="P244" i="1" s="1"/>
  <c r="D245" i="1"/>
  <c r="P245" i="1" s="1"/>
  <c r="D246" i="1"/>
  <c r="P246" i="1" s="1"/>
  <c r="D247" i="1"/>
  <c r="P247" i="1" s="1"/>
  <c r="D248" i="1"/>
  <c r="P248" i="1" s="1"/>
  <c r="D249" i="1"/>
  <c r="D250" i="1"/>
  <c r="P250" i="1" s="1"/>
  <c r="D251" i="1"/>
  <c r="P251" i="1" s="1"/>
  <c r="D252" i="1"/>
  <c r="P252" i="1" s="1"/>
  <c r="D253" i="1"/>
  <c r="P253" i="1" s="1"/>
  <c r="D254" i="1"/>
  <c r="P254" i="1" s="1"/>
  <c r="D255" i="1"/>
  <c r="P255" i="1" s="1"/>
  <c r="D256" i="1"/>
  <c r="D257" i="1"/>
  <c r="P257" i="1" s="1"/>
  <c r="D258" i="1"/>
  <c r="P258" i="1" s="1"/>
  <c r="D259" i="1"/>
  <c r="P259" i="1" s="1"/>
  <c r="D260" i="1"/>
  <c r="P260" i="1" s="1"/>
  <c r="D261" i="1"/>
  <c r="P261" i="1" s="1"/>
  <c r="D262" i="1"/>
  <c r="P262" i="1" s="1"/>
  <c r="D263" i="1"/>
  <c r="D264" i="1"/>
  <c r="P264" i="1" s="1"/>
  <c r="D265" i="1"/>
  <c r="P265" i="1" s="1"/>
  <c r="D266" i="1"/>
  <c r="P266" i="1" s="1"/>
  <c r="D267" i="1"/>
  <c r="P267" i="1" s="1"/>
  <c r="D268" i="1"/>
  <c r="P268" i="1" s="1"/>
  <c r="D269" i="1"/>
  <c r="P269" i="1" s="1"/>
  <c r="D270" i="1"/>
  <c r="D271" i="1"/>
  <c r="P271" i="1" s="1"/>
  <c r="D272" i="1"/>
  <c r="P272" i="1" s="1"/>
  <c r="D273" i="1"/>
  <c r="P273" i="1" s="1"/>
  <c r="D274" i="1"/>
  <c r="P274" i="1" s="1"/>
  <c r="D275" i="1"/>
  <c r="P275" i="1" s="1"/>
  <c r="D276" i="1"/>
  <c r="P276" i="1" s="1"/>
  <c r="D277" i="1"/>
  <c r="D278" i="1"/>
  <c r="P278" i="1" s="1"/>
  <c r="D279" i="1"/>
  <c r="P279" i="1" s="1"/>
  <c r="D280" i="1"/>
  <c r="P280" i="1" s="1"/>
  <c r="D281" i="1"/>
  <c r="P281" i="1" s="1"/>
  <c r="D282" i="1"/>
  <c r="P282" i="1" s="1"/>
  <c r="D283" i="1"/>
  <c r="P283" i="1" s="1"/>
  <c r="D284" i="1"/>
  <c r="D285" i="1"/>
  <c r="P285" i="1" s="1"/>
  <c r="D286" i="1"/>
  <c r="P286" i="1" s="1"/>
  <c r="D287" i="1"/>
  <c r="P287" i="1" s="1"/>
  <c r="D288" i="1"/>
  <c r="P288" i="1" s="1"/>
  <c r="D289" i="1"/>
  <c r="P289" i="1" s="1"/>
  <c r="D290" i="1"/>
  <c r="P290" i="1" s="1"/>
  <c r="D291" i="1"/>
  <c r="D292" i="1"/>
  <c r="P292" i="1" s="1"/>
  <c r="D293" i="1"/>
  <c r="P293" i="1" s="1"/>
  <c r="D294" i="1"/>
  <c r="P294" i="1" s="1"/>
  <c r="D295" i="1"/>
  <c r="P295" i="1" s="1"/>
  <c r="D296" i="1"/>
  <c r="P296" i="1" s="1"/>
  <c r="D297" i="1"/>
  <c r="P297" i="1" s="1"/>
  <c r="D298" i="1"/>
  <c r="D299" i="1"/>
  <c r="P299" i="1" s="1"/>
  <c r="D300" i="1"/>
  <c r="P300" i="1" s="1"/>
  <c r="D301" i="1"/>
  <c r="P301" i="1" s="1"/>
  <c r="D302" i="1"/>
  <c r="P302" i="1" s="1"/>
  <c r="D303" i="1"/>
  <c r="P303" i="1" s="1"/>
  <c r="D304" i="1"/>
  <c r="P304" i="1" s="1"/>
  <c r="D305" i="1"/>
  <c r="D306" i="1"/>
  <c r="P306" i="1" s="1"/>
  <c r="D307" i="1"/>
  <c r="P307" i="1" s="1"/>
  <c r="D308" i="1"/>
  <c r="P308" i="1" s="1"/>
  <c r="D309" i="1"/>
  <c r="P309" i="1" s="1"/>
  <c r="D310" i="1"/>
  <c r="P310" i="1" s="1"/>
  <c r="D311" i="1"/>
  <c r="P311" i="1" s="1"/>
  <c r="D312" i="1"/>
  <c r="D313" i="1"/>
  <c r="P313" i="1" s="1"/>
  <c r="D314" i="1"/>
  <c r="P314" i="1" s="1"/>
  <c r="D315" i="1"/>
  <c r="P315" i="1" s="1"/>
  <c r="D316" i="1"/>
  <c r="P316" i="1" s="1"/>
  <c r="D317" i="1"/>
  <c r="P317" i="1" s="1"/>
  <c r="D318" i="1"/>
  <c r="P318" i="1" s="1"/>
  <c r="D319" i="1"/>
  <c r="D320" i="1"/>
  <c r="P320" i="1" s="1"/>
  <c r="D321" i="1"/>
  <c r="P321" i="1" s="1"/>
  <c r="D322" i="1"/>
  <c r="P322" i="1" s="1"/>
  <c r="D323" i="1"/>
  <c r="P323" i="1" s="1"/>
  <c r="D324" i="1"/>
  <c r="P324" i="1" s="1"/>
  <c r="D325" i="1"/>
  <c r="P325" i="1" s="1"/>
  <c r="D326" i="1"/>
  <c r="D327" i="1"/>
  <c r="P327" i="1" s="1"/>
  <c r="D328" i="1"/>
  <c r="P328" i="1" s="1"/>
  <c r="D329" i="1"/>
  <c r="P329" i="1" s="1"/>
  <c r="D330" i="1"/>
  <c r="P330" i="1" s="1"/>
  <c r="D331" i="1"/>
  <c r="P331" i="1" s="1"/>
  <c r="D332" i="1"/>
  <c r="P332" i="1" s="1"/>
  <c r="D333" i="1"/>
  <c r="D334" i="1"/>
  <c r="P334" i="1" s="1"/>
  <c r="D335" i="1"/>
  <c r="P335" i="1" s="1"/>
  <c r="D336" i="1"/>
  <c r="P336" i="1" s="1"/>
  <c r="D337" i="1"/>
  <c r="P337" i="1" s="1"/>
  <c r="D338" i="1"/>
  <c r="P338" i="1" s="1"/>
  <c r="D339" i="1"/>
  <c r="P339" i="1" s="1"/>
  <c r="D340" i="1"/>
  <c r="D341" i="1"/>
  <c r="P341" i="1" s="1"/>
  <c r="D342" i="1"/>
  <c r="P342" i="1" s="1"/>
  <c r="D343" i="1"/>
  <c r="D344" i="1"/>
  <c r="P344" i="1" s="1"/>
  <c r="D345" i="1"/>
  <c r="P345" i="1" s="1"/>
  <c r="D346" i="1"/>
  <c r="D347" i="1"/>
  <c r="D348" i="1"/>
  <c r="P348" i="1" s="1"/>
  <c r="D349" i="1"/>
  <c r="P349" i="1" s="1"/>
  <c r="D350" i="1"/>
  <c r="D351" i="1"/>
  <c r="P351" i="1" s="1"/>
  <c r="D352" i="1"/>
  <c r="D353" i="1"/>
  <c r="D354" i="1"/>
  <c r="B354" i="1" s="1"/>
  <c r="D355" i="1"/>
  <c r="D356" i="1"/>
  <c r="P356" i="1" s="1"/>
  <c r="D357" i="1"/>
  <c r="D358" i="1"/>
  <c r="P358" i="1" s="1"/>
  <c r="D359" i="1"/>
  <c r="D360" i="1"/>
  <c r="P360" i="1" s="1"/>
  <c r="D361" i="1"/>
  <c r="D362" i="1"/>
  <c r="D363" i="1"/>
  <c r="P363" i="1" s="1"/>
  <c r="D364" i="1"/>
  <c r="D365" i="1"/>
  <c r="D366" i="1"/>
  <c r="D367" i="1"/>
  <c r="P367" i="1" s="1"/>
  <c r="D368" i="1"/>
  <c r="B368" i="1" s="1"/>
  <c r="D369" i="1"/>
  <c r="D370" i="1"/>
  <c r="P370" i="1" s="1"/>
  <c r="D371" i="1"/>
  <c r="D372" i="1"/>
  <c r="P372" i="1" s="1"/>
  <c r="D373" i="1"/>
  <c r="D374" i="1"/>
  <c r="P374" i="1" s="1"/>
  <c r="D375" i="1"/>
  <c r="B375" i="1" s="1"/>
  <c r="D376" i="1"/>
  <c r="P376" i="1" s="1"/>
  <c r="D377" i="1"/>
  <c r="P377" i="1" s="1"/>
  <c r="D378" i="1"/>
  <c r="D379" i="1"/>
  <c r="P379" i="1" s="1"/>
  <c r="D380" i="1"/>
  <c r="D381" i="1"/>
  <c r="D382" i="1"/>
  <c r="C382" i="1" s="1"/>
  <c r="D383" i="1"/>
  <c r="P383" i="1" s="1"/>
  <c r="D384" i="1"/>
  <c r="D385" i="1"/>
  <c r="D386" i="1"/>
  <c r="D387" i="1"/>
  <c r="D388" i="1"/>
  <c r="P388" i="1" s="1"/>
  <c r="D389" i="1"/>
  <c r="B389" i="1" s="1"/>
  <c r="D390" i="1"/>
  <c r="P390" i="1" s="1"/>
  <c r="D391" i="1"/>
  <c r="D392" i="1"/>
  <c r="P392" i="1" s="1"/>
  <c r="D393" i="1"/>
  <c r="P393" i="1" s="1"/>
  <c r="D394" i="1"/>
  <c r="D395" i="1"/>
  <c r="P395" i="1" s="1"/>
  <c r="D396" i="1"/>
  <c r="B396" i="1" s="1"/>
  <c r="D397" i="1"/>
  <c r="D398" i="1"/>
  <c r="D399" i="1"/>
  <c r="P399" i="1" s="1"/>
  <c r="D400" i="1"/>
  <c r="D401" i="1"/>
  <c r="P401" i="1" s="1"/>
  <c r="D402" i="1"/>
  <c r="P402" i="1" s="1"/>
  <c r="D403" i="1"/>
  <c r="B403" i="1" s="1"/>
  <c r="D404" i="1"/>
  <c r="P404" i="1" s="1"/>
  <c r="D405" i="1"/>
  <c r="D406" i="1"/>
  <c r="P406" i="1" s="1"/>
  <c r="D407" i="1"/>
  <c r="D408" i="1"/>
  <c r="P408" i="1" s="1"/>
  <c r="D409" i="1"/>
  <c r="P409" i="1" s="1"/>
  <c r="D410" i="1"/>
  <c r="C410" i="1" s="1"/>
  <c r="D411" i="1"/>
  <c r="P411" i="1" s="1"/>
  <c r="D412" i="1"/>
  <c r="D413" i="1"/>
  <c r="D414" i="1"/>
  <c r="D415" i="1"/>
  <c r="P415" i="1" s="1"/>
  <c r="D416" i="1"/>
  <c r="D417" i="1"/>
  <c r="B417" i="1" s="1"/>
  <c r="A1" i="3"/>
  <c r="C5" i="3" s="1"/>
  <c r="P326" i="1" l="1"/>
  <c r="P298" i="1"/>
  <c r="P270" i="1"/>
  <c r="B400" i="1"/>
  <c r="P400" i="1"/>
  <c r="B384" i="1"/>
  <c r="P384" i="1"/>
  <c r="B364" i="1"/>
  <c r="P364" i="1"/>
  <c r="B407" i="1"/>
  <c r="P407" i="1"/>
  <c r="C343" i="1"/>
  <c r="P343" i="1"/>
  <c r="B352" i="1"/>
  <c r="P352" i="1"/>
  <c r="B371" i="1"/>
  <c r="P371" i="1"/>
  <c r="B359" i="1"/>
  <c r="P359" i="1"/>
  <c r="P333" i="1"/>
  <c r="P305" i="1"/>
  <c r="P277" i="1"/>
  <c r="P249" i="1"/>
  <c r="C398" i="1"/>
  <c r="P398" i="1"/>
  <c r="C394" i="1"/>
  <c r="P394" i="1"/>
  <c r="B386" i="1"/>
  <c r="P386" i="1"/>
  <c r="C362" i="1"/>
  <c r="P362" i="1"/>
  <c r="C350" i="1"/>
  <c r="P350" i="1"/>
  <c r="B346" i="1"/>
  <c r="P346" i="1"/>
  <c r="P340" i="1"/>
  <c r="P312" i="1"/>
  <c r="P284" i="1"/>
  <c r="P256" i="1"/>
  <c r="C416" i="1"/>
  <c r="P416" i="1"/>
  <c r="B412" i="1"/>
  <c r="P412" i="1"/>
  <c r="B380" i="1"/>
  <c r="P380" i="1"/>
  <c r="B391" i="1"/>
  <c r="P391" i="1"/>
  <c r="P396" i="1" s="1"/>
  <c r="B387" i="1"/>
  <c r="P387" i="1"/>
  <c r="B355" i="1"/>
  <c r="P355" i="1"/>
  <c r="C414" i="1"/>
  <c r="P414" i="1"/>
  <c r="C378" i="1"/>
  <c r="P378" i="1"/>
  <c r="C366" i="1"/>
  <c r="P366" i="1"/>
  <c r="C413" i="1"/>
  <c r="P413" i="1"/>
  <c r="B405" i="1"/>
  <c r="P405" i="1"/>
  <c r="C397" i="1"/>
  <c r="P397" i="1"/>
  <c r="B385" i="1"/>
  <c r="P385" i="1"/>
  <c r="C381" i="1"/>
  <c r="P381" i="1"/>
  <c r="B373" i="1"/>
  <c r="P373" i="1"/>
  <c r="C369" i="1"/>
  <c r="P369" i="1"/>
  <c r="C365" i="1"/>
  <c r="P365" i="1"/>
  <c r="B357" i="1"/>
  <c r="P357" i="1"/>
  <c r="C353" i="1"/>
  <c r="P353" i="1"/>
  <c r="P319" i="1"/>
  <c r="P291" i="1"/>
  <c r="P263" i="1"/>
  <c r="B276" i="1"/>
  <c r="B281" i="1"/>
  <c r="B244" i="1"/>
  <c r="C417" i="1"/>
  <c r="B340" i="1"/>
  <c r="B369" i="1"/>
  <c r="C385" i="1"/>
  <c r="B382" i="1"/>
  <c r="B345" i="1"/>
  <c r="B308" i="1"/>
  <c r="B292" i="1"/>
  <c r="C284" i="1"/>
  <c r="B328" i="1"/>
  <c r="B324" i="1"/>
  <c r="B312" i="1"/>
  <c r="C335" i="1"/>
  <c r="C319" i="1"/>
  <c r="C311" i="1"/>
  <c r="B280" i="1"/>
  <c r="C316" i="1"/>
  <c r="B344" i="1"/>
  <c r="C303" i="1"/>
  <c r="B260" i="1"/>
  <c r="C256" i="1"/>
  <c r="B248" i="1"/>
  <c r="B253" i="1"/>
  <c r="B365" i="1"/>
  <c r="B277" i="1"/>
  <c r="B245" i="1"/>
  <c r="B341" i="1"/>
  <c r="B313" i="1"/>
  <c r="B309" i="1"/>
  <c r="B264" i="1"/>
  <c r="C405" i="1"/>
  <c r="B293" i="1"/>
  <c r="B414" i="1"/>
  <c r="B397" i="1"/>
  <c r="C373" i="1"/>
  <c r="B325" i="1"/>
  <c r="B261" i="1"/>
  <c r="C401" i="1"/>
  <c r="B398" i="1"/>
  <c r="B381" i="1"/>
  <c r="B353" i="1"/>
  <c r="C312" i="1"/>
  <c r="C296" i="1"/>
  <c r="B296" i="1"/>
  <c r="B401" i="1"/>
  <c r="B413" i="1"/>
  <c r="B366" i="1"/>
  <c r="C345" i="1"/>
  <c r="C344" i="1"/>
  <c r="C328" i="1"/>
  <c r="C280" i="1"/>
  <c r="C264" i="1"/>
  <c r="C248" i="1"/>
  <c r="B408" i="1"/>
  <c r="C406" i="1"/>
  <c r="B406" i="1"/>
  <c r="B395" i="1"/>
  <c r="B393" i="1"/>
  <c r="C393" i="1"/>
  <c r="B363" i="1"/>
  <c r="B361" i="1"/>
  <c r="C361" i="1"/>
  <c r="B351" i="1"/>
  <c r="B349" i="1"/>
  <c r="C349" i="1"/>
  <c r="C347" i="1"/>
  <c r="C329" i="1"/>
  <c r="C297" i="1"/>
  <c r="C265" i="1"/>
  <c r="B265" i="1"/>
  <c r="C249" i="1"/>
  <c r="B249" i="1"/>
  <c r="B404" i="1"/>
  <c r="C402" i="1"/>
  <c r="C389" i="1"/>
  <c r="B372" i="1"/>
  <c r="C370" i="1"/>
  <c r="C357" i="1"/>
  <c r="B336" i="1"/>
  <c r="C336" i="1"/>
  <c r="B332" i="1"/>
  <c r="B329" i="1"/>
  <c r="C317" i="1"/>
  <c r="B317" i="1"/>
  <c r="B304" i="1"/>
  <c r="C304" i="1"/>
  <c r="B300" i="1"/>
  <c r="B297" i="1"/>
  <c r="C285" i="1"/>
  <c r="B285" i="1"/>
  <c r="B274" i="1"/>
  <c r="B272" i="1"/>
  <c r="C272" i="1"/>
  <c r="B268" i="1"/>
  <c r="B411" i="1"/>
  <c r="B409" i="1"/>
  <c r="C409" i="1"/>
  <c r="B402" i="1"/>
  <c r="B399" i="1"/>
  <c r="B392" i="1"/>
  <c r="C390" i="1"/>
  <c r="B390" i="1"/>
  <c r="B379" i="1"/>
  <c r="B377" i="1"/>
  <c r="C377" i="1"/>
  <c r="B370" i="1"/>
  <c r="B367" i="1"/>
  <c r="B360" i="1"/>
  <c r="C358" i="1"/>
  <c r="B358" i="1"/>
  <c r="B348" i="1"/>
  <c r="C348" i="1"/>
  <c r="C346" i="1"/>
  <c r="C332" i="1"/>
  <c r="C313" i="1"/>
  <c r="C300" i="1"/>
  <c r="C281" i="1"/>
  <c r="C268" i="1"/>
  <c r="B258" i="1"/>
  <c r="C252" i="1"/>
  <c r="B252" i="1"/>
  <c r="B242" i="1"/>
  <c r="B415" i="1"/>
  <c r="B383" i="1"/>
  <c r="B376" i="1"/>
  <c r="C374" i="1"/>
  <c r="B374" i="1"/>
  <c r="B388" i="1"/>
  <c r="C386" i="1"/>
  <c r="B356" i="1"/>
  <c r="C354" i="1"/>
  <c r="C333" i="1"/>
  <c r="B333" i="1"/>
  <c r="B320" i="1"/>
  <c r="C320" i="1"/>
  <c r="B316" i="1"/>
  <c r="C301" i="1"/>
  <c r="B301" i="1"/>
  <c r="B290" i="1"/>
  <c r="B288" i="1"/>
  <c r="C288" i="1"/>
  <c r="B284" i="1"/>
  <c r="B278" i="1"/>
  <c r="C269" i="1"/>
  <c r="B269" i="1"/>
  <c r="C337" i="1"/>
  <c r="C321" i="1"/>
  <c r="C305" i="1"/>
  <c r="C289" i="1"/>
  <c r="B282" i="1"/>
  <c r="C273" i="1"/>
  <c r="B266" i="1"/>
  <c r="C257" i="1"/>
  <c r="B250" i="1"/>
  <c r="C241" i="1"/>
  <c r="C240" i="1"/>
  <c r="B262" i="1"/>
  <c r="C253" i="1"/>
  <c r="B246" i="1"/>
  <c r="B410" i="1"/>
  <c r="B394" i="1"/>
  <c r="B378" i="1"/>
  <c r="B362" i="1"/>
  <c r="C341" i="1"/>
  <c r="C340" i="1"/>
  <c r="B337" i="1"/>
  <c r="C325" i="1"/>
  <c r="C324" i="1"/>
  <c r="B321" i="1"/>
  <c r="C309" i="1"/>
  <c r="C308" i="1"/>
  <c r="B305" i="1"/>
  <c r="C293" i="1"/>
  <c r="C292" i="1"/>
  <c r="B289" i="1"/>
  <c r="B286" i="1"/>
  <c r="C277" i="1"/>
  <c r="C276" i="1"/>
  <c r="B273" i="1"/>
  <c r="B270" i="1"/>
  <c r="C261" i="1"/>
  <c r="C260" i="1"/>
  <c r="B257" i="1"/>
  <c r="B256" i="1"/>
  <c r="B254" i="1"/>
  <c r="C245" i="1"/>
  <c r="C244" i="1"/>
  <c r="B241" i="1"/>
  <c r="B240" i="1"/>
  <c r="B238" i="1"/>
  <c r="B327" i="1"/>
  <c r="B295" i="1"/>
  <c r="C408" i="1"/>
  <c r="C404" i="1"/>
  <c r="C400" i="1"/>
  <c r="C396" i="1"/>
  <c r="C392" i="1"/>
  <c r="C388" i="1"/>
  <c r="C384" i="1"/>
  <c r="C380" i="1"/>
  <c r="C376" i="1"/>
  <c r="C372" i="1"/>
  <c r="C368" i="1"/>
  <c r="C364" i="1"/>
  <c r="C360" i="1"/>
  <c r="C356" i="1"/>
  <c r="C352" i="1"/>
  <c r="B338" i="1"/>
  <c r="C338" i="1"/>
  <c r="B330" i="1"/>
  <c r="C330" i="1"/>
  <c r="C327" i="1"/>
  <c r="B322" i="1"/>
  <c r="C322" i="1"/>
  <c r="B314" i="1"/>
  <c r="C314" i="1"/>
  <c r="B306" i="1"/>
  <c r="C306" i="1"/>
  <c r="B298" i="1"/>
  <c r="C298" i="1"/>
  <c r="C295" i="1"/>
  <c r="B275" i="1"/>
  <c r="C275" i="1"/>
  <c r="B259" i="1"/>
  <c r="C259" i="1"/>
  <c r="B255" i="1"/>
  <c r="C255" i="1"/>
  <c r="B239" i="1"/>
  <c r="C239" i="1"/>
  <c r="B343" i="1"/>
  <c r="B335" i="1"/>
  <c r="B319" i="1"/>
  <c r="B311" i="1"/>
  <c r="B279" i="1"/>
  <c r="C279" i="1"/>
  <c r="B243" i="1"/>
  <c r="C243" i="1"/>
  <c r="C412" i="1"/>
  <c r="B416" i="1"/>
  <c r="C415" i="1"/>
  <c r="C411" i="1"/>
  <c r="C407" i="1"/>
  <c r="C403" i="1"/>
  <c r="C399" i="1"/>
  <c r="C395" i="1"/>
  <c r="C391" i="1"/>
  <c r="C387" i="1"/>
  <c r="C383" i="1"/>
  <c r="C379" i="1"/>
  <c r="C375" i="1"/>
  <c r="C371" i="1"/>
  <c r="C367" i="1"/>
  <c r="C363" i="1"/>
  <c r="C359" i="1"/>
  <c r="C355" i="1"/>
  <c r="C351" i="1"/>
  <c r="B339" i="1"/>
  <c r="B331" i="1"/>
  <c r="B323" i="1"/>
  <c r="B315" i="1"/>
  <c r="B307" i="1"/>
  <c r="B299" i="1"/>
  <c r="B291" i="1"/>
  <c r="C291" i="1"/>
  <c r="B271" i="1"/>
  <c r="C271" i="1"/>
  <c r="B251" i="1"/>
  <c r="C251" i="1"/>
  <c r="B303" i="1"/>
  <c r="B263" i="1"/>
  <c r="C263" i="1"/>
  <c r="B350" i="1"/>
  <c r="B347" i="1"/>
  <c r="B342" i="1"/>
  <c r="C342" i="1"/>
  <c r="C339" i="1"/>
  <c r="B334" i="1"/>
  <c r="C334" i="1"/>
  <c r="C331" i="1"/>
  <c r="B326" i="1"/>
  <c r="C326" i="1"/>
  <c r="C323" i="1"/>
  <c r="B318" i="1"/>
  <c r="C318" i="1"/>
  <c r="C315" i="1"/>
  <c r="B310" i="1"/>
  <c r="C310" i="1"/>
  <c r="C307" i="1"/>
  <c r="B302" i="1"/>
  <c r="C302" i="1"/>
  <c r="C299" i="1"/>
  <c r="B294" i="1"/>
  <c r="C294" i="1"/>
  <c r="B287" i="1"/>
  <c r="C287" i="1"/>
  <c r="B283" i="1"/>
  <c r="C283" i="1"/>
  <c r="B267" i="1"/>
  <c r="C267" i="1"/>
  <c r="B247" i="1"/>
  <c r="C247" i="1"/>
  <c r="C290" i="1"/>
  <c r="C286" i="1"/>
  <c r="C282" i="1"/>
  <c r="C278" i="1"/>
  <c r="C274" i="1"/>
  <c r="C270" i="1"/>
  <c r="C266" i="1"/>
  <c r="C262" i="1"/>
  <c r="C258" i="1"/>
  <c r="C254" i="1"/>
  <c r="C250" i="1"/>
  <c r="C246" i="1"/>
  <c r="C242" i="1"/>
  <c r="C238" i="1"/>
  <c r="C4" i="3"/>
  <c r="C8" i="3"/>
  <c r="C12" i="3"/>
  <c r="C1" i="3"/>
  <c r="C9" i="3"/>
  <c r="A13" i="3"/>
  <c r="A25" i="3" s="1"/>
  <c r="A37" i="3" s="1"/>
  <c r="A49" i="3" s="1"/>
  <c r="C2" i="3"/>
  <c r="C10" i="3"/>
  <c r="C11" i="3"/>
  <c r="L5" i="2"/>
  <c r="P5" i="2"/>
  <c r="S2" i="2"/>
  <c r="T2" i="2"/>
  <c r="D5" i="1"/>
  <c r="P5" i="1" s="1"/>
  <c r="D6" i="1"/>
  <c r="P6" i="1" s="1"/>
  <c r="D7" i="1"/>
  <c r="P7" i="1" s="1"/>
  <c r="D8" i="1"/>
  <c r="P8" i="1" s="1"/>
  <c r="D9" i="1"/>
  <c r="P9" i="1" s="1"/>
  <c r="D10" i="1"/>
  <c r="P10" i="1" s="1"/>
  <c r="D11" i="1"/>
  <c r="D12" i="1"/>
  <c r="P12" i="1" s="1"/>
  <c r="D13" i="1"/>
  <c r="P13" i="1" s="1"/>
  <c r="D14" i="1"/>
  <c r="P14" i="1" s="1"/>
  <c r="D15" i="1"/>
  <c r="P15" i="1" s="1"/>
  <c r="D16" i="1"/>
  <c r="P16" i="1" s="1"/>
  <c r="D17" i="1"/>
  <c r="P17" i="1" s="1"/>
  <c r="D18" i="1"/>
  <c r="D19" i="1"/>
  <c r="P19" i="1" s="1"/>
  <c r="D20" i="1"/>
  <c r="P20" i="1" s="1"/>
  <c r="D21" i="1"/>
  <c r="P21" i="1" s="1"/>
  <c r="D22" i="1"/>
  <c r="P22" i="1" s="1"/>
  <c r="D23" i="1"/>
  <c r="P23" i="1" s="1"/>
  <c r="D24" i="1"/>
  <c r="P24" i="1" s="1"/>
  <c r="D25" i="1"/>
  <c r="D26" i="1"/>
  <c r="P26" i="1" s="1"/>
  <c r="D27" i="1"/>
  <c r="P27" i="1" s="1"/>
  <c r="D28" i="1"/>
  <c r="P28" i="1" s="1"/>
  <c r="D29" i="1"/>
  <c r="P29" i="1" s="1"/>
  <c r="D30" i="1"/>
  <c r="P30" i="1" s="1"/>
  <c r="D31" i="1"/>
  <c r="P31" i="1" s="1"/>
  <c r="D32" i="1"/>
  <c r="D33" i="1"/>
  <c r="P33" i="1" s="1"/>
  <c r="D34" i="1"/>
  <c r="P34" i="1" s="1"/>
  <c r="D35" i="1"/>
  <c r="P35" i="1" s="1"/>
  <c r="D36" i="1"/>
  <c r="P36" i="1" s="1"/>
  <c r="D37" i="1"/>
  <c r="P37" i="1" s="1"/>
  <c r="D38" i="1"/>
  <c r="P38" i="1" s="1"/>
  <c r="D39" i="1"/>
  <c r="D40" i="1"/>
  <c r="P40" i="1" s="1"/>
  <c r="D41" i="1"/>
  <c r="P41" i="1" s="1"/>
  <c r="D42" i="1"/>
  <c r="P42" i="1" s="1"/>
  <c r="D43" i="1"/>
  <c r="P43" i="1" s="1"/>
  <c r="D44" i="1"/>
  <c r="P44" i="1" s="1"/>
  <c r="D45" i="1"/>
  <c r="P45" i="1" s="1"/>
  <c r="D46" i="1"/>
  <c r="D47" i="1"/>
  <c r="P47" i="1" s="1"/>
  <c r="D48" i="1"/>
  <c r="P48" i="1" s="1"/>
  <c r="D49" i="1"/>
  <c r="P49" i="1" s="1"/>
  <c r="D50" i="1"/>
  <c r="P50" i="1" s="1"/>
  <c r="D51" i="1"/>
  <c r="P51" i="1" s="1"/>
  <c r="D52" i="1"/>
  <c r="P52" i="1" s="1"/>
  <c r="D53" i="1"/>
  <c r="D54" i="1"/>
  <c r="P54" i="1" s="1"/>
  <c r="D55" i="1"/>
  <c r="P55" i="1" s="1"/>
  <c r="D56" i="1"/>
  <c r="P56" i="1" s="1"/>
  <c r="D57" i="1"/>
  <c r="P57" i="1" s="1"/>
  <c r="D58" i="1"/>
  <c r="P58" i="1" s="1"/>
  <c r="D59" i="1"/>
  <c r="P59" i="1" s="1"/>
  <c r="D60" i="1"/>
  <c r="D61" i="1"/>
  <c r="P61" i="1" s="1"/>
  <c r="D62" i="1"/>
  <c r="P62" i="1" s="1"/>
  <c r="D63" i="1"/>
  <c r="P63" i="1" s="1"/>
  <c r="D64" i="1"/>
  <c r="P64" i="1" s="1"/>
  <c r="D65" i="1"/>
  <c r="P65" i="1" s="1"/>
  <c r="D66" i="1"/>
  <c r="P66" i="1" s="1"/>
  <c r="D67" i="1"/>
  <c r="D68" i="1"/>
  <c r="P68" i="1" s="1"/>
  <c r="D69" i="1"/>
  <c r="P69" i="1" s="1"/>
  <c r="D70" i="1"/>
  <c r="P70" i="1" s="1"/>
  <c r="D71" i="1"/>
  <c r="P71" i="1" s="1"/>
  <c r="D72" i="1"/>
  <c r="P72" i="1" s="1"/>
  <c r="D73" i="1"/>
  <c r="P73" i="1" s="1"/>
  <c r="D74" i="1"/>
  <c r="D75" i="1"/>
  <c r="P75" i="1" s="1"/>
  <c r="D76" i="1"/>
  <c r="P76" i="1" s="1"/>
  <c r="D77" i="1"/>
  <c r="P77" i="1" s="1"/>
  <c r="D78" i="1"/>
  <c r="P78" i="1" s="1"/>
  <c r="D79" i="1"/>
  <c r="P79" i="1" s="1"/>
  <c r="D80" i="1"/>
  <c r="P80" i="1" s="1"/>
  <c r="D81" i="1"/>
  <c r="D82" i="1"/>
  <c r="P82" i="1" s="1"/>
  <c r="D83" i="1"/>
  <c r="P83" i="1" s="1"/>
  <c r="D84" i="1"/>
  <c r="P84" i="1" s="1"/>
  <c r="D85" i="1"/>
  <c r="P85" i="1" s="1"/>
  <c r="D86" i="1"/>
  <c r="P86" i="1" s="1"/>
  <c r="D87" i="1"/>
  <c r="P87" i="1" s="1"/>
  <c r="D88" i="1"/>
  <c r="D89" i="1"/>
  <c r="P89" i="1" s="1"/>
  <c r="D90" i="1"/>
  <c r="P90" i="1" s="1"/>
  <c r="D91" i="1"/>
  <c r="P91" i="1" s="1"/>
  <c r="D92" i="1"/>
  <c r="P92" i="1" s="1"/>
  <c r="D93" i="1"/>
  <c r="P93" i="1" s="1"/>
  <c r="D94" i="1"/>
  <c r="P94" i="1" s="1"/>
  <c r="D95" i="1"/>
  <c r="D96" i="1"/>
  <c r="P96" i="1" s="1"/>
  <c r="D97" i="1"/>
  <c r="P97" i="1" s="1"/>
  <c r="D98" i="1"/>
  <c r="P98" i="1" s="1"/>
  <c r="D99" i="1"/>
  <c r="P99" i="1" s="1"/>
  <c r="D100" i="1"/>
  <c r="P100" i="1" s="1"/>
  <c r="D101" i="1"/>
  <c r="P101" i="1" s="1"/>
  <c r="D102" i="1"/>
  <c r="D103" i="1"/>
  <c r="P103" i="1" s="1"/>
  <c r="D104" i="1"/>
  <c r="P104" i="1" s="1"/>
  <c r="D105" i="1"/>
  <c r="P105" i="1" s="1"/>
  <c r="D106" i="1"/>
  <c r="P106" i="1" s="1"/>
  <c r="D107" i="1"/>
  <c r="P107" i="1" s="1"/>
  <c r="D108" i="1"/>
  <c r="P108" i="1" s="1"/>
  <c r="D109" i="1"/>
  <c r="D110" i="1"/>
  <c r="P110" i="1" s="1"/>
  <c r="D111" i="1"/>
  <c r="P111" i="1" s="1"/>
  <c r="D112" i="1"/>
  <c r="P112" i="1" s="1"/>
  <c r="D113" i="1"/>
  <c r="P113" i="1" s="1"/>
  <c r="D114" i="1"/>
  <c r="P114" i="1" s="1"/>
  <c r="D115" i="1"/>
  <c r="P115" i="1" s="1"/>
  <c r="D116" i="1"/>
  <c r="D117" i="1"/>
  <c r="P117" i="1" s="1"/>
  <c r="D118" i="1"/>
  <c r="P118" i="1" s="1"/>
  <c r="D119" i="1"/>
  <c r="P119" i="1" s="1"/>
  <c r="D120" i="1"/>
  <c r="P120" i="1" s="1"/>
  <c r="D121" i="1"/>
  <c r="P121" i="1" s="1"/>
  <c r="D122" i="1"/>
  <c r="P122" i="1" s="1"/>
  <c r="D123" i="1"/>
  <c r="D124" i="1"/>
  <c r="P124" i="1" s="1"/>
  <c r="D125" i="1"/>
  <c r="P125" i="1" s="1"/>
  <c r="D126" i="1"/>
  <c r="P126" i="1" s="1"/>
  <c r="D127" i="1"/>
  <c r="P127" i="1" s="1"/>
  <c r="D128" i="1"/>
  <c r="P128" i="1" s="1"/>
  <c r="D129" i="1"/>
  <c r="P129" i="1" s="1"/>
  <c r="D130" i="1"/>
  <c r="D131" i="1"/>
  <c r="P131" i="1" s="1"/>
  <c r="D132" i="1"/>
  <c r="P132" i="1" s="1"/>
  <c r="D133" i="1"/>
  <c r="P133" i="1" s="1"/>
  <c r="D134" i="1"/>
  <c r="P134" i="1" s="1"/>
  <c r="D135" i="1"/>
  <c r="P135" i="1" s="1"/>
  <c r="D136" i="1"/>
  <c r="P136" i="1" s="1"/>
  <c r="D137" i="1"/>
  <c r="D138" i="1"/>
  <c r="P138" i="1" s="1"/>
  <c r="D139" i="1"/>
  <c r="P139" i="1" s="1"/>
  <c r="D140" i="1"/>
  <c r="P140" i="1" s="1"/>
  <c r="D141" i="1"/>
  <c r="P141" i="1" s="1"/>
  <c r="D142" i="1"/>
  <c r="P142" i="1" s="1"/>
  <c r="D143" i="1"/>
  <c r="P143" i="1" s="1"/>
  <c r="D144" i="1"/>
  <c r="D145" i="1"/>
  <c r="P145" i="1" s="1"/>
  <c r="D146" i="1"/>
  <c r="P146" i="1" s="1"/>
  <c r="D147" i="1"/>
  <c r="P147" i="1" s="1"/>
  <c r="D148" i="1"/>
  <c r="P148" i="1" s="1"/>
  <c r="D149" i="1"/>
  <c r="P149" i="1" s="1"/>
  <c r="D150" i="1"/>
  <c r="P150" i="1" s="1"/>
  <c r="D151" i="1"/>
  <c r="D152" i="1"/>
  <c r="P152" i="1" s="1"/>
  <c r="D153" i="1"/>
  <c r="P153" i="1" s="1"/>
  <c r="D154" i="1"/>
  <c r="P154" i="1" s="1"/>
  <c r="D155" i="1"/>
  <c r="P155" i="1" s="1"/>
  <c r="D156" i="1"/>
  <c r="P156" i="1" s="1"/>
  <c r="D157" i="1"/>
  <c r="P157" i="1" s="1"/>
  <c r="D158" i="1"/>
  <c r="D159" i="1"/>
  <c r="P159" i="1" s="1"/>
  <c r="D160" i="1"/>
  <c r="P160" i="1" s="1"/>
  <c r="D161" i="1"/>
  <c r="P161" i="1" s="1"/>
  <c r="D162" i="1"/>
  <c r="P162" i="1" s="1"/>
  <c r="D163" i="1"/>
  <c r="P163" i="1" s="1"/>
  <c r="D164" i="1"/>
  <c r="P164" i="1" s="1"/>
  <c r="D165" i="1"/>
  <c r="D166" i="1"/>
  <c r="P166" i="1" s="1"/>
  <c r="D167" i="1"/>
  <c r="P167" i="1" s="1"/>
  <c r="D168" i="1"/>
  <c r="P168" i="1" s="1"/>
  <c r="D169" i="1"/>
  <c r="P169" i="1" s="1"/>
  <c r="D170" i="1"/>
  <c r="P170" i="1" s="1"/>
  <c r="D171" i="1"/>
  <c r="P171" i="1" s="1"/>
  <c r="D172" i="1"/>
  <c r="D173" i="1"/>
  <c r="P173" i="1" s="1"/>
  <c r="D174" i="1"/>
  <c r="P174" i="1" s="1"/>
  <c r="D175" i="1"/>
  <c r="P175" i="1" s="1"/>
  <c r="D176" i="1"/>
  <c r="P176" i="1" s="1"/>
  <c r="D177" i="1"/>
  <c r="P177" i="1" s="1"/>
  <c r="D178" i="1"/>
  <c r="P178" i="1" s="1"/>
  <c r="D179" i="1"/>
  <c r="P179" i="1" s="1"/>
  <c r="D180" i="1"/>
  <c r="P180" i="1" s="1"/>
  <c r="D181" i="1"/>
  <c r="P181" i="1" s="1"/>
  <c r="D182" i="1"/>
  <c r="P182" i="1" s="1"/>
  <c r="D183" i="1"/>
  <c r="P183" i="1" s="1"/>
  <c r="D184" i="1"/>
  <c r="P184" i="1" s="1"/>
  <c r="D185" i="1"/>
  <c r="P185" i="1" s="1"/>
  <c r="D186" i="1"/>
  <c r="D187" i="1"/>
  <c r="P187" i="1" s="1"/>
  <c r="D188" i="1"/>
  <c r="P188" i="1" s="1"/>
  <c r="D189" i="1"/>
  <c r="P189" i="1" s="1"/>
  <c r="D190" i="1"/>
  <c r="P190" i="1" s="1"/>
  <c r="D191" i="1"/>
  <c r="P191" i="1" s="1"/>
  <c r="D192" i="1"/>
  <c r="P192" i="1" s="1"/>
  <c r="D193" i="1"/>
  <c r="D194" i="1"/>
  <c r="P194" i="1" s="1"/>
  <c r="D195" i="1"/>
  <c r="P195" i="1" s="1"/>
  <c r="D196" i="1"/>
  <c r="P196" i="1" s="1"/>
  <c r="D197" i="1"/>
  <c r="P197" i="1" s="1"/>
  <c r="D198" i="1"/>
  <c r="P198" i="1" s="1"/>
  <c r="D199" i="1"/>
  <c r="P199" i="1" s="1"/>
  <c r="D200" i="1"/>
  <c r="D201" i="1"/>
  <c r="P201" i="1" s="1"/>
  <c r="D202" i="1"/>
  <c r="P202" i="1" s="1"/>
  <c r="D203" i="1"/>
  <c r="P203" i="1" s="1"/>
  <c r="D204" i="1"/>
  <c r="P204" i="1" s="1"/>
  <c r="D205" i="1"/>
  <c r="P205" i="1" s="1"/>
  <c r="D206" i="1"/>
  <c r="P206" i="1" s="1"/>
  <c r="D207" i="1"/>
  <c r="D208" i="1"/>
  <c r="P208" i="1" s="1"/>
  <c r="D209" i="1"/>
  <c r="P209" i="1" s="1"/>
  <c r="D210" i="1"/>
  <c r="P210" i="1" s="1"/>
  <c r="D211" i="1"/>
  <c r="P211" i="1" s="1"/>
  <c r="D212" i="1"/>
  <c r="P212" i="1" s="1"/>
  <c r="D213" i="1"/>
  <c r="P213" i="1" s="1"/>
  <c r="D214" i="1"/>
  <c r="D215" i="1"/>
  <c r="P215" i="1" s="1"/>
  <c r="D216" i="1"/>
  <c r="P216" i="1" s="1"/>
  <c r="D217" i="1"/>
  <c r="P217" i="1" s="1"/>
  <c r="D218" i="1"/>
  <c r="P218" i="1" s="1"/>
  <c r="D219" i="1"/>
  <c r="P219" i="1" s="1"/>
  <c r="D220" i="1"/>
  <c r="P220" i="1" s="1"/>
  <c r="D221" i="1"/>
  <c r="D222" i="1"/>
  <c r="P222" i="1" s="1"/>
  <c r="D223" i="1"/>
  <c r="P223" i="1" s="1"/>
  <c r="D224" i="1"/>
  <c r="P224" i="1" s="1"/>
  <c r="D225" i="1"/>
  <c r="P225" i="1" s="1"/>
  <c r="D226" i="1"/>
  <c r="P226" i="1" s="1"/>
  <c r="D227" i="1"/>
  <c r="P227" i="1" s="1"/>
  <c r="D228" i="1"/>
  <c r="D229" i="1"/>
  <c r="P229" i="1" s="1"/>
  <c r="D230" i="1"/>
  <c r="P230" i="1" s="1"/>
  <c r="D231" i="1"/>
  <c r="P231" i="1" s="1"/>
  <c r="D232" i="1"/>
  <c r="P232" i="1" s="1"/>
  <c r="D233" i="1"/>
  <c r="P233" i="1" s="1"/>
  <c r="D234" i="1"/>
  <c r="P234" i="1" s="1"/>
  <c r="D235" i="1"/>
  <c r="D236" i="1"/>
  <c r="P236" i="1" s="1"/>
  <c r="D237" i="1"/>
  <c r="P237" i="1" s="1"/>
  <c r="B6" i="1"/>
  <c r="B39" i="1"/>
  <c r="P403" i="1" l="1"/>
  <c r="P382" i="1"/>
  <c r="P354" i="1"/>
  <c r="P389" i="1"/>
  <c r="P410" i="1"/>
  <c r="P417" i="1"/>
  <c r="P347" i="1"/>
  <c r="P242" i="1"/>
  <c r="P221" i="1"/>
  <c r="P137" i="1"/>
  <c r="P109" i="1"/>
  <c r="P81" i="1"/>
  <c r="P53" i="1"/>
  <c r="P25" i="1"/>
  <c r="P200" i="1"/>
  <c r="P172" i="1"/>
  <c r="P193" i="1"/>
  <c r="P228" i="1"/>
  <c r="P116" i="1"/>
  <c r="P88" i="1"/>
  <c r="P32" i="1"/>
  <c r="P235" i="1"/>
  <c r="P207" i="1"/>
  <c r="P151" i="1"/>
  <c r="P123" i="1"/>
  <c r="P95" i="1"/>
  <c r="P67" i="1"/>
  <c r="P39" i="1"/>
  <c r="P11" i="1"/>
  <c r="P375" i="1"/>
  <c r="P361" i="1"/>
  <c r="P165" i="1"/>
  <c r="P144" i="1"/>
  <c r="P60" i="1"/>
  <c r="C206" i="1"/>
  <c r="P214" i="1"/>
  <c r="P186" i="1"/>
  <c r="P158" i="1"/>
  <c r="P130" i="1"/>
  <c r="P102" i="1"/>
  <c r="P74" i="1"/>
  <c r="P46" i="1"/>
  <c r="P18" i="1"/>
  <c r="P368" i="1"/>
  <c r="C10" i="1"/>
  <c r="C90" i="1"/>
  <c r="B57" i="1"/>
  <c r="C225" i="1"/>
  <c r="C57" i="1"/>
  <c r="C153" i="1"/>
  <c r="C33" i="1"/>
  <c r="B29" i="1"/>
  <c r="C101" i="1"/>
  <c r="C221" i="1"/>
  <c r="C197" i="1"/>
  <c r="C97" i="1"/>
  <c r="C45" i="1"/>
  <c r="C29" i="1"/>
  <c r="B141" i="1"/>
  <c r="B17" i="1"/>
  <c r="C213" i="1"/>
  <c r="C169" i="1"/>
  <c r="C113" i="1"/>
  <c r="C41" i="1"/>
  <c r="C17" i="1"/>
  <c r="B113" i="1"/>
  <c r="B37" i="1"/>
  <c r="B13" i="1"/>
  <c r="C141" i="1"/>
  <c r="C209" i="1"/>
  <c r="C157" i="1"/>
  <c r="C109" i="1"/>
  <c r="C85" i="1"/>
  <c r="C37" i="1"/>
  <c r="C13" i="1"/>
  <c r="B85" i="1"/>
  <c r="B33" i="1"/>
  <c r="C214" i="1"/>
  <c r="C22" i="1"/>
  <c r="B178" i="1"/>
  <c r="B90" i="1"/>
  <c r="B18" i="1"/>
  <c r="C178" i="1"/>
  <c r="C146" i="1"/>
  <c r="C62" i="1"/>
  <c r="B122" i="1"/>
  <c r="B62" i="1"/>
  <c r="C234" i="1"/>
  <c r="C174" i="1"/>
  <c r="C42" i="1"/>
  <c r="C30" i="1"/>
  <c r="C18" i="1"/>
  <c r="C6" i="1"/>
  <c r="B174" i="1"/>
  <c r="B118" i="1"/>
  <c r="C198" i="1"/>
  <c r="C106" i="1"/>
  <c r="C50" i="1"/>
  <c r="B213" i="1"/>
  <c r="B150" i="1"/>
  <c r="B78" i="1"/>
  <c r="B50" i="1"/>
  <c r="C202" i="1"/>
  <c r="C154" i="1"/>
  <c r="C98" i="1"/>
  <c r="C86" i="1"/>
  <c r="C210" i="1"/>
  <c r="C122" i="1"/>
  <c r="C158" i="1"/>
  <c r="C150" i="1"/>
  <c r="C118" i="1"/>
  <c r="C102" i="1"/>
  <c r="C94" i="1"/>
  <c r="C66" i="1"/>
  <c r="C46" i="1"/>
  <c r="C26" i="1"/>
  <c r="B206" i="1"/>
  <c r="B94" i="1"/>
  <c r="B66" i="1"/>
  <c r="B22" i="1"/>
  <c r="B10" i="1"/>
  <c r="C235" i="1"/>
  <c r="C230" i="1"/>
  <c r="C218" i="1"/>
  <c r="C162" i="1"/>
  <c r="C138" i="1"/>
  <c r="C111" i="1"/>
  <c r="C95" i="1"/>
  <c r="C55" i="1"/>
  <c r="C43" i="1"/>
  <c r="C34" i="1"/>
  <c r="C27" i="1"/>
  <c r="B230" i="1"/>
  <c r="B190" i="1"/>
  <c r="B146" i="1"/>
  <c r="C227" i="1"/>
  <c r="C99" i="1"/>
  <c r="B218" i="1"/>
  <c r="B99" i="1"/>
  <c r="B234" i="1"/>
  <c r="B223" i="1"/>
  <c r="B202" i="1"/>
  <c r="B162" i="1"/>
  <c r="B134" i="1"/>
  <c r="B106" i="1"/>
  <c r="B120" i="1"/>
  <c r="C115" i="1"/>
  <c r="C64" i="1"/>
  <c r="B215" i="1"/>
  <c r="B204" i="1"/>
  <c r="C167" i="1"/>
  <c r="C155" i="1"/>
  <c r="C147" i="1"/>
  <c r="C127" i="1"/>
  <c r="B227" i="1"/>
  <c r="B155" i="1"/>
  <c r="B64" i="1"/>
  <c r="B43" i="1"/>
  <c r="B31" i="1"/>
  <c r="C228" i="1"/>
  <c r="C200" i="1"/>
  <c r="C144" i="1"/>
  <c r="C116" i="1"/>
  <c r="C88" i="1"/>
  <c r="C60" i="1"/>
  <c r="C32" i="1"/>
  <c r="B16" i="1"/>
  <c r="C80" i="1"/>
  <c r="B207" i="1"/>
  <c r="C179" i="1"/>
  <c r="C175" i="1"/>
  <c r="B220" i="1"/>
  <c r="B211" i="1"/>
  <c r="B148" i="1"/>
  <c r="B127" i="1"/>
  <c r="B92" i="1"/>
  <c r="B71" i="1"/>
  <c r="B28" i="1"/>
  <c r="C186" i="1"/>
  <c r="B130" i="1"/>
  <c r="C110" i="1"/>
  <c r="B98" i="1"/>
  <c r="C74" i="1"/>
  <c r="B70" i="1"/>
  <c r="B42" i="1"/>
  <c r="B12" i="1"/>
  <c r="B176" i="1"/>
  <c r="B235" i="1"/>
  <c r="C151" i="1"/>
  <c r="C119" i="1"/>
  <c r="C91" i="1"/>
  <c r="C67" i="1"/>
  <c r="C63" i="1"/>
  <c r="C39" i="1"/>
  <c r="B35" i="1"/>
  <c r="C23" i="1"/>
  <c r="C19" i="1"/>
  <c r="B7" i="1"/>
  <c r="C223" i="1"/>
  <c r="C207" i="1"/>
  <c r="C172" i="1"/>
  <c r="C123" i="1"/>
  <c r="C71" i="1"/>
  <c r="C59" i="1"/>
  <c r="C31" i="1"/>
  <c r="C211" i="1"/>
  <c r="C183" i="1"/>
  <c r="C171" i="1"/>
  <c r="C112" i="1"/>
  <c r="C11" i="1"/>
  <c r="B183" i="1"/>
  <c r="B27" i="1"/>
  <c r="B15" i="1"/>
  <c r="B221" i="1"/>
  <c r="C193" i="1"/>
  <c r="C189" i="1"/>
  <c r="C177" i="1"/>
  <c r="C173" i="1"/>
  <c r="C165" i="1"/>
  <c r="C161" i="1"/>
  <c r="C149" i="1"/>
  <c r="C145" i="1"/>
  <c r="C137" i="1"/>
  <c r="C133" i="1"/>
  <c r="C121" i="1"/>
  <c r="C117" i="1"/>
  <c r="C105" i="1"/>
  <c r="C93" i="1"/>
  <c r="C89" i="1"/>
  <c r="C81" i="1"/>
  <c r="C77" i="1"/>
  <c r="C65" i="1"/>
  <c r="C61" i="1"/>
  <c r="C53" i="1"/>
  <c r="C49" i="1"/>
  <c r="C25" i="1"/>
  <c r="C21" i="1"/>
  <c r="C9" i="1"/>
  <c r="C5" i="1"/>
  <c r="C104" i="1"/>
  <c r="C76" i="1"/>
  <c r="C56" i="1"/>
  <c r="C48" i="1"/>
  <c r="B188" i="1"/>
  <c r="B160" i="1"/>
  <c r="B132" i="1"/>
  <c r="B104" i="1"/>
  <c r="B76" i="1"/>
  <c r="B48" i="1"/>
  <c r="B8" i="1"/>
  <c r="C232" i="1"/>
  <c r="C220" i="1"/>
  <c r="C164" i="1"/>
  <c r="C224" i="1"/>
  <c r="C192" i="1"/>
  <c r="C176" i="1"/>
  <c r="C136" i="1"/>
  <c r="B236" i="1"/>
  <c r="B225" i="1"/>
  <c r="B216" i="1"/>
  <c r="B209" i="1"/>
  <c r="B197" i="1"/>
  <c r="B169" i="1"/>
  <c r="C216" i="1"/>
  <c r="C188" i="1"/>
  <c r="C168" i="1"/>
  <c r="C160" i="1"/>
  <c r="C132" i="1"/>
  <c r="C120" i="1"/>
  <c r="C108" i="1"/>
  <c r="C52" i="1"/>
  <c r="B192" i="1"/>
  <c r="B164" i="1"/>
  <c r="B136" i="1"/>
  <c r="B108" i="1"/>
  <c r="B80" i="1"/>
  <c r="B52" i="1"/>
  <c r="B20" i="1"/>
  <c r="B219" i="1"/>
  <c r="C180" i="1"/>
  <c r="C170" i="1"/>
  <c r="C166" i="1"/>
  <c r="C156" i="1"/>
  <c r="C152" i="1"/>
  <c r="C128" i="1"/>
  <c r="C68" i="1"/>
  <c r="C58" i="1"/>
  <c r="C54" i="1"/>
  <c r="C44" i="1"/>
  <c r="C40" i="1"/>
  <c r="B222" i="1"/>
  <c r="B208" i="1"/>
  <c r="B203" i="1"/>
  <c r="B194" i="1"/>
  <c r="B184" i="1"/>
  <c r="B166" i="1"/>
  <c r="B156" i="1"/>
  <c r="B138" i="1"/>
  <c r="B128" i="1"/>
  <c r="B110" i="1"/>
  <c r="B100" i="1"/>
  <c r="B82" i="1"/>
  <c r="B72" i="1"/>
  <c r="B54" i="1"/>
  <c r="B44" i="1"/>
  <c r="B38" i="1"/>
  <c r="B32" i="1"/>
  <c r="C142" i="1"/>
  <c r="C82" i="1"/>
  <c r="C38" i="1"/>
  <c r="C28" i="1"/>
  <c r="C14" i="1"/>
  <c r="C7" i="1"/>
  <c r="B226" i="1"/>
  <c r="B217" i="1"/>
  <c r="B212" i="1"/>
  <c r="C203" i="1"/>
  <c r="C194" i="1"/>
  <c r="C236" i="1"/>
  <c r="C231" i="1"/>
  <c r="C226" i="1"/>
  <c r="C222" i="1"/>
  <c r="C217" i="1"/>
  <c r="C212" i="1"/>
  <c r="C208" i="1"/>
  <c r="C184" i="1"/>
  <c r="C124" i="1"/>
  <c r="C114" i="1"/>
  <c r="C100" i="1"/>
  <c r="C96" i="1"/>
  <c r="C72" i="1"/>
  <c r="B231" i="1"/>
  <c r="B198" i="1"/>
  <c r="B180" i="1"/>
  <c r="B170" i="1"/>
  <c r="B152" i="1"/>
  <c r="B142" i="1"/>
  <c r="B124" i="1"/>
  <c r="B114" i="1"/>
  <c r="B96" i="1"/>
  <c r="B86" i="1"/>
  <c r="B68" i="1"/>
  <c r="B58" i="1"/>
  <c r="B40" i="1"/>
  <c r="B34" i="1"/>
  <c r="B14" i="1"/>
  <c r="C36" i="1"/>
  <c r="C24" i="1"/>
  <c r="C20" i="1"/>
  <c r="C16" i="1"/>
  <c r="C12" i="1"/>
  <c r="C8" i="1"/>
  <c r="B237" i="1"/>
  <c r="B232" i="1"/>
  <c r="B195" i="1"/>
  <c r="B181" i="1"/>
  <c r="B167" i="1"/>
  <c r="B153" i="1"/>
  <c r="B139" i="1"/>
  <c r="B125" i="1"/>
  <c r="B111" i="1"/>
  <c r="B97" i="1"/>
  <c r="B83" i="1"/>
  <c r="B69" i="1"/>
  <c r="B55" i="1"/>
  <c r="B41" i="1"/>
  <c r="C205" i="1"/>
  <c r="C201" i="1"/>
  <c r="C204" i="1"/>
  <c r="C196" i="1"/>
  <c r="C182" i="1"/>
  <c r="C148" i="1"/>
  <c r="C140" i="1"/>
  <c r="C130" i="1"/>
  <c r="C126" i="1"/>
  <c r="C92" i="1"/>
  <c r="C84" i="1"/>
  <c r="C70" i="1"/>
  <c r="C237" i="1"/>
  <c r="C233" i="1"/>
  <c r="C229" i="1"/>
  <c r="C199" i="1"/>
  <c r="C195" i="1"/>
  <c r="C190" i="1"/>
  <c r="C185" i="1"/>
  <c r="C181" i="1"/>
  <c r="C143" i="1"/>
  <c r="C139" i="1"/>
  <c r="C134" i="1"/>
  <c r="C129" i="1"/>
  <c r="C125" i="1"/>
  <c r="C87" i="1"/>
  <c r="C83" i="1"/>
  <c r="C78" i="1"/>
  <c r="C73" i="1"/>
  <c r="C69" i="1"/>
  <c r="C35" i="1"/>
  <c r="C15" i="1"/>
  <c r="B199" i="1"/>
  <c r="B185" i="1"/>
  <c r="B171" i="1"/>
  <c r="B157" i="1"/>
  <c r="B143" i="1"/>
  <c r="B129" i="1"/>
  <c r="B115" i="1"/>
  <c r="B101" i="1"/>
  <c r="B87" i="1"/>
  <c r="B73" i="1"/>
  <c r="B59" i="1"/>
  <c r="B45" i="1"/>
  <c r="B24" i="1"/>
  <c r="B214" i="1"/>
  <c r="B210" i="1"/>
  <c r="B186" i="1"/>
  <c r="B182" i="1"/>
  <c r="B126" i="1"/>
  <c r="B74" i="1"/>
  <c r="B30" i="1"/>
  <c r="B26" i="1"/>
  <c r="B158" i="1"/>
  <c r="B154" i="1"/>
  <c r="B102" i="1"/>
  <c r="B46" i="1"/>
  <c r="B191" i="1"/>
  <c r="B187" i="1"/>
  <c r="B177" i="1"/>
  <c r="B173" i="1"/>
  <c r="B163" i="1"/>
  <c r="B159" i="1"/>
  <c r="B149" i="1"/>
  <c r="B145" i="1"/>
  <c r="B135" i="1"/>
  <c r="B131" i="1"/>
  <c r="B121" i="1"/>
  <c r="B117" i="1"/>
  <c r="B107" i="1"/>
  <c r="B103" i="1"/>
  <c r="B93" i="1"/>
  <c r="B89" i="1"/>
  <c r="B79" i="1"/>
  <c r="B75" i="1"/>
  <c r="B65" i="1"/>
  <c r="B61" i="1"/>
  <c r="B51" i="1"/>
  <c r="B47" i="1"/>
  <c r="B25" i="1"/>
  <c r="B21" i="1"/>
  <c r="B9" i="1"/>
  <c r="B5" i="1"/>
  <c r="B233" i="1"/>
  <c r="B229" i="1"/>
  <c r="B201" i="1"/>
  <c r="B205" i="1"/>
  <c r="C219" i="1"/>
  <c r="C215" i="1"/>
  <c r="C191" i="1"/>
  <c r="C187" i="1"/>
  <c r="C163" i="1"/>
  <c r="C159" i="1"/>
  <c r="C135" i="1"/>
  <c r="C131" i="1"/>
  <c r="C107" i="1"/>
  <c r="C103" i="1"/>
  <c r="C79" i="1"/>
  <c r="C75" i="1"/>
  <c r="C51" i="1"/>
  <c r="C47" i="1"/>
  <c r="B228" i="1"/>
  <c r="B224" i="1"/>
  <c r="B200" i="1"/>
  <c r="B196" i="1"/>
  <c r="B172" i="1"/>
  <c r="B168" i="1"/>
  <c r="B144" i="1"/>
  <c r="B140" i="1"/>
  <c r="B116" i="1"/>
  <c r="B112" i="1"/>
  <c r="B88" i="1"/>
  <c r="B84" i="1"/>
  <c r="B60" i="1"/>
  <c r="B56" i="1"/>
  <c r="B36" i="1"/>
  <c r="B193" i="1"/>
  <c r="B189" i="1"/>
  <c r="B179" i="1"/>
  <c r="B175" i="1"/>
  <c r="B165" i="1"/>
  <c r="B161" i="1"/>
  <c r="B151" i="1"/>
  <c r="B147" i="1"/>
  <c r="B137" i="1"/>
  <c r="B133" i="1"/>
  <c r="B123" i="1"/>
  <c r="B119" i="1"/>
  <c r="B109" i="1"/>
  <c r="B105" i="1"/>
  <c r="B95" i="1"/>
  <c r="B91" i="1"/>
  <c r="B81" i="1"/>
  <c r="B77" i="1"/>
  <c r="B67" i="1"/>
  <c r="B63" i="1"/>
  <c r="B53" i="1"/>
  <c r="B49" i="1"/>
  <c r="B23" i="1"/>
  <c r="B19" i="1"/>
  <c r="B11" i="1"/>
  <c r="C60" i="3"/>
  <c r="C56" i="3"/>
  <c r="C52" i="3"/>
  <c r="C58" i="3"/>
  <c r="C50" i="3"/>
  <c r="C57" i="3"/>
  <c r="C53" i="3"/>
  <c r="C59" i="3"/>
  <c r="C49" i="3"/>
  <c r="C48" i="3"/>
  <c r="C44" i="3"/>
  <c r="C40" i="3"/>
  <c r="C47" i="3"/>
  <c r="C46" i="3"/>
  <c r="C38" i="3"/>
  <c r="C45" i="3"/>
  <c r="C41" i="3"/>
  <c r="C37" i="3"/>
  <c r="C36" i="3"/>
  <c r="C32" i="3"/>
  <c r="C28" i="3"/>
  <c r="C35" i="3"/>
  <c r="C34" i="3"/>
  <c r="C26" i="3"/>
  <c r="C33" i="3"/>
  <c r="C29" i="3"/>
  <c r="C25" i="3"/>
  <c r="C7" i="3"/>
  <c r="C3" i="3"/>
  <c r="C6" i="3"/>
  <c r="C23" i="3"/>
  <c r="C22" i="3"/>
  <c r="C14" i="3"/>
  <c r="C21" i="3"/>
  <c r="C17" i="3"/>
  <c r="C13" i="3"/>
  <c r="C24" i="3"/>
  <c r="C20" i="3"/>
  <c r="C16" i="3"/>
  <c r="C54" i="3" l="1"/>
  <c r="C55" i="3"/>
  <c r="C51" i="3"/>
  <c r="C43" i="3"/>
  <c r="C39" i="3"/>
  <c r="C42" i="3"/>
  <c r="C31" i="3"/>
  <c r="C27" i="3"/>
  <c r="C30" i="3"/>
  <c r="C18" i="3"/>
  <c r="C19" i="3"/>
  <c r="C15" i="3"/>
  <c r="O128" i="1" l="1"/>
  <c r="O278" i="1"/>
  <c r="O374" i="1"/>
  <c r="O301" i="1"/>
  <c r="O397" i="1"/>
  <c r="O363" i="1"/>
  <c r="O312" i="1"/>
  <c r="O239" i="1"/>
  <c r="O335" i="1"/>
  <c r="O316" i="1"/>
  <c r="O258" i="1"/>
  <c r="O354" i="1"/>
  <c r="O249" i="1"/>
  <c r="O345" i="1"/>
  <c r="O252" i="1"/>
  <c r="O332" i="1"/>
  <c r="O395" i="1"/>
  <c r="O254" i="1"/>
  <c r="O286" i="1"/>
  <c r="O318" i="1"/>
  <c r="O350" i="1"/>
  <c r="O382" i="1"/>
  <c r="O245" i="1"/>
  <c r="O277" i="1"/>
  <c r="O309" i="1"/>
  <c r="O341" i="1"/>
  <c r="O373" i="1"/>
  <c r="O405" i="1"/>
  <c r="O372" i="1"/>
  <c r="O291" i="1"/>
  <c r="O387" i="1"/>
  <c r="O256" i="1"/>
  <c r="O288" i="1"/>
  <c r="O320" i="1"/>
  <c r="O352" i="1"/>
  <c r="O384" i="1"/>
  <c r="O247" i="1"/>
  <c r="O279" i="1"/>
  <c r="O311" i="1"/>
  <c r="O343" i="1"/>
  <c r="O375" i="1"/>
  <c r="O407" i="1"/>
  <c r="O388" i="1"/>
  <c r="O331" i="1"/>
  <c r="O415" i="1"/>
  <c r="O266" i="1"/>
  <c r="O298" i="1"/>
  <c r="O330" i="1"/>
  <c r="O362" i="1"/>
  <c r="O394" i="1"/>
  <c r="O257" i="1"/>
  <c r="O289" i="1"/>
  <c r="O321" i="1"/>
  <c r="O353" i="1"/>
  <c r="O385" i="1"/>
  <c r="O412" i="1"/>
  <c r="O260" i="1"/>
  <c r="O292" i="1"/>
  <c r="O340" i="1"/>
  <c r="O404" i="1"/>
  <c r="O323" i="1"/>
  <c r="O414" i="1"/>
  <c r="O310" i="1"/>
  <c r="O406" i="1"/>
  <c r="O333" i="1"/>
  <c r="O356" i="1"/>
  <c r="O280" i="1"/>
  <c r="O376" i="1"/>
  <c r="O303" i="1"/>
  <c r="O399" i="1"/>
  <c r="O403" i="1"/>
  <c r="O322" i="1"/>
  <c r="O281" i="1"/>
  <c r="O377" i="1"/>
  <c r="O380" i="1"/>
  <c r="O262" i="1"/>
  <c r="O326" i="1"/>
  <c r="O358" i="1"/>
  <c r="O390" i="1"/>
  <c r="O253" i="1"/>
  <c r="O285" i="1"/>
  <c r="O317" i="1"/>
  <c r="O349" i="1"/>
  <c r="O381" i="1"/>
  <c r="O408" i="1"/>
  <c r="O396" i="1"/>
  <c r="O315" i="1"/>
  <c r="O417" i="1"/>
  <c r="O264" i="1"/>
  <c r="O296" i="1"/>
  <c r="O328" i="1"/>
  <c r="O360" i="1"/>
  <c r="O392" i="1"/>
  <c r="O255" i="1"/>
  <c r="O287" i="1"/>
  <c r="O319" i="1"/>
  <c r="O351" i="1"/>
  <c r="O383" i="1"/>
  <c r="O410" i="1"/>
  <c r="O251" i="1"/>
  <c r="O347" i="1"/>
  <c r="O242" i="1"/>
  <c r="O274" i="1"/>
  <c r="O306" i="1"/>
  <c r="O338" i="1"/>
  <c r="O370" i="1"/>
  <c r="O402" i="1"/>
  <c r="O265" i="1"/>
  <c r="O297" i="1"/>
  <c r="O329" i="1"/>
  <c r="O361" i="1"/>
  <c r="O393" i="1"/>
  <c r="O413" i="1"/>
  <c r="O268" i="1"/>
  <c r="O300" i="1"/>
  <c r="O348" i="1"/>
  <c r="O243" i="1"/>
  <c r="O355" i="1"/>
  <c r="O324" i="1"/>
  <c r="O246" i="1"/>
  <c r="O342" i="1"/>
  <c r="O269" i="1"/>
  <c r="O365" i="1"/>
  <c r="O275" i="1"/>
  <c r="O248" i="1"/>
  <c r="O344" i="1"/>
  <c r="O271" i="1"/>
  <c r="O367" i="1"/>
  <c r="O307" i="1"/>
  <c r="O290" i="1"/>
  <c r="O386" i="1"/>
  <c r="O313" i="1"/>
  <c r="O409" i="1"/>
  <c r="O284" i="1"/>
  <c r="O299" i="1"/>
  <c r="O294" i="1"/>
  <c r="O270" i="1"/>
  <c r="O302" i="1"/>
  <c r="O334" i="1"/>
  <c r="O366" i="1"/>
  <c r="O398" i="1"/>
  <c r="O261" i="1"/>
  <c r="O293" i="1"/>
  <c r="O325" i="1"/>
  <c r="O357" i="1"/>
  <c r="O389" i="1"/>
  <c r="O416" i="1"/>
  <c r="O259" i="1"/>
  <c r="O339" i="1"/>
  <c r="O240" i="1"/>
  <c r="O272" i="1"/>
  <c r="O304" i="1"/>
  <c r="O336" i="1"/>
  <c r="O368" i="1"/>
  <c r="O400" i="1"/>
  <c r="O263" i="1"/>
  <c r="O295" i="1"/>
  <c r="O327" i="1"/>
  <c r="O359" i="1"/>
  <c r="O391" i="1"/>
  <c r="O411" i="1"/>
  <c r="O283" i="1"/>
  <c r="O379" i="1"/>
  <c r="O250" i="1"/>
  <c r="O282" i="1"/>
  <c r="O314" i="1"/>
  <c r="O346" i="1"/>
  <c r="O378" i="1"/>
  <c r="O241" i="1"/>
  <c r="O273" i="1"/>
  <c r="O305" i="1"/>
  <c r="O337" i="1"/>
  <c r="O369" i="1"/>
  <c r="O401" i="1"/>
  <c r="O244" i="1"/>
  <c r="O276" i="1"/>
  <c r="O308" i="1"/>
  <c r="O364" i="1"/>
  <c r="O267" i="1"/>
  <c r="O371" i="1"/>
  <c r="O238" i="1"/>
  <c r="O135" i="1"/>
  <c r="O80" i="1"/>
  <c r="O37" i="1"/>
  <c r="O101" i="1"/>
  <c r="O229" i="1"/>
  <c r="O66" i="1"/>
  <c r="O194" i="1"/>
  <c r="O236" i="1"/>
  <c r="O131" i="1"/>
  <c r="O56" i="1"/>
  <c r="O82" i="1"/>
  <c r="O146" i="1"/>
  <c r="O210" i="1"/>
  <c r="O92" i="1"/>
  <c r="O19" i="1"/>
  <c r="O83" i="1"/>
  <c r="O147" i="1"/>
  <c r="O211" i="1"/>
  <c r="O96" i="1"/>
  <c r="O13" i="1"/>
  <c r="O77" i="1"/>
  <c r="O141" i="1"/>
  <c r="O205" i="1"/>
  <c r="O160" i="1"/>
  <c r="O42" i="1"/>
  <c r="O106" i="1"/>
  <c r="O170" i="1"/>
  <c r="O234" i="1"/>
  <c r="O164" i="1"/>
  <c r="O43" i="1"/>
  <c r="O107" i="1"/>
  <c r="O171" i="1"/>
  <c r="O235" i="1"/>
  <c r="O168" i="1"/>
  <c r="O49" i="1"/>
  <c r="O113" i="1"/>
  <c r="O177" i="1"/>
  <c r="O68" i="1"/>
  <c r="O214" i="1"/>
  <c r="O151" i="1"/>
  <c r="O180" i="1"/>
  <c r="O64" i="1"/>
  <c r="O39" i="1"/>
  <c r="O32" i="1"/>
  <c r="O28" i="1"/>
  <c r="O183" i="1"/>
  <c r="O71" i="1"/>
  <c r="O159" i="1"/>
  <c r="O95" i="1"/>
  <c r="O31" i="1"/>
  <c r="O132" i="1"/>
  <c r="O222" i="1"/>
  <c r="O158" i="1"/>
  <c r="O94" i="1"/>
  <c r="O30" i="1"/>
  <c r="O134" i="1"/>
  <c r="O70" i="1"/>
  <c r="O6" i="1"/>
  <c r="O233" i="1"/>
  <c r="O169" i="1"/>
  <c r="O105" i="1"/>
  <c r="O41" i="1"/>
  <c r="O199" i="1"/>
  <c r="O90" i="1"/>
  <c r="O218" i="1"/>
  <c r="O27" i="1"/>
  <c r="O155" i="1"/>
  <c r="O116" i="1"/>
  <c r="O97" i="1"/>
  <c r="O225" i="1"/>
  <c r="O87" i="1"/>
  <c r="O7" i="1"/>
  <c r="O215" i="1"/>
  <c r="O119" i="1"/>
  <c r="O175" i="1"/>
  <c r="O47" i="1"/>
  <c r="O16" i="1"/>
  <c r="O110" i="1"/>
  <c r="O9" i="1"/>
  <c r="O22" i="1"/>
  <c r="O185" i="1"/>
  <c r="O57" i="1"/>
  <c r="O53" i="1"/>
  <c r="O181" i="1"/>
  <c r="O18" i="1"/>
  <c r="O133" i="1"/>
  <c r="O136" i="1"/>
  <c r="O98" i="1"/>
  <c r="O226" i="1"/>
  <c r="O35" i="1"/>
  <c r="O163" i="1"/>
  <c r="O144" i="1"/>
  <c r="O93" i="1"/>
  <c r="O221" i="1"/>
  <c r="O58" i="1"/>
  <c r="O186" i="1"/>
  <c r="O212" i="1"/>
  <c r="O123" i="1"/>
  <c r="O40" i="1"/>
  <c r="O65" i="1"/>
  <c r="O206" i="1"/>
  <c r="O142" i="1"/>
  <c r="O78" i="1"/>
  <c r="O14" i="1"/>
  <c r="O118" i="1"/>
  <c r="O54" i="1"/>
  <c r="O196" i="1"/>
  <c r="O217" i="1"/>
  <c r="O153" i="1"/>
  <c r="O89" i="1"/>
  <c r="O25" i="1"/>
  <c r="O156" i="1"/>
  <c r="O165" i="1"/>
  <c r="O232" i="1"/>
  <c r="O130" i="1"/>
  <c r="O52" i="1"/>
  <c r="O67" i="1"/>
  <c r="O195" i="1"/>
  <c r="O8" i="1"/>
  <c r="O61" i="1"/>
  <c r="O125" i="1"/>
  <c r="O189" i="1"/>
  <c r="O112" i="1"/>
  <c r="O26" i="1"/>
  <c r="O154" i="1"/>
  <c r="O120" i="1"/>
  <c r="O91" i="1"/>
  <c r="O219" i="1"/>
  <c r="O33" i="1"/>
  <c r="O161" i="1"/>
  <c r="O150" i="1"/>
  <c r="O84" i="1"/>
  <c r="O152" i="1"/>
  <c r="O182" i="1"/>
  <c r="O198" i="1"/>
  <c r="O111" i="1"/>
  <c r="O176" i="1"/>
  <c r="O174" i="1"/>
  <c r="O46" i="1"/>
  <c r="O86" i="1"/>
  <c r="O100" i="1"/>
  <c r="O121" i="1"/>
  <c r="O117" i="1"/>
  <c r="O88" i="1"/>
  <c r="O69" i="1"/>
  <c r="O197" i="1"/>
  <c r="O34" i="1"/>
  <c r="O162" i="1"/>
  <c r="O140" i="1"/>
  <c r="O99" i="1"/>
  <c r="O227" i="1"/>
  <c r="O29" i="1"/>
  <c r="O157" i="1"/>
  <c r="O208" i="1"/>
  <c r="O122" i="1"/>
  <c r="O36" i="1"/>
  <c r="O59" i="1"/>
  <c r="O187" i="1"/>
  <c r="O216" i="1"/>
  <c r="O129" i="1"/>
  <c r="O193" i="1"/>
  <c r="O124" i="1"/>
  <c r="O108" i="1"/>
  <c r="O207" i="1"/>
  <c r="O223" i="1"/>
  <c r="O166" i="1"/>
  <c r="O103" i="1"/>
  <c r="O104" i="1"/>
  <c r="O200" i="1"/>
  <c r="O48" i="1"/>
  <c r="O231" i="1"/>
  <c r="O143" i="1"/>
  <c r="O79" i="1"/>
  <c r="O15" i="1"/>
  <c r="O21" i="1"/>
  <c r="O85" i="1"/>
  <c r="O149" i="1"/>
  <c r="O213" i="1"/>
  <c r="O184" i="1"/>
  <c r="O50" i="1"/>
  <c r="O114" i="1"/>
  <c r="O178" i="1"/>
  <c r="O20" i="1"/>
  <c r="O188" i="1"/>
  <c r="O51" i="1"/>
  <c r="O115" i="1"/>
  <c r="O179" i="1"/>
  <c r="O24" i="1"/>
  <c r="O192" i="1"/>
  <c r="O45" i="1"/>
  <c r="O109" i="1"/>
  <c r="O173" i="1"/>
  <c r="O237" i="1"/>
  <c r="O10" i="1"/>
  <c r="O74" i="1"/>
  <c r="O138" i="1"/>
  <c r="O202" i="1"/>
  <c r="O72" i="1"/>
  <c r="O11" i="1"/>
  <c r="O75" i="1"/>
  <c r="O139" i="1"/>
  <c r="O203" i="1"/>
  <c r="O76" i="1"/>
  <c r="O17" i="1"/>
  <c r="O81" i="1"/>
  <c r="O145" i="1"/>
  <c r="O209" i="1"/>
  <c r="O172" i="1"/>
  <c r="O23" i="1"/>
  <c r="O12" i="1"/>
  <c r="O5" i="1"/>
  <c r="O230" i="1"/>
  <c r="O167" i="1"/>
  <c r="O204" i="1"/>
  <c r="O55" i="1"/>
  <c r="O228" i="1"/>
  <c r="O191" i="1"/>
  <c r="O127" i="1"/>
  <c r="O63" i="1"/>
  <c r="O224" i="1"/>
  <c r="O44" i="1"/>
  <c r="O190" i="1"/>
  <c r="O126" i="1"/>
  <c r="O62" i="1"/>
  <c r="O220" i="1"/>
  <c r="O102" i="1"/>
  <c r="O38" i="1"/>
  <c r="O148" i="1"/>
  <c r="O201" i="1"/>
  <c r="O137" i="1"/>
  <c r="O73" i="1"/>
  <c r="O60" i="1"/>
</calcChain>
</file>

<file path=xl/sharedStrings.xml><?xml version="1.0" encoding="utf-8"?>
<sst xmlns="http://schemas.openxmlformats.org/spreadsheetml/2006/main" count="1378" uniqueCount="124">
  <si>
    <t xml:space="preserve">Début </t>
  </si>
  <si>
    <t xml:space="preserve">Fin </t>
  </si>
  <si>
    <t>Temps de travail</t>
  </si>
  <si>
    <t xml:space="preserve"> CP / ABS</t>
  </si>
  <si>
    <t>LUNDI</t>
  </si>
  <si>
    <t>MARDI</t>
  </si>
  <si>
    <t>MERCREDI</t>
  </si>
  <si>
    <t>JEUDI</t>
  </si>
  <si>
    <t>VENDREDI</t>
  </si>
  <si>
    <t>SAMEDI</t>
  </si>
  <si>
    <t>ABS</t>
  </si>
  <si>
    <t>C.P.</t>
  </si>
  <si>
    <t>Date</t>
  </si>
  <si>
    <t>Heures sup</t>
  </si>
  <si>
    <t>Jour</t>
  </si>
  <si>
    <t>Semaine</t>
  </si>
  <si>
    <t>DEPUIS LE :</t>
  </si>
  <si>
    <t>Mois :</t>
  </si>
  <si>
    <t/>
  </si>
  <si>
    <t>DIMANCHE</t>
  </si>
  <si>
    <t>semaine 1</t>
  </si>
  <si>
    <t>semaine 2</t>
  </si>
  <si>
    <t>semaine 3</t>
  </si>
  <si>
    <t>semaine 4</t>
  </si>
  <si>
    <t>semaine 5</t>
  </si>
  <si>
    <t>Premier de l'AN</t>
  </si>
  <si>
    <t>Pâques</t>
  </si>
  <si>
    <t>Lundi de Pâques</t>
  </si>
  <si>
    <t>Fête du travail</t>
  </si>
  <si>
    <t>Victoire de 1945</t>
  </si>
  <si>
    <t>Ascension</t>
  </si>
  <si>
    <t>Pentecôte</t>
  </si>
  <si>
    <t>Fête nationale</t>
  </si>
  <si>
    <t>Assomption</t>
  </si>
  <si>
    <t>Toussaint</t>
  </si>
  <si>
    <t>Armistice</t>
  </si>
  <si>
    <t>Noël</t>
  </si>
  <si>
    <t>Jour Férié</t>
  </si>
  <si>
    <t>Motifs</t>
  </si>
  <si>
    <t xml:space="preserve">Temps 
hebdomadaire </t>
  </si>
  <si>
    <t xml:space="preserve">Temps 
quotidien </t>
  </si>
  <si>
    <t>Heures à récupérer</t>
  </si>
  <si>
    <t>Récup avance</t>
  </si>
  <si>
    <t>oui</t>
  </si>
  <si>
    <t>Somme de Heures sup</t>
  </si>
  <si>
    <t>Nombre de  CP / ABS</t>
  </si>
  <si>
    <t>2020</t>
  </si>
  <si>
    <t>Somme de Temps de travail</t>
  </si>
  <si>
    <t>Valeurs</t>
  </si>
  <si>
    <t>Années</t>
  </si>
  <si>
    <t>Début PM</t>
  </si>
  <si>
    <t>Fin PM</t>
  </si>
  <si>
    <t>Ch.P.</t>
  </si>
  <si>
    <t>Chômage Partiel</t>
  </si>
  <si>
    <t>FEUILLE D'HEURES SUPPLEMENTAIRES D'</t>
  </si>
  <si>
    <t>A.M.</t>
  </si>
  <si>
    <t>Arrêt Maladie</t>
  </si>
  <si>
    <t>2019</t>
  </si>
  <si>
    <t>2021</t>
  </si>
  <si>
    <t>Pause AM</t>
  </si>
  <si>
    <t>Pause PM</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</si>
  <si>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</si>
  <si>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</si>
  <si>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</si>
  <si>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</si>
  <si>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</si>
  <si>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</si>
  <si>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</si>
  <si>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</si>
  <si>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</si>
  <si>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</si>
  <si>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</si>
  <si>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</si>
  <si>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</si>
  <si>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</si>
  <si>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</si>
  <si>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</si>
  <si>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</si>
  <si>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</si>
  <si>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</si>
  <si>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</si>
  <si>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</si>
  <si>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</si>
  <si>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</si>
  <si>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</si>
  <si>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</si>
  <si>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</si>
  <si>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</si>
  <si>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</si>
  <si>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</si>
  <si>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</si>
  <si>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</si>
  <si>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</si>
  <si>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</si>
  <si>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</si>
  <si>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</si>
  <si>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</si>
  <si>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</si>
  <si>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</si>
  <si>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</si>
  <si>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</si>
  <si>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</si>
  <si>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</si>
  <si>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</si>
  <si>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</si>
  <si>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</si>
  <si>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</si>
  <si>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</si>
  <si>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semaine 53</t>
  </si>
  <si>
    <t>NOM: GIRARD</t>
  </si>
  <si>
    <t>PRENOM: Alexandre</t>
  </si>
  <si>
    <t>janv</t>
  </si>
  <si>
    <t>févr</t>
  </si>
  <si>
    <t>mars</t>
  </si>
  <si>
    <t>avr</t>
  </si>
  <si>
    <t>mai</t>
  </si>
  <si>
    <t>juin</t>
  </si>
  <si>
    <t>juil</t>
  </si>
  <si>
    <t>août</t>
  </si>
  <si>
    <t>sept</t>
  </si>
  <si>
    <t>oct</t>
  </si>
  <si>
    <t>nov</t>
  </si>
  <si>
    <t>déc</t>
  </si>
  <si>
    <t>Total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</si>
</sst>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_-* #,##0.00\ _€_-;\-* #,##0.00\ _€_-;_-* &quot;-&quot;??\ _€_-;_-@_-"/>
    <numFmt numFmtId="165" formatCode="[hh]:mm"/>
    <numFmt numFmtId="166" formatCode="mmm\-yyyy"/>
    <numFmt numFmtId="167" formatCode="ddd\ dd/mm/yyyy"/>
    <numFmt numFmtId="168" formatCode="General&quot; jour(s)&quot;"/>
    <numFmt numFmtId="169" formatCode="#0.00&quot; heures&quot;"/>
    <numFmt numFmtId="170" formatCode="0.00&quot; heures&quot;"/>
  </numFmts>
  <fonts count="18"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sz val="16"/>
      <color theme="1"/>
      <name val="Cambria"/>
      <family val="1"/>
    </font>
    <font>
      <sz val="16"/>
      <name val="Cambria"/>
      <family val="1"/>
    </font>
    <font>
      <sz val="11"/>
      <color theme="1"/>
      <name val="Calibri"/>
      <family val="2"/>
      <scheme val="minor"/>
    </font>
    <font>
      <sz val="16"/>
      <color theme="1"/>
      <name val="Calibri"/>
      <family val="2"/>
      <scheme val="minor"/>
    </font>
    <font>
      <b/>
      <sz val="10"/>
      <name val="Calibri"/>
      <family val="2"/>
      <scheme val="minor"/>
    </font>
    <font>
      <sz val="10"/>
      <color theme="1"/>
      <name val="Calibri"/>
      <family val="2"/>
      <scheme val="minor"/>
    </font>
    <font>
      <sz val="11"/>
      <name val="Calibri"/>
      <family val="2"/>
      <scheme val="minor"/>
    </font>
    <font>
      <sz val="11"/>
      <color rgb="FFC00000"/>
      <name val="Calibri"/>
      <family val="2"/>
      <scheme val="minor"/>
    </font>
    <font>
      <b/>
      <sz val="11"/>
      <color rgb="FFC00000"/>
      <name val="Calibri"/>
      <family val="2"/>
      <scheme val="minor"/>
    </font>
    <font>
      <b/>
      <sz val="12"/>
      <name val="Calibri"/>
      <family val="2"/>
      <scheme val="minor"/>
    </font>
    <font>
      <sz val="11"/>
      <color theme="4"/>
      <name val="Calibri"/>
      <family val="2"/>
      <scheme val="minor"/>
    </font>
    <font>
      <b/>
      <sz val="11"/>
      <name val="Calibri"/>
      <family val="2"/>
      <scheme val="minor"/>
    </font>
    <font>
      <b/>
      <sz val="16"/>
      <color theme="1"/>
      <name val="Calibri"/>
      <family val="2"/>
      <scheme val="minor"/>
    </font>
    <font>
      <b/>
      <sz val="18"/>
      <color theme="1"/>
      <name val="Calibri"/>
      <family val="2"/>
      <scheme val="minor"/>
    </font>
  </fonts>
  <fills count="8">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rgb="FFFFC000"/>
        <bgColor indexed="64"/>
      </patternFill>
    </fill>
    <fill>
      <patternFill patternType="solid">
        <fgColor theme="9" tint="0.59999389629810485"/>
        <bgColor indexed="64"/>
      </patternFill>
    </fill>
  </fills>
  <borders count="12">
    <border>
      <left/>
      <right/>
      <top/>
      <bottom/>
      <diagonal/>
    </border>
    <border>
      <left style="thin">
        <color indexed="64"/>
      </left>
      <right style="thin">
        <color indexed="64"/>
      </right>
      <top style="medium">
        <color auto="1"/>
      </top>
      <bottom style="thin">
        <color indexed="64"/>
      </bottom>
      <diagonal/>
    </border>
    <border>
      <left style="thin">
        <color indexed="64"/>
      </left>
      <right/>
      <top style="thin">
        <color indexed="64"/>
      </top>
      <bottom/>
      <diagonal/>
    </border>
    <border>
      <left/>
      <right style="thin">
        <color indexed="64"/>
      </right>
      <top/>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164" fontId="6" fillId="0" borderId="0" applyFont="0" applyFill="0" applyBorder="0" applyAlignment="0" applyProtection="0"/>
  </cellStyleXfs>
  <cellXfs count="81">
    <xf numFmtId="0" fontId="0" fillId="0" borderId="0" xfId="0"/>
    <xf numFmtId="0" fontId="1" fillId="0" borderId="0" xfId="0" applyFont="1"/>
    <xf numFmtId="20" fontId="0" fillId="0" borderId="0" xfId="0" applyNumberFormat="1" applyBorder="1" applyAlignment="1">
      <alignment horizontal="center" vertical="center"/>
    </xf>
    <xf numFmtId="14" fontId="0" fillId="0" borderId="0" xfId="0" applyNumberFormat="1" applyFill="1" applyBorder="1" applyAlignment="1">
      <alignment horizontal="center" vertical="center"/>
    </xf>
    <xf numFmtId="14" fontId="0" fillId="0" borderId="0" xfId="0" applyNumberFormat="1" applyFill="1" applyBorder="1"/>
    <xf numFmtId="0" fontId="0" fillId="0" borderId="0" xfId="0" applyFont="1" applyFill="1" applyBorder="1" applyAlignment="1">
      <alignment horizontal="center" vertical="center"/>
    </xf>
    <xf numFmtId="0" fontId="0" fillId="0" borderId="0" xfId="0" applyFont="1" applyFill="1" applyBorder="1" applyAlignment="1">
      <alignment horizontal="center"/>
    </xf>
    <xf numFmtId="0" fontId="7" fillId="0" borderId="0" xfId="0" applyFont="1"/>
    <xf numFmtId="166" fontId="7" fillId="3" borderId="0" xfId="0" applyNumberFormat="1" applyFont="1" applyFill="1"/>
    <xf numFmtId="0" fontId="8" fillId="2" borderId="0" xfId="0" applyFont="1" applyFill="1" applyBorder="1" applyAlignment="1">
      <alignment horizontal="center"/>
    </xf>
    <xf numFmtId="0" fontId="9" fillId="0" borderId="0" xfId="0" applyFont="1" applyBorder="1" applyAlignment="1">
      <alignment horizontal="center"/>
    </xf>
    <xf numFmtId="167" fontId="9" fillId="0" borderId="0" xfId="0" applyNumberFormat="1" applyFont="1" applyBorder="1" applyAlignment="1">
      <alignment horizontal="center"/>
    </xf>
    <xf numFmtId="0" fontId="0" fillId="0" borderId="0" xfId="0" applyBorder="1"/>
    <xf numFmtId="0" fontId="0" fillId="0" borderId="0" xfId="0" applyFill="1" applyBorder="1"/>
    <xf numFmtId="0" fontId="0" fillId="3" borderId="1" xfId="0" applyFill="1" applyBorder="1" applyAlignment="1">
      <alignment horizontal="center" vertical="center" textRotation="45"/>
    </xf>
    <xf numFmtId="164" fontId="0" fillId="3" borderId="1" xfId="1" applyFont="1" applyFill="1" applyBorder="1" applyAlignment="1">
      <alignment horizontal="center" vertical="center" textRotation="45"/>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0" xfId="0" pivotButton="1"/>
    <xf numFmtId="0" fontId="0" fillId="0" borderId="0" xfId="0" applyNumberFormat="1"/>
    <xf numFmtId="170" fontId="0" fillId="0" borderId="0" xfId="0" applyNumberFormat="1"/>
    <xf numFmtId="165" fontId="0" fillId="0" borderId="0" xfId="0" applyNumberFormat="1"/>
    <xf numFmtId="0" fontId="10" fillId="0" borderId="0" xfId="0" applyFont="1" applyFill="1" applyBorder="1" applyAlignment="1">
      <alignment horizontal="center"/>
    </xf>
    <xf numFmtId="0" fontId="10" fillId="0" borderId="0" xfId="0" applyFont="1" applyBorder="1" applyAlignment="1">
      <alignment horizontal="center"/>
    </xf>
    <xf numFmtId="20" fontId="11" fillId="0" borderId="0" xfId="0" applyNumberFormat="1" applyFont="1" applyBorder="1" applyAlignment="1">
      <alignment horizontal="center" vertical="center"/>
    </xf>
    <xf numFmtId="0" fontId="11" fillId="0" borderId="0" xfId="0" applyFont="1" applyBorder="1"/>
    <xf numFmtId="0" fontId="11" fillId="0" borderId="0" xfId="0" applyFont="1" applyFill="1" applyBorder="1" applyAlignment="1">
      <alignment horizontal="center"/>
    </xf>
    <xf numFmtId="0" fontId="11" fillId="0" borderId="0" xfId="0" applyFont="1" applyBorder="1" applyAlignment="1">
      <alignment horizontal="center"/>
    </xf>
    <xf numFmtId="0" fontId="10" fillId="0" borderId="0" xfId="0" applyFont="1" applyFill="1" applyBorder="1"/>
    <xf numFmtId="0" fontId="10" fillId="0" borderId="0" xfId="0" applyFont="1" applyFill="1" applyBorder="1" applyAlignment="1">
      <alignment horizontal="center" vertical="center"/>
    </xf>
    <xf numFmtId="0" fontId="10" fillId="0" borderId="0" xfId="0" applyFont="1" applyBorder="1"/>
    <xf numFmtId="165" fontId="13" fillId="4" borderId="0" xfId="0" applyNumberFormat="1" applyFont="1" applyFill="1" applyBorder="1" applyAlignment="1">
      <alignment horizontal="center" vertical="center"/>
    </xf>
    <xf numFmtId="14" fontId="12" fillId="4" borderId="0" xfId="0" applyNumberFormat="1" applyFont="1" applyFill="1" applyBorder="1" applyAlignment="1">
      <alignment horizontal="center" vertical="center"/>
    </xf>
    <xf numFmtId="0" fontId="2" fillId="0" borderId="0" xfId="0" applyFont="1"/>
    <xf numFmtId="169" fontId="14" fillId="0" borderId="0" xfId="1" applyNumberFormat="1" applyFont="1" applyAlignment="1">
      <alignment horizontal="center"/>
    </xf>
    <xf numFmtId="168" fontId="14" fillId="0" borderId="0" xfId="1" applyNumberFormat="1" applyFont="1" applyAlignment="1">
      <alignment horizontal="center"/>
    </xf>
    <xf numFmtId="0" fontId="10" fillId="5" borderId="0" xfId="0" applyFont="1" applyFill="1" applyBorder="1"/>
    <xf numFmtId="0" fontId="10" fillId="5"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2" fillId="0" borderId="6" xfId="0" applyFont="1" applyBorder="1" applyAlignment="1">
      <alignment horizontal="center" vertical="center"/>
    </xf>
    <xf numFmtId="0" fontId="12" fillId="0" borderId="6" xfId="0" applyFont="1" applyBorder="1" applyAlignment="1">
      <alignment horizontal="center" vertical="center"/>
    </xf>
    <xf numFmtId="0" fontId="2" fillId="0" borderId="6" xfId="0" applyFont="1" applyBorder="1" applyAlignment="1">
      <alignment horizontal="center" vertical="center" wrapText="1"/>
    </xf>
    <xf numFmtId="0" fontId="0" fillId="0" borderId="7" xfId="0" applyFill="1" applyBorder="1" applyAlignment="1">
      <alignment horizontal="right" vertical="center"/>
    </xf>
    <xf numFmtId="14" fontId="0" fillId="0" borderId="4" xfId="0" applyNumberFormat="1" applyFill="1" applyBorder="1" applyAlignment="1">
      <alignment horizontal="center" vertical="center"/>
    </xf>
    <xf numFmtId="14" fontId="0" fillId="0" borderId="4" xfId="0" applyNumberFormat="1" applyFill="1" applyBorder="1"/>
    <xf numFmtId="20" fontId="11" fillId="0" borderId="4" xfId="0" applyNumberFormat="1" applyFont="1" applyBorder="1" applyAlignment="1">
      <alignment horizontal="center" vertical="center"/>
    </xf>
    <xf numFmtId="20" fontId="0" fillId="0" borderId="4" xfId="0" applyNumberFormat="1" applyBorder="1" applyAlignment="1">
      <alignment horizontal="center" vertical="center"/>
    </xf>
    <xf numFmtId="0" fontId="11" fillId="0" borderId="4" xfId="0" applyFont="1" applyFill="1" applyBorder="1" applyAlignment="1">
      <alignment horizontal="center"/>
    </xf>
    <xf numFmtId="0" fontId="10" fillId="0" borderId="4" xfId="0" applyFont="1" applyFill="1" applyBorder="1" applyAlignment="1">
      <alignment horizontal="center"/>
    </xf>
    <xf numFmtId="0" fontId="0" fillId="0" borderId="9" xfId="0" applyFill="1" applyBorder="1" applyAlignment="1">
      <alignment horizontal="right" vertical="center"/>
    </xf>
    <xf numFmtId="0" fontId="0" fillId="0" borderId="10" xfId="0" applyFill="1" applyBorder="1" applyAlignment="1">
      <alignment horizontal="right" vertical="center"/>
    </xf>
    <xf numFmtId="14" fontId="0" fillId="0" borderId="11" xfId="0" applyNumberFormat="1" applyFill="1" applyBorder="1" applyAlignment="1">
      <alignment horizontal="center" vertical="center"/>
    </xf>
    <xf numFmtId="14" fontId="0" fillId="0" borderId="11" xfId="0" applyNumberFormat="1" applyFill="1" applyBorder="1"/>
    <xf numFmtId="20" fontId="11" fillId="0" borderId="11" xfId="0" applyNumberFormat="1" applyFont="1" applyBorder="1" applyAlignment="1">
      <alignment horizontal="center" vertical="center"/>
    </xf>
    <xf numFmtId="20" fontId="0" fillId="0" borderId="11" xfId="0" applyNumberFormat="1" applyBorder="1" applyAlignment="1">
      <alignment horizontal="center" vertical="center"/>
    </xf>
    <xf numFmtId="0" fontId="11" fillId="0" borderId="11" xfId="0" applyFont="1" applyFill="1" applyBorder="1" applyAlignment="1">
      <alignment horizontal="center"/>
    </xf>
    <xf numFmtId="0" fontId="10" fillId="0" borderId="11" xfId="0" applyFont="1" applyFill="1" applyBorder="1" applyAlignment="1">
      <alignment horizontal="center"/>
    </xf>
    <xf numFmtId="0" fontId="10" fillId="3" borderId="5" xfId="0" applyFont="1" applyFill="1" applyBorder="1" applyAlignment="1">
      <alignment horizontal="center" vertical="center" textRotation="45"/>
    </xf>
    <xf numFmtId="0" fontId="2" fillId="0" borderId="2" xfId="0" applyFont="1" applyBorder="1" applyAlignment="1">
      <alignment horizontal="center" vertical="center" wrapText="1"/>
    </xf>
    <xf numFmtId="0" fontId="12" fillId="3" borderId="5" xfId="0" applyFont="1" applyFill="1" applyBorder="1" applyAlignment="1">
      <alignment horizontal="center" vertical="center" textRotation="45"/>
    </xf>
    <xf numFmtId="0" fontId="3" fillId="0" borderId="0" xfId="0" applyFont="1" applyFill="1" applyBorder="1" applyAlignment="1">
      <alignment horizontal="center" vertical="center" wrapText="1"/>
    </xf>
    <xf numFmtId="0" fontId="5" fillId="4" borderId="0" xfId="0" applyFont="1" applyFill="1" applyBorder="1" applyAlignment="1">
      <alignment horizontal="left" vertical="center" wrapText="1"/>
    </xf>
    <xf numFmtId="165" fontId="2" fillId="4" borderId="8" xfId="1" applyNumberFormat="1" applyFont="1" applyFill="1" applyBorder="1" applyAlignment="1">
      <alignment horizontal="center"/>
    </xf>
    <xf numFmtId="165" fontId="0" fillId="0" borderId="3" xfId="1" applyNumberFormat="1" applyFont="1" applyBorder="1" applyAlignment="1">
      <alignment horizontal="center" vertical="center"/>
    </xf>
    <xf numFmtId="0" fontId="4" fillId="4" borderId="0" xfId="0" applyFont="1" applyFill="1" applyBorder="1" applyAlignment="1">
      <alignment horizontal="left" vertical="center" wrapText="1"/>
    </xf>
    <xf numFmtId="165" fontId="0" fillId="0" borderId="8" xfId="1" applyNumberFormat="1" applyFont="1" applyBorder="1" applyAlignment="1">
      <alignment horizontal="center" vertical="center"/>
    </xf>
    <xf numFmtId="165" fontId="2" fillId="7" borderId="5" xfId="1" applyNumberFormat="1" applyFont="1" applyFill="1" applyBorder="1"/>
    <xf numFmtId="165" fontId="0" fillId="0" borderId="0" xfId="1" applyNumberFormat="1" applyFont="1" applyFill="1" applyBorder="1"/>
    <xf numFmtId="165" fontId="10" fillId="0" borderId="0" xfId="1" applyNumberFormat="1" applyFont="1" applyBorder="1"/>
    <xf numFmtId="165" fontId="0" fillId="3" borderId="5" xfId="1" applyNumberFormat="1" applyFont="1" applyFill="1" applyBorder="1" applyAlignment="1">
      <alignment horizontal="center" vertical="center" textRotation="45"/>
    </xf>
    <xf numFmtId="46" fontId="0" fillId="0" borderId="0" xfId="1" applyNumberFormat="1" applyFont="1" applyFill="1" applyBorder="1"/>
    <xf numFmtId="46" fontId="10" fillId="0" borderId="0" xfId="1" applyNumberFormat="1" applyFont="1" applyBorder="1"/>
    <xf numFmtId="46" fontId="0" fillId="3" borderId="5" xfId="1" applyNumberFormat="1" applyFont="1" applyFill="1" applyBorder="1" applyAlignment="1">
      <alignment horizontal="center" vertical="center" textRotation="45"/>
    </xf>
    <xf numFmtId="46" fontId="0" fillId="0" borderId="8" xfId="1" applyNumberFormat="1" applyFont="1" applyBorder="1"/>
    <xf numFmtId="46" fontId="0" fillId="0" borderId="3" xfId="1" applyNumberFormat="1" applyFont="1" applyBorder="1"/>
    <xf numFmtId="46" fontId="2" fillId="6" borderId="5" xfId="1" applyNumberFormat="1" applyFont="1" applyFill="1" applyBorder="1"/>
    <xf numFmtId="46" fontId="0" fillId="0" borderId="0" xfId="0" applyNumberFormat="1"/>
    <xf numFmtId="0" fontId="16" fillId="0" borderId="0" xfId="0" applyFont="1" applyAlignment="1"/>
    <xf numFmtId="0" fontId="17" fillId="0" borderId="0" xfId="0" applyFont="1" applyAlignment="1">
      <alignment vertical="center"/>
    </xf>
    <xf numFmtId="0" fontId="7" fillId="0" borderId="0" xfId="0" applyFont="1" applyAlignment="1">
      <alignment horizontal="left"/>
    </xf>
    <xf numFmtId="14" fontId="0" fillId="0" borderId="0" xfId="0" applyNumberFormat="1"/>
  </cellXfs>
  <cellStyles count="2">
    <cellStyle name="Milliers" xfId="1" builtinId="3"/>
    <cellStyle name="Normal" xfId="0" builtinId="0"/>
  </cellStyles>
  <dxfs count="95">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ill>
        <patternFill>
          <bgColor theme="0" tint="-0.24994659260841701"/>
        </patternFill>
      </fill>
    </dxf>
    <dxf>
      <fill>
        <patternFill>
          <bgColor theme="7" tint="0.79998168889431442"/>
        </patternFill>
      </fill>
    </dxf>
    <dxf>
      <border>
        <bottom style="thin">
          <color auto="1"/>
        </bottom>
        <vertical/>
        <horizontal/>
      </border>
    </dxf>
    <dxf>
      <numFmt numFmtId="31" formatCode="[h]:mm:ss"/>
      <border diagonalUp="0" diagonalDown="0">
        <left/>
        <right style="thin">
          <color indexed="64"/>
        </right>
        <top/>
        <bottom/>
        <vertical/>
        <horizontal/>
      </border>
    </dxf>
    <dxf>
      <font>
        <b val="0"/>
        <i val="0"/>
        <strike val="0"/>
        <condense val="0"/>
        <extend val="0"/>
        <outline val="0"/>
        <shadow val="0"/>
        <u val="none"/>
        <vertAlign val="baseline"/>
        <sz val="11"/>
        <color theme="1"/>
        <name val="Calibri"/>
        <family val="2"/>
        <scheme val="minor"/>
      </font>
      <numFmt numFmtId="165" formatCode="[hh]:mm"/>
      <border diagonalUp="0" diagonalDown="0">
        <left/>
        <right style="thin">
          <color indexed="64"/>
        </right>
        <top/>
        <bottom/>
        <vertical/>
        <horizontal/>
      </border>
    </dxf>
    <dxf>
      <font>
        <b val="0"/>
        <i val="0"/>
        <strike val="0"/>
        <condense val="0"/>
        <extend val="0"/>
        <outline val="0"/>
        <shadow val="0"/>
        <u val="none"/>
        <vertAlign val="baseline"/>
        <sz val="11"/>
        <color rgb="FFFF0000"/>
        <name val="Calibri"/>
        <scheme val="minor"/>
      </font>
    </dxf>
    <dxf>
      <font>
        <b val="0"/>
        <i val="0"/>
        <strike val="0"/>
        <condense val="0"/>
        <extend val="0"/>
        <outline val="0"/>
        <shadow val="0"/>
        <u val="none"/>
        <vertAlign val="baseline"/>
        <sz val="11"/>
        <color rgb="FFFF0000"/>
        <name val="Calibri"/>
        <scheme val="minor"/>
      </font>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wrapText="0" indent="0" justifyLastLine="0" shrinkToFit="0" readingOrder="0"/>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wrapText="0" indent="0" justifyLastLine="0" shrinkToFit="0" readingOrder="0"/>
    </dxf>
    <dxf>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FF0000"/>
        <name val="Calibri"/>
        <scheme val="minor"/>
      </font>
      <numFmt numFmtId="25" formatCode="hh:mm"/>
      <fill>
        <patternFill patternType="none">
          <fgColor indexed="64"/>
          <bgColor indexed="65"/>
        </patternFill>
      </fill>
      <alignment horizontal="center" vertical="center" textRotation="0" wrapText="0" indent="0" justifyLastLine="0" shrinkToFit="0" readingOrder="0"/>
    </dxf>
    <dxf>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numFmt numFmtId="19" formatCode="dd/mm/yyyy"/>
      <fill>
        <patternFill patternType="none">
          <fgColor indexed="64"/>
          <bgColor indexed="65"/>
        </patternFill>
      </fill>
    </dxf>
    <dxf>
      <numFmt numFmtId="19" formatCode="dd/mm/yyyy"/>
      <fill>
        <patternFill patternType="none">
          <fgColor indexed="64"/>
          <bgColor indexed="65"/>
        </patternFill>
      </fill>
      <alignment horizontal="center" vertical="center" textRotation="0" wrapText="0" indent="0" justifyLastLine="0" shrinkToFit="0" readingOrder="0"/>
    </dxf>
    <dxf>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border outline="0">
        <top style="medium">
          <color auto="1"/>
        </top>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s>
  <tableStyles count="1" defaultTableStyle="TableStyleMedium2" defaultPivotStyle="PivotStyleLight16">
    <tableStyle name="Style de tableau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18</xdr:col>
      <xdr:colOff>63500</xdr:colOff>
      <xdr:row>0</xdr:row>
      <xdr:rowOff>57150</xdr:rowOff>
    </xdr:from>
    <xdr:ext cx="924914" cy="292704"/>
    <xdr:sp macro="[0]!envoi"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8489950" y="57150"/>
          <a:ext cx="924914" cy="292704"/>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envoi en pdf</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615950</xdr:colOff>
      <xdr:row>2</xdr:row>
      <xdr:rowOff>50800</xdr:rowOff>
    </xdr:from>
    <xdr:to>
      <xdr:col>8</xdr:col>
      <xdr:colOff>158750</xdr:colOff>
      <xdr:row>15</xdr:row>
      <xdr:rowOff>180975</xdr:rowOff>
    </xdr:to>
    <mc:AlternateContent xmlns:mc="http://schemas.openxmlformats.org/markup-compatibility/2006" xmlns:a14="http://schemas.microsoft.com/office/drawing/2010/main">
      <mc:Choice Requires="a14">
        <xdr:graphicFrame macro="">
          <xdr:nvGraphicFramePr>
            <xdr:cNvPr id="2" name="Années">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mlns="">
        <xdr:sp macro="" textlink="">
          <xdr:nvSpPr>
            <xdr:cNvPr id="0" name=""/>
            <xdr:cNvSpPr>
              <a:spLocks noTextEdit="1"/>
            </xdr:cNvSpPr>
          </xdr:nvSpPr>
          <xdr:spPr>
            <a:xfrm>
              <a:off x="6800850" y="4191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5</xdr:col>
      <xdr:colOff>685800</xdr:colOff>
      <xdr:row>17</xdr:row>
      <xdr:rowOff>152400</xdr:rowOff>
    </xdr:from>
    <xdr:to>
      <xdr:col>9</xdr:col>
      <xdr:colOff>361950</xdr:colOff>
      <xdr:row>21</xdr:row>
      <xdr:rowOff>76200</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6870700" y="3282950"/>
          <a:ext cx="2724150" cy="66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temps de travail ici comprend les heures supplémentaires (sans majoration), mais ne comprend pas les jours fériés</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495300</xdr:colOff>
      <xdr:row>1</xdr:row>
      <xdr:rowOff>57150</xdr:rowOff>
    </xdr:from>
    <xdr:ext cx="1880002" cy="264560"/>
    <xdr:sp macro="[0]!afficher" textlink="">
      <xdr:nvSpPr>
        <xdr:cNvPr id="2" name="Rectangle 1">
          <a:extLst>
            <a:ext uri="{FF2B5EF4-FFF2-40B4-BE49-F238E27FC236}">
              <a16:creationId xmlns:a16="http://schemas.microsoft.com/office/drawing/2014/main" id="{00000000-0008-0000-0300-000002000000}"/>
            </a:ext>
          </a:extLst>
        </xdr:cNvPr>
        <xdr:cNvSpPr/>
      </xdr:nvSpPr>
      <xdr:spPr>
        <a:xfrm>
          <a:off x="2781300" y="241300"/>
          <a:ext cx="1880002"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avec des</a:t>
          </a:r>
          <a:r>
            <a:rPr lang="fr-FR" sz="1100" baseline="0"/>
            <a:t> heures récupérables</a:t>
          </a:r>
          <a:endParaRPr lang="fr-FR" sz="1100"/>
        </a:p>
      </xdr:txBody>
    </xdr:sp>
    <xdr:clientData/>
  </xdr:oneCellAnchor>
  <xdr:oneCellAnchor>
    <xdr:from>
      <xdr:col>3</xdr:col>
      <xdr:colOff>495300</xdr:colOff>
      <xdr:row>3</xdr:row>
      <xdr:rowOff>127000</xdr:rowOff>
    </xdr:from>
    <xdr:ext cx="1829090" cy="264560"/>
    <xdr:sp macro="[0]!cacher" textlink="">
      <xdr:nvSpPr>
        <xdr:cNvPr id="3" name="Rectangle 2">
          <a:extLst>
            <a:ext uri="{FF2B5EF4-FFF2-40B4-BE49-F238E27FC236}">
              <a16:creationId xmlns:a16="http://schemas.microsoft.com/office/drawing/2014/main" id="{00000000-0008-0000-0300-000003000000}"/>
            </a:ext>
          </a:extLst>
        </xdr:cNvPr>
        <xdr:cNvSpPr/>
      </xdr:nvSpPr>
      <xdr:spPr>
        <a:xfrm>
          <a:off x="2781300" y="679450"/>
          <a:ext cx="1829090"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sans les</a:t>
          </a:r>
          <a:r>
            <a:rPr lang="fr-FR" sz="1100" baseline="0"/>
            <a:t> heures récupérables</a:t>
          </a:r>
          <a:endParaRPr lang="fr-FR" sz="11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tilisateur" refreshedDate="44101.408866898149" createdVersion="5" refreshedVersion="6" minRefreshableVersion="3" recordCount="413" xr:uid="{00000000-000A-0000-FFFF-FFFF00000000}">
  <cacheSource type="worksheet">
    <worksheetSource name="Tableau1"/>
  </cacheSource>
  <cacheFields count="17">
    <cacheField name="Semaine" numFmtId="0">
      <sharedItems/>
    </cacheField>
    <cacheField name="Jour" numFmtId="14">
      <sharedItems/>
    </cacheField>
    <cacheField name="Date" numFmtId="14">
      <sharedItems containsSemiMixedTypes="0" containsNonDate="0" containsDate="1" containsString="0" minDate="2019-12-30T00:00:00" maxDate="2021-02-15T00:00:00" count="413">
        <d v="2019-12-30T00:00:00"/>
        <d v="2019-12-31T00:00:00"/>
        <d v="2020-01-01T00:00:00"/>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d v="2020-02-02T00:00:00"/>
        <d v="2020-02-03T00:00:00"/>
        <d v="2020-02-04T00:00:00"/>
        <d v="2020-02-05T00:00:00"/>
        <d v="2020-02-06T00:00:00"/>
        <d v="2020-02-07T00:00:00"/>
        <d v="2020-02-08T00:00:00"/>
        <d v="2020-02-09T00:00:00"/>
        <d v="2020-02-10T00:00:00"/>
        <d v="2020-02-11T00:00:00"/>
        <d v="2020-02-12T00:00:00"/>
        <d v="2020-02-13T00:00:00"/>
        <d v="2020-02-14T00:00:00"/>
        <d v="2020-02-15T00:00:00"/>
        <d v="2020-02-16T00:00:00"/>
        <d v="2020-02-17T00:00:00"/>
        <d v="2020-02-18T00:00:00"/>
        <d v="2020-02-19T00:00:00"/>
        <d v="2020-02-20T00:00:00"/>
        <d v="2020-02-21T00:00:00"/>
        <d v="2020-02-22T00:00:00"/>
        <d v="2020-02-23T00:00:00"/>
        <d v="2020-02-24T00:00:00"/>
        <d v="2020-02-25T00:00:00"/>
        <d v="2020-02-26T00:00:00"/>
        <d v="2020-02-27T00:00:00"/>
        <d v="2020-02-28T00:00:00"/>
        <d v="2020-02-29T00:00:00"/>
        <d v="2020-03-01T00:00:00"/>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0T00:00:00"/>
        <d v="2020-03-21T00:00:00"/>
        <d v="2020-03-22T00:00:00"/>
        <d v="2020-03-23T00:00:00"/>
        <d v="2020-03-24T00:00:00"/>
        <d v="2020-03-25T00:00:00"/>
        <d v="2020-03-26T00:00:00"/>
        <d v="2020-03-27T00:00:00"/>
        <d v="2020-03-28T00:00:00"/>
        <d v="2020-03-29T00:00:00"/>
        <d v="2020-03-30T00:00:00"/>
        <d v="2020-03-31T00:00:00"/>
        <d v="2020-04-01T00:00:00"/>
        <d v="2020-04-02T00:00:00"/>
        <d v="2020-04-03T00:00:00"/>
        <d v="2020-04-04T00:00:00"/>
        <d v="2020-04-05T00:00:00"/>
        <d v="2020-04-06T00:00:00"/>
        <d v="2020-04-07T00:00:00"/>
        <d v="2020-04-08T00:00:00"/>
        <d v="2020-04-09T00:00:00"/>
        <d v="2020-04-10T00:00:00"/>
        <d v="2020-04-11T00:00:00"/>
        <d v="2020-04-12T00:00:00"/>
        <d v="2020-04-13T00:00:00"/>
        <d v="2020-04-14T00:00:00"/>
        <d v="2020-04-15T00:00:00"/>
        <d v="2020-04-16T00:00:00"/>
        <d v="2020-04-17T00:00:00"/>
        <d v="2020-04-18T00:00:00"/>
        <d v="2020-04-19T00:00:00"/>
        <d v="2020-04-20T00:00:00"/>
        <d v="2020-04-21T00:00:00"/>
        <d v="2020-04-22T00:00:00"/>
        <d v="2020-04-23T00:00:00"/>
        <d v="2020-04-24T00:00:00"/>
        <d v="2020-04-25T00:00:00"/>
        <d v="2020-04-26T00:00:00"/>
        <d v="2020-04-27T00:00:00"/>
        <d v="2020-04-28T00:00:00"/>
        <d v="2020-04-29T00:00:00"/>
        <d v="2020-04-30T00:00:00"/>
        <d v="2020-05-01T00:00:00"/>
        <d v="2020-05-02T00:00:00"/>
        <d v="2020-05-03T00:00:00"/>
        <d v="2020-05-04T00:00:00"/>
        <d v="2020-05-05T00:00:00"/>
        <d v="2020-05-06T00:00:00"/>
        <d v="2020-05-07T00:00:00"/>
        <d v="2020-05-08T00:00:00"/>
        <d v="2020-05-09T00:00:00"/>
        <d v="2020-05-10T00:00:00"/>
        <d v="2020-05-11T00:00:00"/>
        <d v="2020-05-12T00:00:00"/>
        <d v="2020-05-13T00:00:00"/>
        <d v="2020-05-14T00:00:00"/>
        <d v="2020-05-15T00:00:00"/>
        <d v="2020-05-16T00:00:00"/>
        <d v="2020-05-17T00:00:00"/>
        <d v="2020-05-18T00:00:00"/>
        <d v="2020-05-19T00:00:00"/>
        <d v="2020-05-20T00:00:00"/>
        <d v="2020-05-21T00:00:00"/>
        <d v="2020-05-22T00:00:00"/>
        <d v="2020-05-23T00:00:00"/>
        <d v="2020-05-24T00:00:00"/>
        <d v="2020-05-25T00:00:00"/>
        <d v="2020-05-26T00:00:00"/>
        <d v="2020-05-27T00:00:00"/>
        <d v="2020-05-28T00:00:00"/>
        <d v="2020-05-29T00:00:00"/>
        <d v="2020-05-30T00:00:00"/>
        <d v="2020-05-31T00:00:00"/>
        <d v="2020-06-01T00:00:00"/>
        <d v="2020-06-02T00:00:00"/>
        <d v="2020-06-03T00:00:00"/>
        <d v="2020-06-04T00:00:00"/>
        <d v="2020-06-05T00:00:00"/>
        <d v="2020-06-06T00:00:00"/>
        <d v="2020-06-07T00:00:00"/>
        <d v="2020-06-08T00:00:00"/>
        <d v="2020-06-09T00:00:00"/>
        <d v="2020-06-10T00:00:00"/>
        <d v="2020-06-11T00:00:00"/>
        <d v="2020-06-12T00:00:00"/>
        <d v="2020-06-13T00:00:00"/>
        <d v="2020-06-14T00:00:00"/>
        <d v="2020-06-15T00:00:00"/>
        <d v="2020-06-16T00:00:00"/>
        <d v="2020-06-17T00:00:00"/>
        <d v="2020-06-18T00:00:00"/>
        <d v="2020-06-19T00:00:00"/>
        <d v="2020-06-20T00:00:00"/>
        <d v="2020-06-21T00:00:00"/>
        <d v="2020-06-22T00:00:00"/>
        <d v="2020-06-23T00:00:00"/>
        <d v="2020-06-24T00:00:00"/>
        <d v="2020-06-25T00:00:00"/>
        <d v="2020-06-26T00:00:00"/>
        <d v="2020-06-27T00:00:00"/>
        <d v="2020-06-28T00:00:00"/>
        <d v="2020-06-29T00:00:00"/>
        <d v="2020-06-30T00:00:00"/>
        <d v="2020-07-01T00:00:00"/>
        <d v="2020-07-02T00:00:00"/>
        <d v="2020-07-03T00:00:00"/>
        <d v="2020-07-04T00:00:00"/>
        <d v="2020-07-05T00:00:00"/>
        <d v="2020-07-06T00:00:00"/>
        <d v="2020-07-07T00:00:00"/>
        <d v="2020-07-08T00:00:00"/>
        <d v="2020-07-09T00:00:00"/>
        <d v="2020-07-10T00:00:00"/>
        <d v="2020-07-11T00:00:00"/>
        <d v="2020-07-12T00:00:00"/>
        <d v="2020-07-13T00:00:00"/>
        <d v="2020-07-14T00:00:00"/>
        <d v="2020-07-15T00:00:00"/>
        <d v="2020-07-16T00:00:00"/>
        <d v="2020-07-17T00:00:00"/>
        <d v="2020-07-18T00:00:00"/>
        <d v="2020-07-19T00:00:00"/>
        <d v="2020-07-20T00:00:00"/>
        <d v="2020-07-21T00:00:00"/>
        <d v="2020-07-22T00:00:00"/>
        <d v="2020-07-23T00:00:00"/>
        <d v="2020-07-24T00:00:00"/>
        <d v="2020-07-25T00:00:00"/>
        <d v="2020-07-26T00:00:00"/>
        <d v="2020-07-27T00:00:00"/>
        <d v="2020-07-28T00:00:00"/>
        <d v="2020-07-29T00:00:00"/>
        <d v="2020-07-30T00:00:00"/>
        <d v="2020-07-31T00:00:00"/>
        <d v="2020-08-01T00:00:00"/>
        <d v="2020-08-02T00:00:00"/>
        <d v="2020-08-03T00:00:00"/>
        <d v="2020-08-04T00:00:00"/>
        <d v="2020-08-05T00:00:00"/>
        <d v="2020-08-06T00:00:00"/>
        <d v="2020-08-07T00:00:00"/>
        <d v="2020-08-08T00:00:00"/>
        <d v="2020-08-09T00:00:00"/>
        <d v="2020-08-10T00:00:00"/>
        <d v="2020-08-11T00:00:00"/>
        <d v="2020-08-12T00:00:00"/>
        <d v="2020-08-13T00:00:00"/>
        <d v="2020-08-14T00:00:00"/>
        <d v="2020-08-15T00:00:00"/>
        <d v="2020-08-16T00:00:00"/>
        <d v="2020-08-17T00:00:00"/>
        <d v="2020-08-18T00:00:00"/>
        <d v="2020-08-19T00:00:00"/>
        <d v="2020-08-20T00:00:00"/>
        <d v="2020-08-21T00:00:00"/>
        <d v="2020-08-22T00:00:00"/>
        <d v="2020-08-23T00:00:00"/>
        <d v="2020-08-24T00:00:00"/>
        <d v="2020-08-25T00:00:00"/>
        <d v="2020-08-26T00:00:00"/>
        <d v="2020-08-27T00:00:00"/>
        <d v="2020-08-28T00:00:00"/>
        <d v="2020-08-29T00:00:00"/>
        <d v="2020-08-30T00:00:00"/>
        <d v="2020-08-31T00:00:00"/>
        <d v="2020-09-01T00:00:00"/>
        <d v="2020-09-02T00:00:00"/>
        <d v="2020-09-03T00:00:00"/>
        <d v="2020-09-04T00:00:00"/>
        <d v="2020-09-05T00:00:00"/>
        <d v="2020-09-06T00:00:00"/>
        <d v="2020-09-07T00:00:00"/>
        <d v="2020-09-08T00:00:00"/>
        <d v="2020-09-09T00:00:00"/>
        <d v="2020-09-10T00:00:00"/>
        <d v="2020-09-11T00:00:00"/>
        <d v="2020-09-12T00:00:00"/>
        <d v="2020-09-13T00:00:00"/>
        <d v="2020-09-14T00:00:00"/>
        <d v="2020-09-15T00:00:00"/>
        <d v="2020-09-16T00:00:00"/>
        <d v="2020-09-17T00:00:00"/>
        <d v="2020-09-18T00:00:00"/>
        <d v="2020-09-19T00:00:00"/>
        <d v="2020-09-20T00:00:00"/>
        <d v="2020-09-21T00:00:00"/>
        <d v="2020-09-22T00:00:00"/>
        <d v="2020-09-23T00:00:00"/>
        <d v="2020-09-24T00:00:00"/>
        <d v="2020-09-25T00:00:00"/>
        <d v="2020-09-26T00:00:00"/>
        <d v="2020-09-27T00:00:00"/>
        <d v="2020-09-28T00:00:00"/>
        <d v="2020-09-29T00:00:00"/>
        <d v="2020-09-30T00:00:00"/>
        <d v="2020-10-01T00:00:00"/>
        <d v="2020-10-02T00:00:00"/>
        <d v="2020-10-03T00:00:00"/>
        <d v="2020-10-04T00:00:00"/>
        <d v="2020-10-05T00:00:00"/>
        <d v="2020-10-06T00:00:00"/>
        <d v="2020-10-07T00:00:00"/>
        <d v="2020-10-08T00:00:00"/>
        <d v="2020-10-09T00:00:00"/>
        <d v="2020-10-10T00:00:00"/>
        <d v="2020-10-11T00:00:00"/>
        <d v="2020-10-12T00:00:00"/>
        <d v="2020-10-13T00:00:00"/>
        <d v="2020-10-14T00:00:00"/>
        <d v="2020-10-15T00:00:00"/>
        <d v="2020-10-16T00:00:00"/>
        <d v="2020-10-17T00:00:00"/>
        <d v="2020-10-18T00:00:00"/>
        <d v="2020-10-19T00:00:00"/>
        <d v="2020-10-20T00:00:00"/>
        <d v="2020-10-21T00:00:00"/>
        <d v="2020-10-22T00:00:00"/>
        <d v="2020-10-23T00:00:00"/>
        <d v="2020-10-24T00:00:00"/>
        <d v="2020-10-25T00:00:00"/>
        <d v="2020-10-26T00:00:00"/>
        <d v="2020-10-27T00:00:00"/>
        <d v="2020-10-28T00:00:00"/>
        <d v="2020-10-29T00:00:00"/>
        <d v="2020-10-30T00:00:00"/>
        <d v="2020-10-31T00:00:00"/>
        <d v="2020-11-01T00:00:00"/>
        <d v="2020-11-02T00:00:00"/>
        <d v="2020-11-03T00:00:00"/>
        <d v="2020-11-04T00:00:00"/>
        <d v="2020-11-05T00:00:00"/>
        <d v="2020-11-06T00:00:00"/>
        <d v="2020-11-07T00:00:00"/>
        <d v="2020-11-08T00:00:00"/>
        <d v="2020-11-09T00:00:00"/>
        <d v="2020-11-10T00:00:00"/>
        <d v="2020-11-11T00:00:00"/>
        <d v="2020-11-12T00:00:00"/>
        <d v="2020-11-13T00:00:00"/>
        <d v="2020-11-14T00:00:00"/>
        <d v="2020-11-15T00:00:00"/>
        <d v="2020-11-16T00:00:00"/>
        <d v="2020-11-17T00:00:00"/>
        <d v="2020-11-18T00:00:00"/>
        <d v="2020-11-19T00:00:00"/>
        <d v="2020-11-20T00:00:00"/>
        <d v="2020-11-21T00:00:00"/>
        <d v="2020-11-22T00:00:00"/>
        <d v="2020-11-23T00:00:00"/>
        <d v="2020-11-24T00:00:00"/>
        <d v="2020-11-25T00:00:00"/>
        <d v="2020-11-26T00:00:00"/>
        <d v="2020-11-27T00:00:00"/>
        <d v="2020-11-28T00:00:00"/>
        <d v="2020-11-29T00:00:00"/>
        <d v="2020-11-30T00:00:00"/>
        <d v="2020-12-01T00:00:00"/>
        <d v="2020-12-02T00:00:00"/>
        <d v="2020-12-03T00:00:00"/>
        <d v="2020-12-04T00:00:00"/>
        <d v="2020-12-05T00:00:00"/>
        <d v="2020-12-06T00:00:00"/>
        <d v="2020-12-07T00:00:00"/>
        <d v="2020-12-08T00:00:00"/>
        <d v="2020-12-09T00:00:00"/>
        <d v="2020-12-10T00:00:00"/>
        <d v="2020-12-11T00:00:00"/>
        <d v="2020-12-12T00:00:00"/>
        <d v="2020-12-13T00:00:00"/>
        <d v="2020-12-14T00:00:00"/>
        <d v="2020-12-15T00:00:00"/>
        <d v="2020-12-16T00:00:00"/>
        <d v="2020-12-17T00:00:00"/>
        <d v="2020-12-18T00:00:00"/>
        <d v="2020-12-19T00:00:00"/>
        <d v="2020-12-20T00:00:00"/>
        <d v="2020-12-21T00:00:00"/>
        <d v="2020-12-22T00:00:00"/>
        <d v="2020-12-23T00:00:00"/>
        <d v="2020-12-24T00:00:00"/>
        <d v="2020-12-25T00:00:00"/>
        <d v="2020-12-26T00:00:00"/>
        <d v="2020-12-27T00:00:00"/>
        <d v="2020-12-28T00:00:00"/>
        <d v="2020-12-29T00:00:00"/>
        <d v="2020-12-30T00:00:00"/>
        <d v="2020-12-31T00:00:00"/>
        <d v="2021-01-01T00:00:00"/>
        <d v="2021-01-02T00:00:00"/>
        <d v="2021-01-03T00:00:00"/>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d v="2021-02-08T00:00:00"/>
        <d v="2021-02-09T00:00:00"/>
        <d v="2021-02-10T00:00:00"/>
        <d v="2021-02-11T00:00:00"/>
        <d v="2021-02-12T00:00:00"/>
        <d v="2021-02-13T00:00:00"/>
        <d v="2021-02-14T00:00:00"/>
      </sharedItems>
      <fieldGroup par="16" base="2">
        <rangePr groupBy="months" startDate="2019-12-30T00:00:00" endDate="2021-02-15T00:00:00"/>
        <groupItems count="14">
          <s v="&lt;30/12/2019"/>
          <s v="janv"/>
          <s v="févr"/>
          <s v="mars"/>
          <s v="avr"/>
          <s v="mai"/>
          <s v="juin"/>
          <s v="juil"/>
          <s v="août"/>
          <s v="sept"/>
          <s v="oct"/>
          <s v="nov"/>
          <s v="déc"/>
          <s v="&gt;15/02/2021"/>
        </groupItems>
      </fieldGroup>
    </cacheField>
    <cacheField name="Début " numFmtId="20">
      <sharedItems containsNonDate="0" containsDate="1" containsString="0" containsBlank="1" minDate="1899-12-30T08:30:00" maxDate="1899-12-30T08:30:00"/>
    </cacheField>
    <cacheField name="Fin " numFmtId="20">
      <sharedItems containsNonDate="0" containsDate="1" containsString="0" containsBlank="1" minDate="1899-12-30T12:00:00" maxDate="1899-12-30T12:30:00"/>
    </cacheField>
    <cacheField name="Pause AM" numFmtId="20">
      <sharedItems containsNonDate="0" containsDate="1" containsString="0" containsBlank="1" minDate="1899-12-30T00:10:00" maxDate="1899-12-30T00:10:00"/>
    </cacheField>
    <cacheField name="Début PM" numFmtId="20">
      <sharedItems containsNonDate="0" containsDate="1" containsString="0" containsBlank="1" minDate="1899-12-30T13:00:00" maxDate="1899-12-30T13:30:00"/>
    </cacheField>
    <cacheField name="Fin PM" numFmtId="20">
      <sharedItems containsNonDate="0" containsDate="1" containsString="0" containsBlank="1" minDate="1899-12-30T15:30:00" maxDate="1899-12-30T17:00:00"/>
    </cacheField>
    <cacheField name="Pause PM" numFmtId="20">
      <sharedItems containsNonDate="0" containsDate="1" containsString="0" containsBlank="1" minDate="1899-12-30T00:10:00" maxDate="1899-12-30T00:10:00"/>
    </cacheField>
    <cacheField name="Temps de travail" numFmtId="20">
      <sharedItems containsSemiMixedTypes="0" containsNonDate="0" containsDate="1" containsString="0" minDate="1899-12-30T00:00:00" maxDate="1899-12-30T07:30:00"/>
    </cacheField>
    <cacheField name="Heures à récupérer" numFmtId="20">
      <sharedItems containsNonDate="0" containsDate="1" containsString="0" containsBlank="1" minDate="1899-12-30T02:00:00" maxDate="1899-12-30T02:00:00"/>
    </cacheField>
    <cacheField name="Récup avance" numFmtId="20">
      <sharedItems containsNonDate="0" containsDate="1" containsString="0" containsBlank="1" minDate="1899-12-30T02:00:00" maxDate="1899-12-30T02:00:00"/>
    </cacheField>
    <cacheField name=" CP / ABS" numFmtId="0">
      <sharedItems containsBlank="1"/>
    </cacheField>
    <cacheField name="Jour Férié" numFmtId="0">
      <sharedItems/>
    </cacheField>
    <cacheField name="Heures sup" numFmtId="46">
      <sharedItems containsSemiMixedTypes="0" containsNonDate="0" containsDate="1" containsString="0" minDate="1899-12-30T00:00:00" maxDate="1899-12-31T00:00:00"/>
    </cacheField>
    <cacheField name="Arrêt Maladie" numFmtId="165">
      <sharedItems containsSemiMixedTypes="0" containsNonDate="0" containsDate="1" containsString="0" minDate="1899-12-30T00:00:00" maxDate="1899-12-31T00:00:00"/>
    </cacheField>
    <cacheField name="Années" numFmtId="0" databaseField="0">
      <fieldGroup base="2">
        <rangePr groupBy="years" startDate="2019-12-30T00:00:00" endDate="2021-02-15T00:00:00"/>
        <groupItems count="5">
          <s v="&lt;30/12/2019"/>
          <s v="2019"/>
          <s v="2020"/>
          <s v="2021"/>
          <s v="&gt;15/02/2021"/>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3">
  <r>
    <s v=""/>
    <s v="LUNDI"/>
    <x v="0"/>
    <d v="1899-12-30T08:30:00"/>
    <d v="1899-12-30T12:30:00"/>
    <d v="1899-12-30T00:10:00"/>
    <d v="1899-12-30T13:30:00"/>
    <d v="1899-12-30T17:00:00"/>
    <d v="1899-12-30T00:10:00"/>
    <d v="1899-12-30T07:10:00"/>
    <d v="1899-12-30T02:00:00"/>
    <m/>
    <s v="Ch.P."/>
    <s v=""/>
    <d v="1899-12-30T00:00:00"/>
    <d v="1899-12-30T00:00:00"/>
  </r>
  <r>
    <s v=""/>
    <s v="MARDI"/>
    <x v="1"/>
    <d v="1899-12-30T08:30:00"/>
    <d v="1899-12-30T12:30:00"/>
    <d v="1899-12-30T00:10:00"/>
    <d v="1899-12-30T13:30:00"/>
    <d v="1899-12-30T17:00:00"/>
    <d v="1899-12-30T00:10:00"/>
    <d v="1899-12-30T07:10:00"/>
    <m/>
    <d v="1899-12-30T02:00:00"/>
    <s v="Ch.P."/>
    <s v=""/>
    <d v="1899-12-30T00:00:00"/>
    <d v="1899-12-30T00:00:00"/>
  </r>
  <r>
    <s v=""/>
    <s v="MERCREDI"/>
    <x v="2"/>
    <m/>
    <m/>
    <m/>
    <m/>
    <m/>
    <m/>
    <d v="1899-12-30T00:00:00"/>
    <m/>
    <m/>
    <m/>
    <s v="oui"/>
    <d v="1899-12-30T00:00:00"/>
    <d v="1899-12-30T00:00:00"/>
  </r>
  <r>
    <s v="semaine 1"/>
    <s v="JEUDI"/>
    <x v="3"/>
    <d v="1899-12-30T08:30:00"/>
    <d v="1899-12-30T12:30:00"/>
    <d v="1899-12-30T00:10:00"/>
    <d v="1899-12-30T13:30:00"/>
    <d v="1899-12-30T17:00:00"/>
    <d v="1899-12-30T00:10:00"/>
    <d v="1899-12-30T07:10:00"/>
    <m/>
    <m/>
    <m/>
    <s v=""/>
    <d v="1899-12-30T00:00:00"/>
    <d v="1899-12-30T00:00:00"/>
  </r>
  <r>
    <s v=""/>
    <s v="VENDREDI"/>
    <x v="4"/>
    <d v="1899-12-30T08:30:00"/>
    <d v="1899-12-30T12:00:00"/>
    <d v="1899-12-30T00:10:00"/>
    <d v="1899-12-30T13:00:00"/>
    <d v="1899-12-30T15:30:00"/>
    <m/>
    <d v="1899-12-30T05:50:00"/>
    <m/>
    <m/>
    <s v="Ch.P."/>
    <s v=""/>
    <d v="1899-12-30T00:00:00"/>
    <d v="1899-12-30T00:00:00"/>
  </r>
  <r>
    <s v=""/>
    <s v="SAMEDI"/>
    <x v="5"/>
    <m/>
    <m/>
    <m/>
    <m/>
    <m/>
    <m/>
    <d v="1899-12-30T00:00:00"/>
    <m/>
    <m/>
    <m/>
    <s v=""/>
    <d v="1899-12-30T00:00:00"/>
    <d v="1899-12-30T00:00:00"/>
  </r>
  <r>
    <s v=""/>
    <s v="DIMANCHE"/>
    <x v="6"/>
    <m/>
    <m/>
    <m/>
    <m/>
    <m/>
    <m/>
    <d v="1899-12-30T00:00:00"/>
    <m/>
    <m/>
    <m/>
    <s v=""/>
    <d v="1899-12-30T00:00:00"/>
    <d v="1899-12-30T00:00:00"/>
  </r>
  <r>
    <s v=""/>
    <s v="LUNDI"/>
    <x v="7"/>
    <d v="1899-12-30T08:30:00"/>
    <d v="1899-12-30T12:30:00"/>
    <d v="1899-12-30T00:10:00"/>
    <d v="1899-12-30T13:30:00"/>
    <d v="1899-12-30T17:00:00"/>
    <d v="1899-12-30T00:10:00"/>
    <d v="1899-12-30T07:10:00"/>
    <m/>
    <m/>
    <s v="Ch.P."/>
    <s v=""/>
    <d v="1899-12-30T00:00:00"/>
    <d v="1899-12-30T00:00:00"/>
  </r>
  <r>
    <s v=""/>
    <s v="MARDI"/>
    <x v="8"/>
    <d v="1899-12-30T08:30:00"/>
    <d v="1899-12-30T12:30:00"/>
    <d v="1899-12-30T00:10:00"/>
    <d v="1899-12-30T13:30:00"/>
    <d v="1899-12-30T17:00:00"/>
    <d v="1899-12-30T00:10:00"/>
    <d v="1899-12-30T07:10:00"/>
    <m/>
    <m/>
    <s v="Ch.P."/>
    <s v=""/>
    <d v="1899-12-30T00:00:00"/>
    <d v="1899-12-30T00:00:00"/>
  </r>
  <r>
    <s v=""/>
    <s v="MERCREDI"/>
    <x v="9"/>
    <d v="1899-12-30T08:30:00"/>
    <d v="1899-12-30T12:30:00"/>
    <d v="1899-12-30T00:10:00"/>
    <d v="1899-12-30T13:30:00"/>
    <d v="1899-12-30T17:00:00"/>
    <d v="1899-12-30T00:10:00"/>
    <d v="1899-12-30T07:10:00"/>
    <m/>
    <m/>
    <s v="Ch.P."/>
    <s v=""/>
    <d v="1899-12-30T00:00:00"/>
    <d v="1899-12-30T00:00:00"/>
  </r>
  <r>
    <s v="semaine 2"/>
    <s v="JEUDI"/>
    <x v="10"/>
    <d v="1899-12-30T08:30:00"/>
    <d v="1899-12-30T12:30:00"/>
    <d v="1899-12-30T00:10:00"/>
    <d v="1899-12-30T13:30:00"/>
    <d v="1899-12-30T17:00:00"/>
    <d v="1899-12-30T00:10:00"/>
    <d v="1899-12-30T07:10:00"/>
    <d v="1899-12-30T02:00:00"/>
    <m/>
    <s v="Ch.P."/>
    <s v=""/>
    <d v="1899-12-30T00:00:00"/>
    <d v="1899-12-30T00:00:00"/>
  </r>
  <r>
    <s v=""/>
    <s v="VENDREDI"/>
    <x v="11"/>
    <d v="1899-12-30T08:30:00"/>
    <d v="1899-12-30T12:00:00"/>
    <d v="1899-12-30T00:10:00"/>
    <d v="1899-12-30T13:00:00"/>
    <d v="1899-12-30T15:30:00"/>
    <m/>
    <d v="1899-12-30T05:50:00"/>
    <m/>
    <m/>
    <m/>
    <s v=""/>
    <d v="1899-12-30T00:00:00"/>
    <d v="1899-12-30T00:00:00"/>
  </r>
  <r>
    <s v=""/>
    <s v="SAMEDI"/>
    <x v="12"/>
    <m/>
    <m/>
    <m/>
    <m/>
    <m/>
    <m/>
    <d v="1899-12-30T00:00:00"/>
    <m/>
    <m/>
    <m/>
    <s v=""/>
    <d v="1899-12-30T00:00:00"/>
    <d v="1899-12-30T00:00:00"/>
  </r>
  <r>
    <s v=""/>
    <s v="DIMANCHE"/>
    <x v="13"/>
    <m/>
    <m/>
    <m/>
    <m/>
    <m/>
    <m/>
    <d v="1899-12-30T00:00:00"/>
    <m/>
    <m/>
    <m/>
    <s v=""/>
    <d v="1899-12-30T00:00:00"/>
    <d v="1899-12-30T00:00:00"/>
  </r>
  <r>
    <s v=""/>
    <s v="LUNDI"/>
    <x v="14"/>
    <d v="1899-12-30T08:30:00"/>
    <d v="1899-12-30T12:30:00"/>
    <m/>
    <d v="1899-12-30T13:30:00"/>
    <d v="1899-12-30T17:00:00"/>
    <m/>
    <d v="1899-12-30T07:30:00"/>
    <m/>
    <m/>
    <m/>
    <s v=""/>
    <d v="1899-12-30T00:00:00"/>
    <d v="1899-12-30T00:00:00"/>
  </r>
  <r>
    <s v=""/>
    <s v="MARDI"/>
    <x v="15"/>
    <d v="1899-12-30T08:30:00"/>
    <d v="1899-12-30T12:30:00"/>
    <m/>
    <d v="1899-12-30T13:30:00"/>
    <d v="1899-12-30T17:00:00"/>
    <m/>
    <d v="1899-12-30T07:30:00"/>
    <m/>
    <m/>
    <m/>
    <s v=""/>
    <d v="1899-12-30T00:00:00"/>
    <d v="1899-12-30T00:00:00"/>
  </r>
  <r>
    <s v=""/>
    <s v="MERCREDI"/>
    <x v="16"/>
    <d v="1899-12-30T08:30:00"/>
    <d v="1899-12-30T12:30:00"/>
    <m/>
    <d v="1899-12-30T13:30:00"/>
    <d v="1899-12-30T17:00:00"/>
    <m/>
    <d v="1899-12-30T07:30:00"/>
    <m/>
    <m/>
    <m/>
    <s v=""/>
    <d v="1899-12-30T00:00:00"/>
    <d v="1899-12-30T00:00:00"/>
  </r>
  <r>
    <s v="semaine 3"/>
    <s v="JEUDI"/>
    <x v="17"/>
    <d v="1899-12-30T08:30:00"/>
    <d v="1899-12-30T12:30:00"/>
    <m/>
    <d v="1899-12-30T13:30:00"/>
    <d v="1899-12-30T17:00:00"/>
    <m/>
    <d v="1899-12-30T07:30:00"/>
    <m/>
    <m/>
    <m/>
    <s v=""/>
    <d v="1899-12-30T00:00:00"/>
    <d v="1899-12-30T00:00:00"/>
  </r>
  <r>
    <s v=""/>
    <s v="VENDREDI"/>
    <x v="18"/>
    <d v="1899-12-30T08:30:00"/>
    <d v="1899-12-30T12:30:00"/>
    <m/>
    <d v="1899-12-30T13:30:00"/>
    <d v="1899-12-30T17:00:00"/>
    <m/>
    <d v="1899-12-30T07:30:00"/>
    <m/>
    <m/>
    <m/>
    <s v=""/>
    <d v="1899-12-30T00:00:00"/>
    <d v="1899-12-30T00:00:00"/>
  </r>
  <r>
    <s v=""/>
    <s v="SAMEDI"/>
    <x v="19"/>
    <m/>
    <m/>
    <m/>
    <m/>
    <m/>
    <m/>
    <d v="1899-12-30T00:00:00"/>
    <m/>
    <m/>
    <m/>
    <s v=""/>
    <d v="1899-12-30T00:00:00"/>
    <d v="1899-12-30T00:00:00"/>
  </r>
  <r>
    <s v=""/>
    <s v="DIMANCHE"/>
    <x v="20"/>
    <m/>
    <m/>
    <m/>
    <m/>
    <m/>
    <m/>
    <d v="1899-12-30T00:00:00"/>
    <m/>
    <m/>
    <m/>
    <s v=""/>
    <d v="1899-12-30T00:00:00"/>
    <d v="1899-12-30T00:00:00"/>
  </r>
  <r>
    <s v=""/>
    <s v="LUNDI"/>
    <x v="21"/>
    <d v="1899-12-30T08:30:00"/>
    <d v="1899-12-30T12:30:00"/>
    <m/>
    <d v="1899-12-30T13:30:00"/>
    <d v="1899-12-30T17:00:00"/>
    <m/>
    <d v="1899-12-30T07:30:00"/>
    <m/>
    <m/>
    <m/>
    <s v=""/>
    <d v="1899-12-30T00:00:00"/>
    <d v="1899-12-30T00:00:00"/>
  </r>
  <r>
    <s v=""/>
    <s v="MARDI"/>
    <x v="22"/>
    <d v="1899-12-30T08:30:00"/>
    <d v="1899-12-30T12:30:00"/>
    <m/>
    <d v="1899-12-30T13:30:00"/>
    <d v="1899-12-30T17:00:00"/>
    <m/>
    <d v="1899-12-30T07:30:00"/>
    <m/>
    <m/>
    <m/>
    <s v=""/>
    <d v="1899-12-30T00:00:00"/>
    <d v="1899-12-30T00:00:00"/>
  </r>
  <r>
    <s v=""/>
    <s v="MERCREDI"/>
    <x v="23"/>
    <d v="1899-12-30T08:30:00"/>
    <d v="1899-12-30T12:30:00"/>
    <m/>
    <d v="1899-12-30T13:30:00"/>
    <d v="1899-12-30T17:00:00"/>
    <m/>
    <d v="1899-12-30T07:30:00"/>
    <m/>
    <m/>
    <m/>
    <s v=""/>
    <d v="1899-12-30T00:00:00"/>
    <d v="1899-12-30T00:00:00"/>
  </r>
  <r>
    <s v="semaine 4"/>
    <s v="JEUDI"/>
    <x v="24"/>
    <d v="1899-12-30T08:30:00"/>
    <d v="1899-12-30T12:30:00"/>
    <m/>
    <d v="1899-12-30T13:30:00"/>
    <d v="1899-12-30T17:00:00"/>
    <m/>
    <d v="1899-12-30T07:30:00"/>
    <m/>
    <m/>
    <m/>
    <s v=""/>
    <d v="1899-12-30T00:00:00"/>
    <d v="1899-12-30T00:00:00"/>
  </r>
  <r>
    <s v=""/>
    <s v="VENDREDI"/>
    <x v="25"/>
    <d v="1899-12-30T08:30:00"/>
    <d v="1899-12-30T12:30:00"/>
    <m/>
    <d v="1899-12-30T13:30:00"/>
    <d v="1899-12-30T17:00:00"/>
    <m/>
    <d v="1899-12-30T07:30:00"/>
    <m/>
    <m/>
    <m/>
    <s v=""/>
    <d v="1899-12-30T00:00:00"/>
    <d v="1899-12-30T00:00:00"/>
  </r>
  <r>
    <s v=""/>
    <s v="SAMEDI"/>
    <x v="26"/>
    <m/>
    <m/>
    <m/>
    <m/>
    <m/>
    <m/>
    <d v="1899-12-30T00:00:00"/>
    <m/>
    <m/>
    <m/>
    <s v=""/>
    <d v="1899-12-30T00:00:00"/>
    <d v="1899-12-30T00:00:00"/>
  </r>
  <r>
    <s v=""/>
    <s v="DIMANCHE"/>
    <x v="27"/>
    <m/>
    <m/>
    <m/>
    <m/>
    <m/>
    <m/>
    <d v="1899-12-30T00:00:00"/>
    <m/>
    <m/>
    <m/>
    <s v=""/>
    <d v="1899-12-30T00:00:00"/>
    <d v="1899-12-30T00:00:00"/>
  </r>
  <r>
    <s v=""/>
    <s v="LUNDI"/>
    <x v="28"/>
    <d v="1899-12-30T08:30:00"/>
    <d v="1899-12-30T12:30:00"/>
    <m/>
    <d v="1899-12-30T13:30:00"/>
    <d v="1899-12-30T17:00:00"/>
    <m/>
    <d v="1899-12-30T07:30:00"/>
    <m/>
    <m/>
    <m/>
    <s v=""/>
    <d v="1899-12-30T00:00:00"/>
    <d v="1899-12-30T00:00:00"/>
  </r>
  <r>
    <s v=""/>
    <s v="MARDI"/>
    <x v="29"/>
    <d v="1899-12-30T08:30:00"/>
    <d v="1899-12-30T12:30:00"/>
    <m/>
    <d v="1899-12-30T13:30:00"/>
    <d v="1899-12-30T17:00:00"/>
    <m/>
    <d v="1899-12-30T07:30:00"/>
    <m/>
    <m/>
    <m/>
    <s v=""/>
    <d v="1899-12-30T00:00:00"/>
    <d v="1899-12-30T00:00:00"/>
  </r>
  <r>
    <s v=""/>
    <s v="MERCREDI"/>
    <x v="30"/>
    <d v="1899-12-30T08:30:00"/>
    <d v="1899-12-30T12:30:00"/>
    <m/>
    <d v="1899-12-30T13:30:00"/>
    <d v="1899-12-30T17:00:00"/>
    <m/>
    <d v="1899-12-30T07:30:00"/>
    <m/>
    <m/>
    <m/>
    <s v=""/>
    <d v="1899-12-30T00:00:00"/>
    <d v="1899-12-30T00:00:00"/>
  </r>
  <r>
    <s v="semaine 5"/>
    <s v="JEUDI"/>
    <x v="31"/>
    <d v="1899-12-30T08:30:00"/>
    <d v="1899-12-30T12:30:00"/>
    <m/>
    <d v="1899-12-30T13:30:00"/>
    <d v="1899-12-30T17:00:00"/>
    <m/>
    <d v="1899-12-30T07:30:00"/>
    <m/>
    <m/>
    <m/>
    <s v=""/>
    <d v="1899-12-30T00:00:00"/>
    <d v="1899-12-30T00:00:00"/>
  </r>
  <r>
    <s v=""/>
    <s v="VENDREDI"/>
    <x v="32"/>
    <d v="1899-12-30T08:30:00"/>
    <d v="1899-12-30T12:30:00"/>
    <m/>
    <d v="1899-12-30T13:30:00"/>
    <d v="1899-12-30T17:00:00"/>
    <m/>
    <d v="1899-12-30T07:30:00"/>
    <m/>
    <m/>
    <m/>
    <s v=""/>
    <d v="1899-12-30T00:00:00"/>
    <d v="1899-12-30T00:00:00"/>
  </r>
  <r>
    <s v=""/>
    <s v="SAMEDI"/>
    <x v="33"/>
    <m/>
    <m/>
    <m/>
    <m/>
    <m/>
    <m/>
    <d v="1899-12-30T00:00:00"/>
    <m/>
    <m/>
    <m/>
    <s v=""/>
    <d v="1899-12-30T00:00:00"/>
    <d v="1899-12-30T00:00:00"/>
  </r>
  <r>
    <s v=""/>
    <s v="DIMANCHE"/>
    <x v="34"/>
    <m/>
    <m/>
    <m/>
    <m/>
    <m/>
    <m/>
    <d v="1899-12-30T00:00:00"/>
    <m/>
    <m/>
    <m/>
    <s v=""/>
    <d v="1899-12-30T00:00:00"/>
    <d v="1899-12-30T00:00:00"/>
  </r>
  <r>
    <s v=""/>
    <s v="LUNDI"/>
    <x v="35"/>
    <m/>
    <m/>
    <m/>
    <m/>
    <m/>
    <m/>
    <d v="1899-12-30T00:00:00"/>
    <m/>
    <m/>
    <m/>
    <s v=""/>
    <d v="1899-12-30T00:00:00"/>
    <d v="1899-12-30T00:00:00"/>
  </r>
  <r>
    <s v=""/>
    <s v="MARDI"/>
    <x v="36"/>
    <m/>
    <m/>
    <m/>
    <m/>
    <m/>
    <m/>
    <d v="1899-12-30T00:00:00"/>
    <m/>
    <m/>
    <m/>
    <s v=""/>
    <d v="1899-12-30T00:00:00"/>
    <d v="1899-12-30T00:00:00"/>
  </r>
  <r>
    <s v=""/>
    <s v="MERCREDI"/>
    <x v="37"/>
    <m/>
    <m/>
    <m/>
    <m/>
    <m/>
    <m/>
    <d v="1899-12-30T00:00:00"/>
    <m/>
    <m/>
    <m/>
    <s v=""/>
    <d v="1899-12-30T00:00:00"/>
    <d v="1899-12-30T00:00:00"/>
  </r>
  <r>
    <s v="semaine 6"/>
    <s v="JEUDI"/>
    <x v="38"/>
    <m/>
    <m/>
    <m/>
    <m/>
    <m/>
    <m/>
    <d v="1899-12-30T00:00:00"/>
    <m/>
    <m/>
    <m/>
    <s v=""/>
    <d v="1899-12-30T00:00:00"/>
    <d v="1899-12-30T00:00:00"/>
  </r>
  <r>
    <s v=""/>
    <s v="VENDREDI"/>
    <x v="39"/>
    <m/>
    <m/>
    <m/>
    <m/>
    <m/>
    <m/>
    <d v="1899-12-30T00:00:00"/>
    <m/>
    <m/>
    <m/>
    <s v=""/>
    <d v="1899-12-30T00:00:00"/>
    <d v="1899-12-30T00:00:00"/>
  </r>
  <r>
    <s v=""/>
    <s v="SAMEDI"/>
    <x v="40"/>
    <m/>
    <m/>
    <m/>
    <m/>
    <m/>
    <m/>
    <d v="1899-12-30T00:00:00"/>
    <m/>
    <m/>
    <m/>
    <s v=""/>
    <d v="1899-12-30T00:00:00"/>
    <d v="1899-12-30T00:00:00"/>
  </r>
  <r>
    <s v=""/>
    <s v="DIMANCHE"/>
    <x v="41"/>
    <m/>
    <m/>
    <m/>
    <m/>
    <m/>
    <m/>
    <d v="1899-12-30T00:00:00"/>
    <m/>
    <m/>
    <m/>
    <s v=""/>
    <d v="1899-12-30T00:00:00"/>
    <d v="1899-12-30T00:00:00"/>
  </r>
  <r>
    <s v=""/>
    <s v="LUNDI"/>
    <x v="42"/>
    <m/>
    <m/>
    <m/>
    <m/>
    <m/>
    <m/>
    <d v="1899-12-30T00:00:00"/>
    <m/>
    <m/>
    <m/>
    <s v=""/>
    <d v="1899-12-30T00:00:00"/>
    <d v="1899-12-30T00:00:00"/>
  </r>
  <r>
    <s v=""/>
    <s v="MARDI"/>
    <x v="43"/>
    <m/>
    <m/>
    <m/>
    <m/>
    <m/>
    <m/>
    <d v="1899-12-30T00:00:00"/>
    <m/>
    <m/>
    <m/>
    <s v=""/>
    <d v="1899-12-30T00:00:00"/>
    <d v="1899-12-30T00:00:00"/>
  </r>
  <r>
    <s v=""/>
    <s v="MERCREDI"/>
    <x v="44"/>
    <m/>
    <m/>
    <m/>
    <m/>
    <m/>
    <m/>
    <d v="1899-12-30T00:00:00"/>
    <m/>
    <m/>
    <m/>
    <s v=""/>
    <d v="1899-12-30T00:00:00"/>
    <d v="1899-12-30T00:00:00"/>
  </r>
  <r>
    <s v="semaine 7"/>
    <s v="JEUDI"/>
    <x v="45"/>
    <m/>
    <m/>
    <m/>
    <m/>
    <m/>
    <m/>
    <d v="1899-12-30T00:00:00"/>
    <m/>
    <m/>
    <m/>
    <s v=""/>
    <d v="1899-12-30T00:00:00"/>
    <d v="1899-12-30T00:00:00"/>
  </r>
  <r>
    <s v=""/>
    <s v="VENDREDI"/>
    <x v="46"/>
    <m/>
    <m/>
    <m/>
    <m/>
    <m/>
    <m/>
    <d v="1899-12-30T00:00:00"/>
    <m/>
    <m/>
    <m/>
    <s v=""/>
    <d v="1899-12-30T00:00:00"/>
    <d v="1899-12-30T00:00:00"/>
  </r>
  <r>
    <s v=""/>
    <s v="SAMEDI"/>
    <x v="47"/>
    <m/>
    <m/>
    <m/>
    <m/>
    <m/>
    <m/>
    <d v="1899-12-30T00:00:00"/>
    <m/>
    <m/>
    <m/>
    <s v=""/>
    <d v="1899-12-30T00:00:00"/>
    <d v="1899-12-30T00:00:00"/>
  </r>
  <r>
    <s v=""/>
    <s v="DIMANCHE"/>
    <x v="48"/>
    <m/>
    <m/>
    <m/>
    <m/>
    <m/>
    <m/>
    <d v="1899-12-30T00:00:00"/>
    <m/>
    <m/>
    <m/>
    <s v=""/>
    <d v="1899-12-30T00:00:00"/>
    <d v="1899-12-30T00:00:00"/>
  </r>
  <r>
    <s v=""/>
    <s v="LUNDI"/>
    <x v="49"/>
    <m/>
    <m/>
    <m/>
    <m/>
    <m/>
    <m/>
    <d v="1899-12-30T00:00:00"/>
    <m/>
    <m/>
    <m/>
    <s v=""/>
    <d v="1899-12-30T00:00:00"/>
    <d v="1899-12-30T00:00:00"/>
  </r>
  <r>
    <s v=""/>
    <s v="MARDI"/>
    <x v="50"/>
    <m/>
    <m/>
    <m/>
    <m/>
    <m/>
    <m/>
    <d v="1899-12-30T00:00:00"/>
    <m/>
    <m/>
    <m/>
    <s v=""/>
    <d v="1899-12-30T00:00:00"/>
    <d v="1899-12-30T00:00:00"/>
  </r>
  <r>
    <s v=""/>
    <s v="MERCREDI"/>
    <x v="51"/>
    <m/>
    <m/>
    <m/>
    <m/>
    <m/>
    <m/>
    <d v="1899-12-30T00:00:00"/>
    <m/>
    <m/>
    <m/>
    <s v=""/>
    <d v="1899-12-30T00:00:00"/>
    <d v="1899-12-30T00:00:00"/>
  </r>
  <r>
    <s v="semaine 8"/>
    <s v="JEUDI"/>
    <x v="52"/>
    <m/>
    <m/>
    <m/>
    <m/>
    <m/>
    <m/>
    <d v="1899-12-30T00:00:00"/>
    <m/>
    <m/>
    <m/>
    <s v=""/>
    <d v="1899-12-30T00:00:00"/>
    <d v="1899-12-30T00:00:00"/>
  </r>
  <r>
    <s v=""/>
    <s v="VENDREDI"/>
    <x v="53"/>
    <m/>
    <m/>
    <m/>
    <m/>
    <m/>
    <m/>
    <d v="1899-12-30T00:00:00"/>
    <m/>
    <m/>
    <m/>
    <s v=""/>
    <d v="1899-12-30T00:00:00"/>
    <d v="1899-12-30T00:00:00"/>
  </r>
  <r>
    <s v=""/>
    <s v="SAMEDI"/>
    <x v="54"/>
    <m/>
    <m/>
    <m/>
    <m/>
    <m/>
    <m/>
    <d v="1899-12-30T00:00:00"/>
    <m/>
    <m/>
    <m/>
    <s v=""/>
    <d v="1899-12-30T00:00:00"/>
    <d v="1899-12-30T00:00:00"/>
  </r>
  <r>
    <s v=""/>
    <s v="DIMANCHE"/>
    <x v="55"/>
    <m/>
    <m/>
    <m/>
    <m/>
    <m/>
    <m/>
    <d v="1899-12-30T00:00:00"/>
    <m/>
    <m/>
    <m/>
    <s v=""/>
    <d v="1899-12-30T00:00:00"/>
    <d v="1899-12-30T00:00:00"/>
  </r>
  <r>
    <s v=""/>
    <s v="LUNDI"/>
    <x v="56"/>
    <m/>
    <m/>
    <m/>
    <m/>
    <m/>
    <m/>
    <d v="1899-12-30T00:00:00"/>
    <m/>
    <m/>
    <m/>
    <s v=""/>
    <d v="1899-12-30T00:00:00"/>
    <d v="1899-12-30T00:00:00"/>
  </r>
  <r>
    <s v=""/>
    <s v="MARDI"/>
    <x v="57"/>
    <m/>
    <m/>
    <m/>
    <m/>
    <m/>
    <m/>
    <d v="1899-12-30T00:00:00"/>
    <m/>
    <m/>
    <m/>
    <s v=""/>
    <d v="1899-12-30T00:00:00"/>
    <d v="1899-12-30T00:00:00"/>
  </r>
  <r>
    <s v=""/>
    <s v="MERCREDI"/>
    <x v="58"/>
    <m/>
    <m/>
    <m/>
    <m/>
    <m/>
    <m/>
    <d v="1899-12-30T00:00:00"/>
    <m/>
    <m/>
    <m/>
    <s v=""/>
    <d v="1899-12-30T00:00:00"/>
    <d v="1899-12-30T00:00:00"/>
  </r>
  <r>
    <s v="semaine 9"/>
    <s v="JEUDI"/>
    <x v="59"/>
    <m/>
    <m/>
    <m/>
    <m/>
    <m/>
    <m/>
    <d v="1899-12-30T00:00:00"/>
    <m/>
    <m/>
    <m/>
    <s v=""/>
    <d v="1899-12-30T00:00:00"/>
    <d v="1899-12-30T00:00:00"/>
  </r>
  <r>
    <s v=""/>
    <s v="VENDREDI"/>
    <x v="60"/>
    <m/>
    <m/>
    <m/>
    <m/>
    <m/>
    <m/>
    <d v="1899-12-30T00:00:00"/>
    <m/>
    <m/>
    <m/>
    <s v=""/>
    <d v="1899-12-30T00:00:00"/>
    <d v="1899-12-30T00:00:00"/>
  </r>
  <r>
    <s v=""/>
    <s v="SAMEDI"/>
    <x v="61"/>
    <m/>
    <m/>
    <m/>
    <m/>
    <m/>
    <m/>
    <d v="1899-12-30T00:00:00"/>
    <m/>
    <m/>
    <m/>
    <s v=""/>
    <d v="1899-12-30T00:00:00"/>
    <d v="1899-12-30T00:00:00"/>
  </r>
  <r>
    <s v=""/>
    <s v="DIMANCHE"/>
    <x v="62"/>
    <m/>
    <m/>
    <m/>
    <m/>
    <m/>
    <m/>
    <d v="1899-12-30T00:00:00"/>
    <m/>
    <m/>
    <m/>
    <s v=""/>
    <d v="1899-12-30T00:00:00"/>
    <d v="1899-12-30T00:00:00"/>
  </r>
  <r>
    <s v=""/>
    <s v="LUNDI"/>
    <x v="63"/>
    <m/>
    <m/>
    <m/>
    <m/>
    <m/>
    <m/>
    <d v="1899-12-30T00:00:00"/>
    <m/>
    <m/>
    <m/>
    <s v=""/>
    <d v="1899-12-30T00:00:00"/>
    <d v="1899-12-30T00:00:00"/>
  </r>
  <r>
    <s v=""/>
    <s v="MARDI"/>
    <x v="64"/>
    <m/>
    <m/>
    <m/>
    <m/>
    <m/>
    <m/>
    <d v="1899-12-30T00:00:00"/>
    <m/>
    <m/>
    <m/>
    <s v=""/>
    <d v="1899-12-30T00:00:00"/>
    <d v="1899-12-30T00:00:00"/>
  </r>
  <r>
    <s v=""/>
    <s v="MERCREDI"/>
    <x v="65"/>
    <m/>
    <m/>
    <m/>
    <m/>
    <m/>
    <m/>
    <d v="1899-12-30T00:00:00"/>
    <m/>
    <m/>
    <m/>
    <s v=""/>
    <d v="1899-12-30T00:00:00"/>
    <d v="1899-12-30T00:00:00"/>
  </r>
  <r>
    <s v="semaine 10"/>
    <s v="JEUDI"/>
    <x v="66"/>
    <m/>
    <m/>
    <m/>
    <m/>
    <m/>
    <m/>
    <d v="1899-12-30T00:00:00"/>
    <m/>
    <m/>
    <m/>
    <s v=""/>
    <d v="1899-12-30T00:00:00"/>
    <d v="1899-12-30T00:00:00"/>
  </r>
  <r>
    <s v=""/>
    <s v="VENDREDI"/>
    <x v="67"/>
    <m/>
    <m/>
    <m/>
    <m/>
    <m/>
    <m/>
    <d v="1899-12-30T00:00:00"/>
    <m/>
    <m/>
    <m/>
    <s v=""/>
    <d v="1899-12-30T00:00:00"/>
    <d v="1899-12-30T00:00:00"/>
  </r>
  <r>
    <s v=""/>
    <s v="SAMEDI"/>
    <x v="68"/>
    <m/>
    <m/>
    <m/>
    <m/>
    <m/>
    <m/>
    <d v="1899-12-30T00:00:00"/>
    <m/>
    <m/>
    <m/>
    <s v=""/>
    <d v="1899-12-30T00:00:00"/>
    <d v="1899-12-30T00:00:00"/>
  </r>
  <r>
    <s v=""/>
    <s v="DIMANCHE"/>
    <x v="69"/>
    <m/>
    <m/>
    <m/>
    <m/>
    <m/>
    <m/>
    <d v="1899-12-30T00:00:00"/>
    <m/>
    <m/>
    <m/>
    <s v=""/>
    <d v="1899-12-30T00:00:00"/>
    <d v="1899-12-30T00:00:00"/>
  </r>
  <r>
    <s v=""/>
    <s v="LUNDI"/>
    <x v="70"/>
    <m/>
    <m/>
    <m/>
    <m/>
    <m/>
    <m/>
    <d v="1899-12-30T00:00:00"/>
    <m/>
    <m/>
    <m/>
    <s v=""/>
    <d v="1899-12-30T00:00:00"/>
    <d v="1899-12-30T00:00:00"/>
  </r>
  <r>
    <s v=""/>
    <s v="MARDI"/>
    <x v="71"/>
    <m/>
    <m/>
    <m/>
    <m/>
    <m/>
    <m/>
    <d v="1899-12-30T00:00:00"/>
    <m/>
    <m/>
    <m/>
    <s v=""/>
    <d v="1899-12-30T00:00:00"/>
    <d v="1899-12-30T00:00:00"/>
  </r>
  <r>
    <s v=""/>
    <s v="MERCREDI"/>
    <x v="72"/>
    <m/>
    <m/>
    <m/>
    <m/>
    <m/>
    <m/>
    <d v="1899-12-30T00:00:00"/>
    <m/>
    <m/>
    <m/>
    <s v=""/>
    <d v="1899-12-30T00:00:00"/>
    <d v="1899-12-30T00:00:00"/>
  </r>
  <r>
    <s v="semaine 11"/>
    <s v="JEUDI"/>
    <x v="73"/>
    <m/>
    <m/>
    <m/>
    <m/>
    <m/>
    <m/>
    <d v="1899-12-30T00:00:00"/>
    <m/>
    <m/>
    <m/>
    <s v=""/>
    <d v="1899-12-30T00:00:00"/>
    <d v="1899-12-30T00:00:00"/>
  </r>
  <r>
    <s v=""/>
    <s v="VENDREDI"/>
    <x v="74"/>
    <m/>
    <m/>
    <m/>
    <m/>
    <m/>
    <m/>
    <d v="1899-12-30T00:00:00"/>
    <m/>
    <m/>
    <m/>
    <s v=""/>
    <d v="1899-12-30T00:00:00"/>
    <d v="1899-12-30T00:00:00"/>
  </r>
  <r>
    <s v=""/>
    <s v="SAMEDI"/>
    <x v="75"/>
    <m/>
    <m/>
    <m/>
    <m/>
    <m/>
    <m/>
    <d v="1899-12-30T00:00:00"/>
    <m/>
    <m/>
    <m/>
    <s v=""/>
    <d v="1899-12-30T00:00:00"/>
    <d v="1899-12-30T00:00:00"/>
  </r>
  <r>
    <s v=""/>
    <s v="DIMANCHE"/>
    <x v="76"/>
    <m/>
    <m/>
    <m/>
    <m/>
    <m/>
    <m/>
    <d v="1899-12-30T00:00:00"/>
    <m/>
    <m/>
    <m/>
    <s v=""/>
    <d v="1899-12-30T00:00:00"/>
    <d v="1899-12-30T00:00:00"/>
  </r>
  <r>
    <s v=""/>
    <s v="LUNDI"/>
    <x v="77"/>
    <m/>
    <m/>
    <m/>
    <m/>
    <m/>
    <m/>
    <d v="1899-12-30T00:00:00"/>
    <m/>
    <m/>
    <m/>
    <s v=""/>
    <d v="1899-12-30T00:00:00"/>
    <d v="1899-12-30T00:00:00"/>
  </r>
  <r>
    <s v=""/>
    <s v="MARDI"/>
    <x v="78"/>
    <m/>
    <m/>
    <m/>
    <m/>
    <m/>
    <m/>
    <d v="1899-12-30T00:00:00"/>
    <m/>
    <m/>
    <m/>
    <s v=""/>
    <d v="1899-12-30T00:00:00"/>
    <d v="1899-12-30T00:00:00"/>
  </r>
  <r>
    <s v=""/>
    <s v="MERCREDI"/>
    <x v="79"/>
    <m/>
    <m/>
    <m/>
    <m/>
    <m/>
    <m/>
    <d v="1899-12-30T00:00:00"/>
    <m/>
    <m/>
    <m/>
    <s v=""/>
    <d v="1899-12-30T00:00:00"/>
    <d v="1899-12-30T00:00:00"/>
  </r>
  <r>
    <s v="semaine 12"/>
    <s v="JEUDI"/>
    <x v="80"/>
    <m/>
    <m/>
    <m/>
    <m/>
    <m/>
    <m/>
    <d v="1899-12-30T00:00:00"/>
    <m/>
    <m/>
    <m/>
    <s v=""/>
    <d v="1899-12-30T00:00:00"/>
    <d v="1899-12-30T00:00:00"/>
  </r>
  <r>
    <s v=""/>
    <s v="VENDREDI"/>
    <x v="81"/>
    <m/>
    <m/>
    <m/>
    <m/>
    <m/>
    <m/>
    <d v="1899-12-30T00:00:00"/>
    <m/>
    <m/>
    <m/>
    <s v=""/>
    <d v="1899-12-30T00:00:00"/>
    <d v="1899-12-30T00:00:00"/>
  </r>
  <r>
    <s v=""/>
    <s v="SAMEDI"/>
    <x v="82"/>
    <m/>
    <m/>
    <m/>
    <m/>
    <m/>
    <m/>
    <d v="1899-12-30T00:00:00"/>
    <m/>
    <m/>
    <m/>
    <s v=""/>
    <d v="1899-12-30T00:00:00"/>
    <d v="1899-12-30T00:00:00"/>
  </r>
  <r>
    <s v=""/>
    <s v="DIMANCHE"/>
    <x v="83"/>
    <m/>
    <m/>
    <m/>
    <m/>
    <m/>
    <m/>
    <d v="1899-12-30T00:00:00"/>
    <m/>
    <m/>
    <m/>
    <s v=""/>
    <d v="1899-12-30T00:00:00"/>
    <d v="1899-12-30T00:00:00"/>
  </r>
  <r>
    <s v=""/>
    <s v="LUNDI"/>
    <x v="84"/>
    <m/>
    <m/>
    <m/>
    <m/>
    <m/>
    <m/>
    <d v="1899-12-30T00:00:00"/>
    <m/>
    <m/>
    <m/>
    <s v=""/>
    <d v="1899-12-30T00:00:00"/>
    <d v="1899-12-30T00:00:00"/>
  </r>
  <r>
    <s v=""/>
    <s v="MARDI"/>
    <x v="85"/>
    <m/>
    <m/>
    <m/>
    <m/>
    <m/>
    <m/>
    <d v="1899-12-30T00:00:00"/>
    <m/>
    <m/>
    <m/>
    <s v=""/>
    <d v="1899-12-30T00:00:00"/>
    <d v="1899-12-30T00:00:00"/>
  </r>
  <r>
    <s v=""/>
    <s v="MERCREDI"/>
    <x v="86"/>
    <m/>
    <m/>
    <m/>
    <m/>
    <m/>
    <m/>
    <d v="1899-12-30T00:00:00"/>
    <m/>
    <m/>
    <m/>
    <s v=""/>
    <d v="1899-12-30T00:00:00"/>
    <d v="1899-12-30T00:00:00"/>
  </r>
  <r>
    <s v="semaine 13"/>
    <s v="JEUDI"/>
    <x v="87"/>
    <m/>
    <m/>
    <m/>
    <m/>
    <m/>
    <m/>
    <d v="1899-12-30T00:00:00"/>
    <m/>
    <m/>
    <m/>
    <s v=""/>
    <d v="1899-12-30T00:00:00"/>
    <d v="1899-12-30T00:00:00"/>
  </r>
  <r>
    <s v=""/>
    <s v="VENDREDI"/>
    <x v="88"/>
    <m/>
    <m/>
    <m/>
    <m/>
    <m/>
    <m/>
    <d v="1899-12-30T00:00:00"/>
    <m/>
    <m/>
    <m/>
    <s v=""/>
    <d v="1899-12-30T00:00:00"/>
    <d v="1899-12-30T00:00:00"/>
  </r>
  <r>
    <s v=""/>
    <s v="SAMEDI"/>
    <x v="89"/>
    <m/>
    <m/>
    <m/>
    <m/>
    <m/>
    <m/>
    <d v="1899-12-30T00:00:00"/>
    <m/>
    <m/>
    <m/>
    <s v=""/>
    <d v="1899-12-30T00:00:00"/>
    <d v="1899-12-30T00:00:00"/>
  </r>
  <r>
    <s v=""/>
    <s v="DIMANCHE"/>
    <x v="90"/>
    <m/>
    <m/>
    <m/>
    <m/>
    <m/>
    <m/>
    <d v="1899-12-30T00:00:00"/>
    <m/>
    <m/>
    <m/>
    <s v=""/>
    <d v="1899-12-30T00:00:00"/>
    <d v="1899-12-30T00:00:00"/>
  </r>
  <r>
    <s v=""/>
    <s v="LUNDI"/>
    <x v="91"/>
    <m/>
    <m/>
    <m/>
    <m/>
    <m/>
    <m/>
    <d v="1899-12-30T00:00:00"/>
    <m/>
    <m/>
    <m/>
    <s v=""/>
    <d v="1899-12-30T00:00:00"/>
    <d v="1899-12-30T00:00:00"/>
  </r>
  <r>
    <s v=""/>
    <s v="MARDI"/>
    <x v="92"/>
    <m/>
    <m/>
    <m/>
    <m/>
    <m/>
    <m/>
    <d v="1899-12-30T00:00:00"/>
    <m/>
    <m/>
    <m/>
    <s v=""/>
    <d v="1899-12-30T00:00:00"/>
    <d v="1899-12-30T00:00:00"/>
  </r>
  <r>
    <s v=""/>
    <s v="MERCREDI"/>
    <x v="93"/>
    <m/>
    <m/>
    <m/>
    <m/>
    <m/>
    <m/>
    <d v="1899-12-30T00:00:00"/>
    <m/>
    <m/>
    <m/>
    <s v=""/>
    <d v="1899-12-30T00:00:00"/>
    <d v="1899-12-30T00:00:00"/>
  </r>
  <r>
    <s v="semaine 14"/>
    <s v="JEUDI"/>
    <x v="94"/>
    <m/>
    <m/>
    <m/>
    <m/>
    <m/>
    <m/>
    <d v="1899-12-30T00:00:00"/>
    <m/>
    <m/>
    <m/>
    <s v=""/>
    <d v="1899-12-30T00:00:00"/>
    <d v="1899-12-30T00:00:00"/>
  </r>
  <r>
    <s v=""/>
    <s v="VENDREDI"/>
    <x v="95"/>
    <m/>
    <m/>
    <m/>
    <m/>
    <m/>
    <m/>
    <d v="1899-12-30T00:00:00"/>
    <m/>
    <m/>
    <m/>
    <s v=""/>
    <d v="1899-12-30T00:00:00"/>
    <d v="1899-12-30T00:00:00"/>
  </r>
  <r>
    <s v=""/>
    <s v="SAMEDI"/>
    <x v="96"/>
    <m/>
    <m/>
    <m/>
    <m/>
    <m/>
    <m/>
    <d v="1899-12-30T00:00:00"/>
    <m/>
    <m/>
    <m/>
    <s v=""/>
    <d v="1899-12-30T00:00:00"/>
    <d v="1899-12-30T00:00:00"/>
  </r>
  <r>
    <s v=""/>
    <s v="DIMANCHE"/>
    <x v="97"/>
    <m/>
    <m/>
    <m/>
    <m/>
    <m/>
    <m/>
    <d v="1899-12-30T00:00:00"/>
    <m/>
    <m/>
    <m/>
    <s v=""/>
    <d v="1899-12-30T00:00:00"/>
    <d v="1899-12-30T00:00:00"/>
  </r>
  <r>
    <s v=""/>
    <s v="LUNDI"/>
    <x v="98"/>
    <m/>
    <m/>
    <m/>
    <m/>
    <m/>
    <m/>
    <d v="1899-12-30T00:00:00"/>
    <m/>
    <m/>
    <m/>
    <s v=""/>
    <d v="1899-12-30T00:00:00"/>
    <d v="1899-12-30T00:00:00"/>
  </r>
  <r>
    <s v=""/>
    <s v="MARDI"/>
    <x v="99"/>
    <m/>
    <m/>
    <m/>
    <m/>
    <m/>
    <m/>
    <d v="1899-12-30T00:00:00"/>
    <m/>
    <m/>
    <m/>
    <s v=""/>
    <d v="1899-12-30T00:00:00"/>
    <d v="1899-12-30T00:00:00"/>
  </r>
  <r>
    <s v=""/>
    <s v="MERCREDI"/>
    <x v="100"/>
    <m/>
    <m/>
    <m/>
    <m/>
    <m/>
    <m/>
    <d v="1899-12-30T00:00:00"/>
    <m/>
    <m/>
    <m/>
    <s v=""/>
    <d v="1899-12-30T00:00:00"/>
    <d v="1899-12-30T00:00:00"/>
  </r>
  <r>
    <s v="semaine 15"/>
    <s v="JEUDI"/>
    <x v="101"/>
    <m/>
    <m/>
    <m/>
    <m/>
    <m/>
    <m/>
    <d v="1899-12-30T00:00:00"/>
    <m/>
    <m/>
    <m/>
    <s v=""/>
    <d v="1899-12-30T00:00:00"/>
    <d v="1899-12-30T00:00:00"/>
  </r>
  <r>
    <s v=""/>
    <s v="VENDREDI"/>
    <x v="102"/>
    <m/>
    <m/>
    <m/>
    <m/>
    <m/>
    <m/>
    <d v="1899-12-30T00:00:00"/>
    <m/>
    <m/>
    <m/>
    <s v=""/>
    <d v="1899-12-30T00:00:00"/>
    <d v="1899-12-30T00:00:00"/>
  </r>
  <r>
    <s v=""/>
    <s v="SAMEDI"/>
    <x v="103"/>
    <m/>
    <m/>
    <m/>
    <m/>
    <m/>
    <m/>
    <d v="1899-12-30T00:00:00"/>
    <m/>
    <m/>
    <m/>
    <s v=""/>
    <d v="1899-12-30T00:00:00"/>
    <d v="1899-12-30T00:00:00"/>
  </r>
  <r>
    <s v=""/>
    <s v="DIMANCHE"/>
    <x v="104"/>
    <m/>
    <m/>
    <m/>
    <m/>
    <m/>
    <m/>
    <d v="1899-12-30T00:00:00"/>
    <m/>
    <m/>
    <m/>
    <s v="oui"/>
    <d v="1899-12-30T00:00:00"/>
    <d v="1899-12-30T00:00:00"/>
  </r>
  <r>
    <s v=""/>
    <s v="LUNDI"/>
    <x v="105"/>
    <m/>
    <m/>
    <m/>
    <m/>
    <m/>
    <m/>
    <d v="1899-12-30T00:00:00"/>
    <m/>
    <m/>
    <m/>
    <s v="oui"/>
    <d v="1899-12-30T00:00:00"/>
    <d v="1899-12-30T00:00:00"/>
  </r>
  <r>
    <s v=""/>
    <s v="MARDI"/>
    <x v="106"/>
    <m/>
    <m/>
    <m/>
    <m/>
    <m/>
    <m/>
    <d v="1899-12-30T00:00:00"/>
    <m/>
    <m/>
    <m/>
    <s v=""/>
    <d v="1899-12-30T00:00:00"/>
    <d v="1899-12-30T00:00:00"/>
  </r>
  <r>
    <s v=""/>
    <s v="MERCREDI"/>
    <x v="107"/>
    <m/>
    <m/>
    <m/>
    <m/>
    <m/>
    <m/>
    <d v="1899-12-30T00:00:00"/>
    <m/>
    <m/>
    <m/>
    <s v=""/>
    <d v="1899-12-30T00:00:00"/>
    <d v="1899-12-30T00:00:00"/>
  </r>
  <r>
    <s v="semaine 16"/>
    <s v="JEUDI"/>
    <x v="108"/>
    <m/>
    <m/>
    <m/>
    <m/>
    <m/>
    <m/>
    <d v="1899-12-30T00:00:00"/>
    <m/>
    <m/>
    <m/>
    <s v=""/>
    <d v="1899-12-30T00:00:00"/>
    <d v="1899-12-30T00:00:00"/>
  </r>
  <r>
    <s v=""/>
    <s v="VENDREDI"/>
    <x v="109"/>
    <m/>
    <m/>
    <m/>
    <m/>
    <m/>
    <m/>
    <d v="1899-12-30T00:00:00"/>
    <m/>
    <m/>
    <m/>
    <s v=""/>
    <d v="1899-12-30T00:00:00"/>
    <d v="1899-12-30T00:00:00"/>
  </r>
  <r>
    <s v=""/>
    <s v="SAMEDI"/>
    <x v="110"/>
    <m/>
    <m/>
    <m/>
    <m/>
    <m/>
    <m/>
    <d v="1899-12-30T00:00:00"/>
    <m/>
    <m/>
    <m/>
    <s v=""/>
    <d v="1899-12-30T00:00:00"/>
    <d v="1899-12-30T00:00:00"/>
  </r>
  <r>
    <s v=""/>
    <s v="DIMANCHE"/>
    <x v="111"/>
    <m/>
    <m/>
    <m/>
    <m/>
    <m/>
    <m/>
    <d v="1899-12-30T00:00:00"/>
    <m/>
    <m/>
    <m/>
    <s v=""/>
    <d v="1899-12-30T00:00:00"/>
    <d v="1899-12-30T00:00:00"/>
  </r>
  <r>
    <s v=""/>
    <s v="LUNDI"/>
    <x v="112"/>
    <m/>
    <m/>
    <m/>
    <m/>
    <m/>
    <m/>
    <d v="1899-12-30T00:00:00"/>
    <m/>
    <m/>
    <m/>
    <s v=""/>
    <d v="1899-12-30T00:00:00"/>
    <d v="1899-12-30T00:00:00"/>
  </r>
  <r>
    <s v=""/>
    <s v="MARDI"/>
    <x v="113"/>
    <m/>
    <m/>
    <m/>
    <m/>
    <m/>
    <m/>
    <d v="1899-12-30T00:00:00"/>
    <m/>
    <m/>
    <m/>
    <s v=""/>
    <d v="1899-12-30T00:00:00"/>
    <d v="1899-12-30T00:00:00"/>
  </r>
  <r>
    <s v=""/>
    <s v="MERCREDI"/>
    <x v="114"/>
    <m/>
    <m/>
    <m/>
    <m/>
    <m/>
    <m/>
    <d v="1899-12-30T00:00:00"/>
    <m/>
    <m/>
    <m/>
    <s v=""/>
    <d v="1899-12-30T00:00:00"/>
    <d v="1899-12-30T00:00:00"/>
  </r>
  <r>
    <s v="semaine 17"/>
    <s v="JEUDI"/>
    <x v="115"/>
    <m/>
    <m/>
    <m/>
    <m/>
    <m/>
    <m/>
    <d v="1899-12-30T00:00:00"/>
    <m/>
    <m/>
    <m/>
    <s v=""/>
    <d v="1899-12-30T00:00:00"/>
    <d v="1899-12-30T00:00:00"/>
  </r>
  <r>
    <s v=""/>
    <s v="VENDREDI"/>
    <x v="116"/>
    <m/>
    <m/>
    <m/>
    <m/>
    <m/>
    <m/>
    <d v="1899-12-30T00:00:00"/>
    <m/>
    <m/>
    <m/>
    <s v=""/>
    <d v="1899-12-30T00:00:00"/>
    <d v="1899-12-30T00:00:00"/>
  </r>
  <r>
    <s v=""/>
    <s v="SAMEDI"/>
    <x v="117"/>
    <m/>
    <m/>
    <m/>
    <m/>
    <m/>
    <m/>
    <d v="1899-12-30T00:00:00"/>
    <m/>
    <m/>
    <m/>
    <s v=""/>
    <d v="1899-12-30T00:00:00"/>
    <d v="1899-12-30T00:00:00"/>
  </r>
  <r>
    <s v=""/>
    <s v="DIMANCHE"/>
    <x v="118"/>
    <m/>
    <m/>
    <m/>
    <m/>
    <m/>
    <m/>
    <d v="1899-12-30T00:00:00"/>
    <m/>
    <m/>
    <m/>
    <s v=""/>
    <d v="1899-12-30T00:00:00"/>
    <d v="1899-12-30T00:00:00"/>
  </r>
  <r>
    <s v=""/>
    <s v="LUNDI"/>
    <x v="119"/>
    <m/>
    <m/>
    <m/>
    <m/>
    <m/>
    <m/>
    <d v="1899-12-30T00:00:00"/>
    <m/>
    <m/>
    <m/>
    <s v=""/>
    <d v="1899-12-30T00:00:00"/>
    <d v="1899-12-30T00:00:00"/>
  </r>
  <r>
    <s v=""/>
    <s v="MARDI"/>
    <x v="120"/>
    <m/>
    <m/>
    <m/>
    <m/>
    <m/>
    <m/>
    <d v="1899-12-30T00:00:00"/>
    <m/>
    <m/>
    <m/>
    <s v=""/>
    <d v="1899-12-30T00:00:00"/>
    <d v="1899-12-30T00:00:00"/>
  </r>
  <r>
    <s v=""/>
    <s v="MERCREDI"/>
    <x v="121"/>
    <m/>
    <m/>
    <m/>
    <m/>
    <m/>
    <m/>
    <d v="1899-12-30T00:00:00"/>
    <m/>
    <m/>
    <m/>
    <s v=""/>
    <d v="1899-12-30T00:00:00"/>
    <d v="1899-12-30T00:00:00"/>
  </r>
  <r>
    <s v="semaine 18"/>
    <s v="JEUDI"/>
    <x v="122"/>
    <m/>
    <m/>
    <m/>
    <m/>
    <m/>
    <m/>
    <d v="1899-12-30T00:00:00"/>
    <m/>
    <m/>
    <m/>
    <s v=""/>
    <d v="1899-12-30T00:00:00"/>
    <d v="1899-12-30T00:00:00"/>
  </r>
  <r>
    <s v=""/>
    <s v="VENDREDI"/>
    <x v="123"/>
    <m/>
    <m/>
    <m/>
    <m/>
    <m/>
    <m/>
    <d v="1899-12-30T00:00:00"/>
    <m/>
    <m/>
    <m/>
    <s v="oui"/>
    <d v="1899-12-30T00:00:00"/>
    <d v="1899-12-30T00:00:00"/>
  </r>
  <r>
    <s v=""/>
    <s v="SAMEDI"/>
    <x v="124"/>
    <m/>
    <m/>
    <m/>
    <m/>
    <m/>
    <m/>
    <d v="1899-12-30T00:00:00"/>
    <m/>
    <m/>
    <m/>
    <s v=""/>
    <d v="1899-12-30T00:00:00"/>
    <d v="1899-12-30T00:00:00"/>
  </r>
  <r>
    <s v=""/>
    <s v="DIMANCHE"/>
    <x v="125"/>
    <m/>
    <m/>
    <m/>
    <m/>
    <m/>
    <m/>
    <d v="1899-12-30T00:00:00"/>
    <m/>
    <m/>
    <m/>
    <s v=""/>
    <d v="1899-12-30T00:00:00"/>
    <d v="1899-12-30T00:00:00"/>
  </r>
  <r>
    <s v=""/>
    <s v="LUNDI"/>
    <x v="126"/>
    <m/>
    <m/>
    <m/>
    <m/>
    <m/>
    <m/>
    <d v="1899-12-30T00:00:00"/>
    <m/>
    <m/>
    <m/>
    <s v=""/>
    <d v="1899-12-30T00:00:00"/>
    <d v="1899-12-30T00:00:00"/>
  </r>
  <r>
    <s v=""/>
    <s v="MARDI"/>
    <x v="127"/>
    <m/>
    <m/>
    <m/>
    <m/>
    <m/>
    <m/>
    <d v="1899-12-30T00:00:00"/>
    <m/>
    <m/>
    <m/>
    <s v=""/>
    <d v="1899-12-30T00:00:00"/>
    <d v="1899-12-30T00:00:00"/>
  </r>
  <r>
    <s v=""/>
    <s v="MERCREDI"/>
    <x v="128"/>
    <m/>
    <m/>
    <m/>
    <m/>
    <m/>
    <m/>
    <d v="1899-12-30T00:00:00"/>
    <m/>
    <m/>
    <m/>
    <s v=""/>
    <d v="1899-12-30T00:00:00"/>
    <d v="1899-12-30T00:00:00"/>
  </r>
  <r>
    <s v="semaine 19"/>
    <s v="JEUDI"/>
    <x v="129"/>
    <m/>
    <m/>
    <m/>
    <m/>
    <m/>
    <m/>
    <d v="1899-12-30T00:00:00"/>
    <m/>
    <m/>
    <m/>
    <s v=""/>
    <d v="1899-12-30T00:00:00"/>
    <d v="1899-12-30T00:00:00"/>
  </r>
  <r>
    <s v=""/>
    <s v="VENDREDI"/>
    <x v="130"/>
    <m/>
    <m/>
    <m/>
    <m/>
    <m/>
    <m/>
    <d v="1899-12-30T00:00:00"/>
    <m/>
    <m/>
    <m/>
    <s v="oui"/>
    <d v="1899-12-30T00:00:00"/>
    <d v="1899-12-30T00:00:00"/>
  </r>
  <r>
    <s v=""/>
    <s v="SAMEDI"/>
    <x v="131"/>
    <m/>
    <m/>
    <m/>
    <m/>
    <m/>
    <m/>
    <d v="1899-12-30T00:00:00"/>
    <m/>
    <m/>
    <m/>
    <s v=""/>
    <d v="1899-12-30T00:00:00"/>
    <d v="1899-12-30T00:00:00"/>
  </r>
  <r>
    <s v=""/>
    <s v="DIMANCHE"/>
    <x v="132"/>
    <m/>
    <m/>
    <m/>
    <m/>
    <m/>
    <m/>
    <d v="1899-12-30T00:00:00"/>
    <m/>
    <m/>
    <m/>
    <s v=""/>
    <d v="1899-12-30T00:00:00"/>
    <d v="1899-12-30T00:00:00"/>
  </r>
  <r>
    <s v=""/>
    <s v="LUNDI"/>
    <x v="133"/>
    <m/>
    <m/>
    <m/>
    <m/>
    <m/>
    <m/>
    <d v="1899-12-30T00:00:00"/>
    <m/>
    <m/>
    <m/>
    <s v=""/>
    <d v="1899-12-30T00:00:00"/>
    <d v="1899-12-30T00:00:00"/>
  </r>
  <r>
    <s v=""/>
    <s v="MARDI"/>
    <x v="134"/>
    <m/>
    <m/>
    <m/>
    <m/>
    <m/>
    <m/>
    <d v="1899-12-30T00:00:00"/>
    <m/>
    <m/>
    <m/>
    <s v=""/>
    <d v="1899-12-30T00:00:00"/>
    <d v="1899-12-30T00:00:00"/>
  </r>
  <r>
    <s v=""/>
    <s v="MERCREDI"/>
    <x v="135"/>
    <m/>
    <m/>
    <m/>
    <m/>
    <m/>
    <m/>
    <d v="1899-12-30T00:00:00"/>
    <m/>
    <m/>
    <m/>
    <s v=""/>
    <d v="1899-12-30T00:00:00"/>
    <d v="1899-12-30T00:00:00"/>
  </r>
  <r>
    <s v="semaine 20"/>
    <s v="JEUDI"/>
    <x v="136"/>
    <m/>
    <m/>
    <m/>
    <m/>
    <m/>
    <m/>
    <d v="1899-12-30T00:00:00"/>
    <m/>
    <m/>
    <m/>
    <s v=""/>
    <d v="1899-12-30T00:00:00"/>
    <d v="1899-12-30T00:00:00"/>
  </r>
  <r>
    <s v=""/>
    <s v="VENDREDI"/>
    <x v="137"/>
    <m/>
    <m/>
    <m/>
    <m/>
    <m/>
    <m/>
    <d v="1899-12-30T00:00:00"/>
    <m/>
    <m/>
    <m/>
    <s v=""/>
    <d v="1899-12-30T00:00:00"/>
    <d v="1899-12-30T00:00:00"/>
  </r>
  <r>
    <s v=""/>
    <s v="SAMEDI"/>
    <x v="138"/>
    <m/>
    <m/>
    <m/>
    <m/>
    <m/>
    <m/>
    <d v="1899-12-30T00:00:00"/>
    <m/>
    <m/>
    <m/>
    <s v=""/>
    <d v="1899-12-30T00:00:00"/>
    <d v="1899-12-30T00:00:00"/>
  </r>
  <r>
    <s v=""/>
    <s v="DIMANCHE"/>
    <x v="139"/>
    <m/>
    <m/>
    <m/>
    <m/>
    <m/>
    <m/>
    <d v="1899-12-30T00:00:00"/>
    <m/>
    <m/>
    <m/>
    <s v=""/>
    <d v="1899-12-30T00:00:00"/>
    <d v="1899-12-30T00:00:00"/>
  </r>
  <r>
    <s v=""/>
    <s v="LUNDI"/>
    <x v="140"/>
    <m/>
    <m/>
    <m/>
    <m/>
    <m/>
    <m/>
    <d v="1899-12-30T00:00:00"/>
    <m/>
    <m/>
    <m/>
    <s v=""/>
    <d v="1899-12-30T00:00:00"/>
    <d v="1899-12-30T00:00:00"/>
  </r>
  <r>
    <s v=""/>
    <s v="MARDI"/>
    <x v="141"/>
    <m/>
    <m/>
    <m/>
    <m/>
    <m/>
    <m/>
    <d v="1899-12-30T00:00:00"/>
    <m/>
    <m/>
    <m/>
    <s v=""/>
    <d v="1899-12-30T00:00:00"/>
    <d v="1899-12-30T00:00:00"/>
  </r>
  <r>
    <s v=""/>
    <s v="MERCREDI"/>
    <x v="142"/>
    <m/>
    <m/>
    <m/>
    <m/>
    <m/>
    <m/>
    <d v="1899-12-30T00:00:00"/>
    <m/>
    <m/>
    <m/>
    <s v=""/>
    <d v="1899-12-30T00:00:00"/>
    <d v="1899-12-30T00:00:00"/>
  </r>
  <r>
    <s v="semaine 21"/>
    <s v="JEUDI"/>
    <x v="143"/>
    <m/>
    <m/>
    <m/>
    <m/>
    <m/>
    <m/>
    <d v="1899-12-30T00:00:00"/>
    <m/>
    <m/>
    <m/>
    <s v="oui"/>
    <d v="1899-12-30T00:00:00"/>
    <d v="1899-12-30T00:00:00"/>
  </r>
  <r>
    <s v=""/>
    <s v="VENDREDI"/>
    <x v="144"/>
    <m/>
    <m/>
    <m/>
    <m/>
    <m/>
    <m/>
    <d v="1899-12-30T00:00:00"/>
    <m/>
    <m/>
    <m/>
    <s v=""/>
    <d v="1899-12-30T00:00:00"/>
    <d v="1899-12-30T00:00:00"/>
  </r>
  <r>
    <s v=""/>
    <s v="SAMEDI"/>
    <x v="145"/>
    <m/>
    <m/>
    <m/>
    <m/>
    <m/>
    <m/>
    <d v="1899-12-30T00:00:00"/>
    <m/>
    <m/>
    <m/>
    <s v=""/>
    <d v="1899-12-30T00:00:00"/>
    <d v="1899-12-30T00:00:00"/>
  </r>
  <r>
    <s v=""/>
    <s v="DIMANCHE"/>
    <x v="146"/>
    <m/>
    <m/>
    <m/>
    <m/>
    <m/>
    <m/>
    <d v="1899-12-30T00:00:00"/>
    <m/>
    <m/>
    <m/>
    <s v=""/>
    <d v="1899-12-30T00:00:00"/>
    <d v="1899-12-30T00:00:00"/>
  </r>
  <r>
    <s v=""/>
    <s v="LUNDI"/>
    <x v="147"/>
    <m/>
    <m/>
    <m/>
    <m/>
    <m/>
    <m/>
    <d v="1899-12-30T00:00:00"/>
    <m/>
    <m/>
    <m/>
    <s v=""/>
    <d v="1899-12-30T00:00:00"/>
    <d v="1899-12-30T00:00:00"/>
  </r>
  <r>
    <s v=""/>
    <s v="MARDI"/>
    <x v="148"/>
    <m/>
    <m/>
    <m/>
    <m/>
    <m/>
    <m/>
    <d v="1899-12-30T00:00:00"/>
    <m/>
    <m/>
    <m/>
    <s v=""/>
    <d v="1899-12-30T00:00:00"/>
    <d v="1899-12-30T00:00:00"/>
  </r>
  <r>
    <s v=""/>
    <s v="MERCREDI"/>
    <x v="149"/>
    <m/>
    <m/>
    <m/>
    <m/>
    <m/>
    <m/>
    <d v="1899-12-30T00:00:00"/>
    <m/>
    <m/>
    <m/>
    <s v=""/>
    <d v="1899-12-30T00:00:00"/>
    <d v="1899-12-30T00:00:00"/>
  </r>
  <r>
    <s v="semaine 22"/>
    <s v="JEUDI"/>
    <x v="150"/>
    <m/>
    <m/>
    <m/>
    <m/>
    <m/>
    <m/>
    <d v="1899-12-30T00:00:00"/>
    <m/>
    <m/>
    <m/>
    <s v=""/>
    <d v="1899-12-30T00:00:00"/>
    <d v="1899-12-30T00:00:00"/>
  </r>
  <r>
    <s v=""/>
    <s v="VENDREDI"/>
    <x v="151"/>
    <m/>
    <m/>
    <m/>
    <m/>
    <m/>
    <m/>
    <d v="1899-12-30T00:00:00"/>
    <m/>
    <m/>
    <m/>
    <s v=""/>
    <d v="1899-12-30T00:00:00"/>
    <d v="1899-12-30T00:00:00"/>
  </r>
  <r>
    <s v=""/>
    <s v="SAMEDI"/>
    <x v="152"/>
    <m/>
    <m/>
    <m/>
    <m/>
    <m/>
    <m/>
    <d v="1899-12-30T00:00:00"/>
    <m/>
    <m/>
    <m/>
    <s v=""/>
    <d v="1899-12-30T00:00:00"/>
    <d v="1899-12-30T00:00:00"/>
  </r>
  <r>
    <s v=""/>
    <s v="DIMANCHE"/>
    <x v="153"/>
    <m/>
    <m/>
    <m/>
    <m/>
    <m/>
    <m/>
    <d v="1899-12-30T00:00:00"/>
    <m/>
    <m/>
    <m/>
    <s v=""/>
    <d v="1899-12-30T00:00:00"/>
    <d v="1899-12-30T00:00:00"/>
  </r>
  <r>
    <s v=""/>
    <s v="LUNDI"/>
    <x v="154"/>
    <m/>
    <m/>
    <m/>
    <m/>
    <m/>
    <m/>
    <d v="1899-12-30T00:00:00"/>
    <m/>
    <m/>
    <m/>
    <s v="oui"/>
    <d v="1899-12-30T00:00:00"/>
    <d v="1899-12-30T00:00:00"/>
  </r>
  <r>
    <s v=""/>
    <s v="MARDI"/>
    <x v="155"/>
    <m/>
    <m/>
    <m/>
    <m/>
    <m/>
    <m/>
    <d v="1899-12-30T00:00:00"/>
    <m/>
    <m/>
    <m/>
    <s v=""/>
    <d v="1899-12-30T00:00:00"/>
    <d v="1899-12-30T00:00:00"/>
  </r>
  <r>
    <s v=""/>
    <s v="MERCREDI"/>
    <x v="156"/>
    <m/>
    <m/>
    <m/>
    <m/>
    <m/>
    <m/>
    <d v="1899-12-30T00:00:00"/>
    <m/>
    <m/>
    <m/>
    <s v=""/>
    <d v="1899-12-30T00:00:00"/>
    <d v="1899-12-30T00:00:00"/>
  </r>
  <r>
    <s v="semaine 23"/>
    <s v="JEUDI"/>
    <x v="157"/>
    <m/>
    <m/>
    <m/>
    <m/>
    <m/>
    <m/>
    <d v="1899-12-30T00:00:00"/>
    <m/>
    <m/>
    <m/>
    <s v=""/>
    <d v="1899-12-30T00:00:00"/>
    <d v="1899-12-30T00:00:00"/>
  </r>
  <r>
    <s v=""/>
    <s v="VENDREDI"/>
    <x v="158"/>
    <m/>
    <m/>
    <m/>
    <m/>
    <m/>
    <m/>
    <d v="1899-12-30T00:00:00"/>
    <m/>
    <m/>
    <m/>
    <s v=""/>
    <d v="1899-12-30T00:00:00"/>
    <d v="1899-12-30T00:00:00"/>
  </r>
  <r>
    <s v=""/>
    <s v="SAMEDI"/>
    <x v="159"/>
    <m/>
    <m/>
    <m/>
    <m/>
    <m/>
    <m/>
    <d v="1899-12-30T00:00:00"/>
    <m/>
    <m/>
    <m/>
    <s v=""/>
    <d v="1899-12-30T00:00:00"/>
    <d v="1899-12-30T00:00:00"/>
  </r>
  <r>
    <s v=""/>
    <s v="DIMANCHE"/>
    <x v="160"/>
    <m/>
    <m/>
    <m/>
    <m/>
    <m/>
    <m/>
    <d v="1899-12-30T00:00:00"/>
    <m/>
    <m/>
    <m/>
    <s v=""/>
    <d v="1899-12-30T00:00:00"/>
    <d v="1899-12-30T00:00:00"/>
  </r>
  <r>
    <s v=""/>
    <s v="LUNDI"/>
    <x v="161"/>
    <m/>
    <m/>
    <m/>
    <m/>
    <m/>
    <m/>
    <d v="1899-12-30T00:00:00"/>
    <m/>
    <m/>
    <m/>
    <s v=""/>
    <d v="1899-12-30T00:00:00"/>
    <d v="1899-12-30T00:00:00"/>
  </r>
  <r>
    <s v=""/>
    <s v="MARDI"/>
    <x v="162"/>
    <m/>
    <m/>
    <m/>
    <m/>
    <m/>
    <m/>
    <d v="1899-12-30T00:00:00"/>
    <m/>
    <m/>
    <m/>
    <s v=""/>
    <d v="1899-12-30T00:00:00"/>
    <d v="1899-12-30T00:00:00"/>
  </r>
  <r>
    <s v=""/>
    <s v="MERCREDI"/>
    <x v="163"/>
    <m/>
    <m/>
    <m/>
    <m/>
    <m/>
    <m/>
    <d v="1899-12-30T00:00:00"/>
    <m/>
    <m/>
    <m/>
    <s v=""/>
    <d v="1899-12-30T00:00:00"/>
    <d v="1899-12-30T00:00:00"/>
  </r>
  <r>
    <s v="semaine 24"/>
    <s v="JEUDI"/>
    <x v="164"/>
    <m/>
    <m/>
    <m/>
    <m/>
    <m/>
    <m/>
    <d v="1899-12-30T00:00:00"/>
    <m/>
    <m/>
    <m/>
    <s v=""/>
    <d v="1899-12-30T00:00:00"/>
    <d v="1899-12-30T00:00:00"/>
  </r>
  <r>
    <s v=""/>
    <s v="VENDREDI"/>
    <x v="165"/>
    <m/>
    <m/>
    <m/>
    <m/>
    <m/>
    <m/>
    <d v="1899-12-30T00:00:00"/>
    <m/>
    <m/>
    <m/>
    <s v=""/>
    <d v="1899-12-30T00:00:00"/>
    <d v="1899-12-30T00:00:00"/>
  </r>
  <r>
    <s v=""/>
    <s v="SAMEDI"/>
    <x v="166"/>
    <m/>
    <m/>
    <m/>
    <m/>
    <m/>
    <m/>
    <d v="1899-12-30T00:00:00"/>
    <m/>
    <m/>
    <m/>
    <s v=""/>
    <d v="1899-12-30T00:00:00"/>
    <d v="1899-12-30T00:00:00"/>
  </r>
  <r>
    <s v=""/>
    <s v="DIMANCHE"/>
    <x v="167"/>
    <m/>
    <m/>
    <m/>
    <m/>
    <m/>
    <m/>
    <d v="1899-12-30T00:00:00"/>
    <m/>
    <m/>
    <m/>
    <s v=""/>
    <d v="1899-12-30T00:00:00"/>
    <d v="1899-12-30T00:00:00"/>
  </r>
  <r>
    <s v=""/>
    <s v="LUNDI"/>
    <x v="168"/>
    <m/>
    <m/>
    <m/>
    <m/>
    <m/>
    <m/>
    <d v="1899-12-30T00:00:00"/>
    <m/>
    <m/>
    <m/>
    <s v=""/>
    <d v="1899-12-30T00:00:00"/>
    <d v="1899-12-30T00:00:00"/>
  </r>
  <r>
    <s v=""/>
    <s v="MARDI"/>
    <x v="169"/>
    <m/>
    <m/>
    <m/>
    <m/>
    <m/>
    <m/>
    <d v="1899-12-30T00:00:00"/>
    <m/>
    <m/>
    <m/>
    <s v=""/>
    <d v="1899-12-30T00:00:00"/>
    <d v="1899-12-30T00:00:00"/>
  </r>
  <r>
    <s v=""/>
    <s v="MERCREDI"/>
    <x v="170"/>
    <m/>
    <m/>
    <m/>
    <m/>
    <m/>
    <m/>
    <d v="1899-12-30T00:00:00"/>
    <m/>
    <m/>
    <m/>
    <s v=""/>
    <d v="1899-12-30T00:00:00"/>
    <d v="1899-12-30T00:00:00"/>
  </r>
  <r>
    <s v="semaine 25"/>
    <s v="JEUDI"/>
    <x v="171"/>
    <m/>
    <m/>
    <m/>
    <m/>
    <m/>
    <m/>
    <d v="1899-12-30T00:00:00"/>
    <m/>
    <m/>
    <m/>
    <s v=""/>
    <d v="1899-12-30T00:00:00"/>
    <d v="1899-12-30T00:00:00"/>
  </r>
  <r>
    <s v=""/>
    <s v="VENDREDI"/>
    <x v="172"/>
    <m/>
    <m/>
    <m/>
    <m/>
    <m/>
    <m/>
    <d v="1899-12-30T00:00:00"/>
    <m/>
    <m/>
    <m/>
    <s v=""/>
    <d v="1899-12-30T00:00:00"/>
    <d v="1899-12-30T00:00:00"/>
  </r>
  <r>
    <s v=""/>
    <s v="SAMEDI"/>
    <x v="173"/>
    <m/>
    <m/>
    <m/>
    <m/>
    <m/>
    <m/>
    <d v="1899-12-30T00:00:00"/>
    <m/>
    <m/>
    <m/>
    <s v=""/>
    <d v="1899-12-30T00:00:00"/>
    <d v="1899-12-30T00:00:00"/>
  </r>
  <r>
    <s v=""/>
    <s v="DIMANCHE"/>
    <x v="174"/>
    <m/>
    <m/>
    <m/>
    <m/>
    <m/>
    <m/>
    <d v="1899-12-30T00:00:00"/>
    <m/>
    <m/>
    <m/>
    <s v=""/>
    <d v="1899-12-30T00:00:00"/>
    <d v="1899-12-30T00:00:00"/>
  </r>
  <r>
    <s v=""/>
    <s v="LUNDI"/>
    <x v="175"/>
    <m/>
    <m/>
    <m/>
    <m/>
    <m/>
    <m/>
    <d v="1899-12-30T00:00:00"/>
    <m/>
    <m/>
    <m/>
    <s v=""/>
    <d v="1899-12-30T00:00:00"/>
    <d v="1899-12-30T00:00:00"/>
  </r>
  <r>
    <s v=""/>
    <s v="MARDI"/>
    <x v="176"/>
    <m/>
    <m/>
    <m/>
    <m/>
    <m/>
    <m/>
    <d v="1899-12-30T00:00:00"/>
    <m/>
    <m/>
    <m/>
    <s v=""/>
    <d v="1899-12-30T00:00:00"/>
    <d v="1899-12-30T00:00:00"/>
  </r>
  <r>
    <s v=""/>
    <s v="MERCREDI"/>
    <x v="177"/>
    <m/>
    <m/>
    <m/>
    <m/>
    <m/>
    <m/>
    <d v="1899-12-30T00:00:00"/>
    <m/>
    <m/>
    <m/>
    <s v=""/>
    <d v="1899-12-30T00:00:00"/>
    <d v="1899-12-30T00:00:00"/>
  </r>
  <r>
    <s v="semaine 26"/>
    <s v="JEUDI"/>
    <x v="178"/>
    <m/>
    <m/>
    <m/>
    <m/>
    <m/>
    <m/>
    <d v="1899-12-30T00:00:00"/>
    <m/>
    <m/>
    <m/>
    <s v=""/>
    <d v="1899-12-30T00:00:00"/>
    <d v="1899-12-30T00:00:00"/>
  </r>
  <r>
    <s v=""/>
    <s v="VENDREDI"/>
    <x v="179"/>
    <m/>
    <m/>
    <m/>
    <m/>
    <m/>
    <m/>
    <d v="1899-12-30T00:00:00"/>
    <m/>
    <m/>
    <m/>
    <s v=""/>
    <d v="1899-12-30T00:00:00"/>
    <d v="1899-12-30T00:00:00"/>
  </r>
  <r>
    <s v=""/>
    <s v="SAMEDI"/>
    <x v="180"/>
    <m/>
    <m/>
    <m/>
    <m/>
    <m/>
    <m/>
    <d v="1899-12-30T00:00:00"/>
    <m/>
    <m/>
    <m/>
    <s v=""/>
    <d v="1899-12-30T00:00:00"/>
    <d v="1899-12-30T00:00:00"/>
  </r>
  <r>
    <s v=""/>
    <s v="DIMANCHE"/>
    <x v="181"/>
    <m/>
    <m/>
    <m/>
    <m/>
    <m/>
    <m/>
    <d v="1899-12-30T00:00:00"/>
    <m/>
    <m/>
    <m/>
    <s v=""/>
    <d v="1899-12-30T00:00:00"/>
    <d v="1899-12-30T00:00:00"/>
  </r>
  <r>
    <s v=""/>
    <s v="LUNDI"/>
    <x v="182"/>
    <m/>
    <m/>
    <m/>
    <m/>
    <m/>
    <m/>
    <d v="1899-12-30T00:00:00"/>
    <m/>
    <m/>
    <m/>
    <s v=""/>
    <d v="1899-12-30T00:00:00"/>
    <d v="1899-12-30T00:00:00"/>
  </r>
  <r>
    <s v=""/>
    <s v="MARDI"/>
    <x v="183"/>
    <m/>
    <m/>
    <m/>
    <m/>
    <m/>
    <m/>
    <d v="1899-12-30T00:00:00"/>
    <m/>
    <m/>
    <m/>
    <s v=""/>
    <d v="1899-12-30T00:00:00"/>
    <d v="1899-12-30T00:00:00"/>
  </r>
  <r>
    <s v=""/>
    <s v="MERCREDI"/>
    <x v="184"/>
    <m/>
    <m/>
    <m/>
    <m/>
    <m/>
    <m/>
    <d v="1899-12-30T00:00:00"/>
    <m/>
    <m/>
    <m/>
    <s v=""/>
    <d v="1899-12-30T00:00:00"/>
    <d v="1899-12-30T00:00:00"/>
  </r>
  <r>
    <s v="semaine 27"/>
    <s v="JEUDI"/>
    <x v="185"/>
    <m/>
    <m/>
    <m/>
    <m/>
    <m/>
    <m/>
    <d v="1899-12-30T00:00:00"/>
    <m/>
    <m/>
    <m/>
    <s v=""/>
    <d v="1899-12-30T00:00:00"/>
    <d v="1899-12-30T00:00:00"/>
  </r>
  <r>
    <s v=""/>
    <s v="VENDREDI"/>
    <x v="186"/>
    <m/>
    <m/>
    <m/>
    <m/>
    <m/>
    <m/>
    <d v="1899-12-30T00:00:00"/>
    <m/>
    <m/>
    <m/>
    <s v=""/>
    <d v="1899-12-30T00:00:00"/>
    <d v="1899-12-30T00:00:00"/>
  </r>
  <r>
    <s v=""/>
    <s v="SAMEDI"/>
    <x v="187"/>
    <m/>
    <m/>
    <m/>
    <m/>
    <m/>
    <m/>
    <d v="1899-12-30T00:00:00"/>
    <m/>
    <m/>
    <m/>
    <s v=""/>
    <d v="1899-12-30T00:00:00"/>
    <d v="1899-12-30T00:00:00"/>
  </r>
  <r>
    <s v=""/>
    <s v="DIMANCHE"/>
    <x v="188"/>
    <m/>
    <m/>
    <m/>
    <m/>
    <m/>
    <m/>
    <d v="1899-12-30T00:00:00"/>
    <m/>
    <m/>
    <m/>
    <s v=""/>
    <d v="1899-12-30T00:00:00"/>
    <d v="1899-12-30T00:00:00"/>
  </r>
  <r>
    <s v=""/>
    <s v="LUNDI"/>
    <x v="189"/>
    <m/>
    <m/>
    <m/>
    <m/>
    <m/>
    <m/>
    <d v="1899-12-30T00:00:00"/>
    <m/>
    <m/>
    <m/>
    <s v=""/>
    <d v="1899-12-30T00:00:00"/>
    <d v="1899-12-30T00:00:00"/>
  </r>
  <r>
    <s v=""/>
    <s v="MARDI"/>
    <x v="190"/>
    <m/>
    <m/>
    <m/>
    <m/>
    <m/>
    <m/>
    <d v="1899-12-30T00:00:00"/>
    <m/>
    <m/>
    <m/>
    <s v=""/>
    <d v="1899-12-30T00:00:00"/>
    <d v="1899-12-30T00:00:00"/>
  </r>
  <r>
    <s v=""/>
    <s v="MERCREDI"/>
    <x v="191"/>
    <m/>
    <m/>
    <m/>
    <m/>
    <m/>
    <m/>
    <d v="1899-12-30T00:00:00"/>
    <m/>
    <m/>
    <m/>
    <s v=""/>
    <d v="1899-12-30T00:00:00"/>
    <d v="1899-12-30T00:00:00"/>
  </r>
  <r>
    <s v="semaine 28"/>
    <s v="JEUDI"/>
    <x v="192"/>
    <m/>
    <m/>
    <m/>
    <m/>
    <m/>
    <m/>
    <d v="1899-12-30T00:00:00"/>
    <m/>
    <m/>
    <m/>
    <s v=""/>
    <d v="1899-12-30T00:00:00"/>
    <d v="1899-12-30T00:00:00"/>
  </r>
  <r>
    <s v=""/>
    <s v="VENDREDI"/>
    <x v="193"/>
    <m/>
    <m/>
    <m/>
    <m/>
    <m/>
    <m/>
    <d v="1899-12-30T00:00:00"/>
    <m/>
    <m/>
    <m/>
    <s v=""/>
    <d v="1899-12-30T00:00:00"/>
    <d v="1899-12-30T00:00:00"/>
  </r>
  <r>
    <s v=""/>
    <s v="SAMEDI"/>
    <x v="194"/>
    <m/>
    <m/>
    <m/>
    <m/>
    <m/>
    <m/>
    <d v="1899-12-30T00:00:00"/>
    <m/>
    <m/>
    <m/>
    <s v=""/>
    <d v="1899-12-30T00:00:00"/>
    <d v="1899-12-30T00:00:00"/>
  </r>
  <r>
    <s v=""/>
    <s v="DIMANCHE"/>
    <x v="195"/>
    <m/>
    <m/>
    <m/>
    <m/>
    <m/>
    <m/>
    <d v="1899-12-30T00:00:00"/>
    <m/>
    <m/>
    <m/>
    <s v=""/>
    <d v="1899-12-30T00:00:00"/>
    <d v="1899-12-30T00:00:00"/>
  </r>
  <r>
    <s v=""/>
    <s v="LUNDI"/>
    <x v="196"/>
    <m/>
    <m/>
    <m/>
    <m/>
    <m/>
    <m/>
    <d v="1899-12-30T00:00:00"/>
    <m/>
    <m/>
    <m/>
    <s v=""/>
    <d v="1899-12-30T00:00:00"/>
    <d v="1899-12-30T00:00:00"/>
  </r>
  <r>
    <s v=""/>
    <s v="MARDI"/>
    <x v="197"/>
    <m/>
    <m/>
    <m/>
    <m/>
    <m/>
    <m/>
    <d v="1899-12-30T00:00:00"/>
    <m/>
    <m/>
    <m/>
    <s v="oui"/>
    <d v="1899-12-30T00:00:00"/>
    <d v="1899-12-30T00:00:00"/>
  </r>
  <r>
    <s v=""/>
    <s v="MERCREDI"/>
    <x v="198"/>
    <m/>
    <m/>
    <m/>
    <m/>
    <m/>
    <m/>
    <d v="1899-12-30T00:00:00"/>
    <m/>
    <m/>
    <m/>
    <s v=""/>
    <d v="1899-12-30T00:00:00"/>
    <d v="1899-12-30T00:00:00"/>
  </r>
  <r>
    <s v="semaine 29"/>
    <s v="JEUDI"/>
    <x v="199"/>
    <m/>
    <m/>
    <m/>
    <m/>
    <m/>
    <m/>
    <d v="1899-12-30T00:00:00"/>
    <m/>
    <m/>
    <m/>
    <s v=""/>
    <d v="1899-12-30T00:00:00"/>
    <d v="1899-12-30T00:00:00"/>
  </r>
  <r>
    <s v=""/>
    <s v="VENDREDI"/>
    <x v="200"/>
    <m/>
    <m/>
    <m/>
    <m/>
    <m/>
    <m/>
    <d v="1899-12-30T00:00:00"/>
    <m/>
    <m/>
    <m/>
    <s v=""/>
    <d v="1899-12-30T00:00:00"/>
    <d v="1899-12-30T00:00:00"/>
  </r>
  <r>
    <s v=""/>
    <s v="SAMEDI"/>
    <x v="201"/>
    <m/>
    <m/>
    <m/>
    <m/>
    <m/>
    <m/>
    <d v="1899-12-30T00:00:00"/>
    <m/>
    <m/>
    <m/>
    <s v=""/>
    <d v="1899-12-30T00:00:00"/>
    <d v="1899-12-30T00:00:00"/>
  </r>
  <r>
    <s v=""/>
    <s v="DIMANCHE"/>
    <x v="202"/>
    <m/>
    <m/>
    <m/>
    <m/>
    <m/>
    <m/>
    <d v="1899-12-30T00:00:00"/>
    <m/>
    <m/>
    <m/>
    <s v=""/>
    <d v="1899-12-30T00:00:00"/>
    <d v="1899-12-30T00:00:00"/>
  </r>
  <r>
    <s v=""/>
    <s v="LUNDI"/>
    <x v="203"/>
    <m/>
    <m/>
    <m/>
    <m/>
    <m/>
    <m/>
    <d v="1899-12-30T00:00:00"/>
    <m/>
    <m/>
    <m/>
    <s v=""/>
    <d v="1899-12-30T00:00:00"/>
    <d v="1899-12-30T00:00:00"/>
  </r>
  <r>
    <s v=""/>
    <s v="MARDI"/>
    <x v="204"/>
    <m/>
    <m/>
    <m/>
    <m/>
    <m/>
    <m/>
    <d v="1899-12-30T00:00:00"/>
    <m/>
    <m/>
    <m/>
    <s v=""/>
    <d v="1899-12-30T00:00:00"/>
    <d v="1899-12-30T00:00:00"/>
  </r>
  <r>
    <s v=""/>
    <s v="MERCREDI"/>
    <x v="205"/>
    <m/>
    <m/>
    <m/>
    <m/>
    <m/>
    <m/>
    <d v="1899-12-30T00:00:00"/>
    <m/>
    <m/>
    <m/>
    <s v=""/>
    <d v="1899-12-30T00:00:00"/>
    <d v="1899-12-30T00:00:00"/>
  </r>
  <r>
    <s v="semaine 30"/>
    <s v="JEUDI"/>
    <x v="206"/>
    <m/>
    <m/>
    <m/>
    <m/>
    <m/>
    <m/>
    <d v="1899-12-30T00:00:00"/>
    <m/>
    <m/>
    <m/>
    <s v=""/>
    <d v="1899-12-30T00:00:00"/>
    <d v="1899-12-30T00:00:00"/>
  </r>
  <r>
    <s v=""/>
    <s v="VENDREDI"/>
    <x v="207"/>
    <m/>
    <m/>
    <m/>
    <m/>
    <m/>
    <m/>
    <d v="1899-12-30T00:00:00"/>
    <m/>
    <m/>
    <m/>
    <s v=""/>
    <d v="1899-12-30T00:00:00"/>
    <d v="1899-12-30T00:00:00"/>
  </r>
  <r>
    <s v=""/>
    <s v="SAMEDI"/>
    <x v="208"/>
    <m/>
    <m/>
    <m/>
    <m/>
    <m/>
    <m/>
    <d v="1899-12-30T00:00:00"/>
    <m/>
    <m/>
    <m/>
    <s v=""/>
    <d v="1899-12-30T00:00:00"/>
    <d v="1899-12-30T00:00:00"/>
  </r>
  <r>
    <s v=""/>
    <s v="DIMANCHE"/>
    <x v="209"/>
    <m/>
    <m/>
    <m/>
    <m/>
    <m/>
    <m/>
    <d v="1899-12-30T00:00:00"/>
    <m/>
    <m/>
    <m/>
    <s v=""/>
    <d v="1899-12-30T00:00:00"/>
    <d v="1899-12-30T00:00:00"/>
  </r>
  <r>
    <s v=""/>
    <s v="LUNDI"/>
    <x v="210"/>
    <m/>
    <m/>
    <m/>
    <m/>
    <m/>
    <m/>
    <d v="1899-12-30T00:00:00"/>
    <m/>
    <m/>
    <m/>
    <s v=""/>
    <d v="1899-12-30T00:00:00"/>
    <d v="1899-12-30T00:00:00"/>
  </r>
  <r>
    <s v=""/>
    <s v="MARDI"/>
    <x v="211"/>
    <m/>
    <m/>
    <m/>
    <m/>
    <m/>
    <m/>
    <d v="1899-12-30T00:00:00"/>
    <m/>
    <m/>
    <m/>
    <s v=""/>
    <d v="1899-12-30T00:00:00"/>
    <d v="1899-12-30T00:00:00"/>
  </r>
  <r>
    <s v=""/>
    <s v="MERCREDI"/>
    <x v="212"/>
    <m/>
    <m/>
    <m/>
    <m/>
    <m/>
    <m/>
    <d v="1899-12-30T00:00:00"/>
    <m/>
    <m/>
    <m/>
    <s v=""/>
    <d v="1899-12-30T00:00:00"/>
    <d v="1899-12-30T00:00:00"/>
  </r>
  <r>
    <s v="semaine 31"/>
    <s v="JEUDI"/>
    <x v="213"/>
    <m/>
    <m/>
    <m/>
    <m/>
    <m/>
    <m/>
    <d v="1899-12-30T00:00:00"/>
    <m/>
    <m/>
    <m/>
    <s v=""/>
    <d v="1899-12-30T00:00:00"/>
    <d v="1899-12-30T00:00:00"/>
  </r>
  <r>
    <s v=""/>
    <s v="VENDREDI"/>
    <x v="214"/>
    <m/>
    <m/>
    <m/>
    <m/>
    <m/>
    <m/>
    <d v="1899-12-30T00:00:00"/>
    <m/>
    <m/>
    <m/>
    <s v=""/>
    <d v="1899-12-30T00:00:00"/>
    <d v="1899-12-30T00:00:00"/>
  </r>
  <r>
    <s v=""/>
    <s v="SAMEDI"/>
    <x v="215"/>
    <m/>
    <m/>
    <m/>
    <m/>
    <m/>
    <m/>
    <d v="1899-12-30T00:00:00"/>
    <m/>
    <m/>
    <m/>
    <s v=""/>
    <d v="1899-12-30T00:00:00"/>
    <d v="1899-12-30T00:00:00"/>
  </r>
  <r>
    <s v=""/>
    <s v="DIMANCHE"/>
    <x v="216"/>
    <m/>
    <m/>
    <m/>
    <m/>
    <m/>
    <m/>
    <d v="1899-12-30T00:00:00"/>
    <m/>
    <m/>
    <m/>
    <s v=""/>
    <d v="1899-12-30T00:00:00"/>
    <d v="1899-12-30T00:00:00"/>
  </r>
  <r>
    <s v=""/>
    <s v="LUNDI"/>
    <x v="217"/>
    <m/>
    <m/>
    <m/>
    <m/>
    <m/>
    <m/>
    <d v="1899-12-30T00:00:00"/>
    <m/>
    <m/>
    <m/>
    <s v=""/>
    <d v="1899-12-30T00:00:00"/>
    <d v="1899-12-30T00:00:00"/>
  </r>
  <r>
    <s v=""/>
    <s v="MARDI"/>
    <x v="218"/>
    <m/>
    <m/>
    <m/>
    <m/>
    <m/>
    <m/>
    <d v="1899-12-30T00:00:00"/>
    <m/>
    <m/>
    <m/>
    <s v=""/>
    <d v="1899-12-30T00:00:00"/>
    <d v="1899-12-30T00:00:00"/>
  </r>
  <r>
    <s v=""/>
    <s v="MERCREDI"/>
    <x v="219"/>
    <m/>
    <m/>
    <m/>
    <m/>
    <m/>
    <m/>
    <d v="1899-12-30T00:00:00"/>
    <m/>
    <m/>
    <m/>
    <s v=""/>
    <d v="1899-12-30T00:00:00"/>
    <d v="1899-12-30T00:00:00"/>
  </r>
  <r>
    <s v="semaine 32"/>
    <s v="JEUDI"/>
    <x v="220"/>
    <m/>
    <m/>
    <m/>
    <m/>
    <m/>
    <m/>
    <d v="1899-12-30T00:00:00"/>
    <m/>
    <m/>
    <m/>
    <s v=""/>
    <d v="1899-12-30T00:00:00"/>
    <d v="1899-12-30T00:00:00"/>
  </r>
  <r>
    <s v=""/>
    <s v="VENDREDI"/>
    <x v="221"/>
    <m/>
    <m/>
    <m/>
    <m/>
    <m/>
    <m/>
    <d v="1899-12-30T00:00:00"/>
    <m/>
    <m/>
    <m/>
    <s v=""/>
    <d v="1899-12-30T00:00:00"/>
    <d v="1899-12-30T00:00:00"/>
  </r>
  <r>
    <s v=""/>
    <s v="SAMEDI"/>
    <x v="222"/>
    <m/>
    <m/>
    <m/>
    <m/>
    <m/>
    <m/>
    <d v="1899-12-30T00:00:00"/>
    <m/>
    <m/>
    <m/>
    <s v=""/>
    <d v="1899-12-30T00:00:00"/>
    <d v="1899-12-30T00:00:00"/>
  </r>
  <r>
    <s v=""/>
    <s v="DIMANCHE"/>
    <x v="223"/>
    <m/>
    <m/>
    <m/>
    <m/>
    <m/>
    <m/>
    <d v="1899-12-30T00:00:00"/>
    <m/>
    <m/>
    <m/>
    <s v=""/>
    <d v="1899-12-30T00:00:00"/>
    <d v="1899-12-30T00:00:00"/>
  </r>
  <r>
    <s v=""/>
    <s v="LUNDI"/>
    <x v="224"/>
    <m/>
    <m/>
    <m/>
    <m/>
    <m/>
    <m/>
    <d v="1899-12-30T00:00:00"/>
    <m/>
    <m/>
    <m/>
    <s v=""/>
    <d v="1899-12-30T00:00:00"/>
    <d v="1899-12-30T00:00:00"/>
  </r>
  <r>
    <s v=""/>
    <s v="MARDI"/>
    <x v="225"/>
    <m/>
    <m/>
    <m/>
    <m/>
    <m/>
    <m/>
    <d v="1899-12-30T00:00:00"/>
    <m/>
    <m/>
    <m/>
    <s v=""/>
    <d v="1899-12-30T00:00:00"/>
    <d v="1899-12-30T00:00:00"/>
  </r>
  <r>
    <s v=""/>
    <s v="MERCREDI"/>
    <x v="226"/>
    <m/>
    <m/>
    <m/>
    <m/>
    <m/>
    <m/>
    <d v="1899-12-30T00:00:00"/>
    <m/>
    <m/>
    <m/>
    <s v=""/>
    <d v="1899-12-30T00:00:00"/>
    <d v="1899-12-30T00:00:00"/>
  </r>
  <r>
    <s v="semaine 33"/>
    <s v="JEUDI"/>
    <x v="227"/>
    <m/>
    <m/>
    <m/>
    <m/>
    <m/>
    <m/>
    <d v="1899-12-30T00:00:00"/>
    <m/>
    <m/>
    <m/>
    <s v=""/>
    <d v="1899-12-30T00:00:00"/>
    <d v="1899-12-30T00:00:00"/>
  </r>
  <r>
    <s v=""/>
    <s v="VENDREDI"/>
    <x v="228"/>
    <m/>
    <m/>
    <m/>
    <m/>
    <m/>
    <m/>
    <d v="1899-12-30T00:00:00"/>
    <m/>
    <m/>
    <m/>
    <s v=""/>
    <d v="1899-12-30T00:00:00"/>
    <d v="1899-12-30T00:00:00"/>
  </r>
  <r>
    <s v=""/>
    <s v="SAMEDI"/>
    <x v="229"/>
    <m/>
    <m/>
    <m/>
    <m/>
    <m/>
    <m/>
    <d v="1899-12-30T00:00:00"/>
    <m/>
    <m/>
    <m/>
    <s v="oui"/>
    <d v="1899-12-30T00:00:00"/>
    <d v="1899-12-30T00:00:00"/>
  </r>
  <r>
    <s v=""/>
    <s v="DIMANCHE"/>
    <x v="230"/>
    <m/>
    <m/>
    <m/>
    <m/>
    <m/>
    <m/>
    <d v="1899-12-30T00:00:00"/>
    <m/>
    <m/>
    <m/>
    <s v=""/>
    <d v="1899-12-30T00:00:00"/>
    <d v="1899-12-30T00:00:00"/>
  </r>
  <r>
    <s v=""/>
    <s v="LUNDI"/>
    <x v="231"/>
    <m/>
    <m/>
    <m/>
    <m/>
    <m/>
    <m/>
    <d v="1899-12-30T00:00:00"/>
    <m/>
    <m/>
    <m/>
    <s v=""/>
    <d v="1899-12-30T00:00:00"/>
    <d v="1899-12-30T00:00:00"/>
  </r>
  <r>
    <s v=""/>
    <s v="MARDI"/>
    <x v="232"/>
    <m/>
    <m/>
    <m/>
    <m/>
    <m/>
    <m/>
    <d v="1899-12-30T00:00:00"/>
    <m/>
    <m/>
    <m/>
    <s v=""/>
    <d v="1899-12-30T00:00:00"/>
    <d v="1899-12-30T00:00:00"/>
  </r>
  <r>
    <s v=""/>
    <s v="MERCREDI"/>
    <x v="233"/>
    <m/>
    <m/>
    <m/>
    <m/>
    <m/>
    <m/>
    <d v="1899-12-30T00:00:00"/>
    <m/>
    <m/>
    <m/>
    <s v=""/>
    <d v="1899-12-30T00:00:00"/>
    <d v="1899-12-30T00:00:00"/>
  </r>
  <r>
    <s v="semaine 34"/>
    <s v="JEUDI"/>
    <x v="234"/>
    <m/>
    <m/>
    <m/>
    <m/>
    <m/>
    <m/>
    <d v="1899-12-30T00:00:00"/>
    <m/>
    <m/>
    <m/>
    <s v=""/>
    <d v="1899-12-30T00:00:00"/>
    <d v="1899-12-30T00:00:00"/>
  </r>
  <r>
    <s v=""/>
    <s v="VENDREDI"/>
    <x v="235"/>
    <m/>
    <m/>
    <m/>
    <m/>
    <m/>
    <m/>
    <d v="1899-12-30T00:00:00"/>
    <m/>
    <m/>
    <m/>
    <s v=""/>
    <d v="1899-12-30T00:00:00"/>
    <d v="1899-12-30T00:00:00"/>
  </r>
  <r>
    <s v=""/>
    <s v="SAMEDI"/>
    <x v="236"/>
    <m/>
    <m/>
    <m/>
    <m/>
    <m/>
    <m/>
    <d v="1899-12-30T00:00:00"/>
    <m/>
    <m/>
    <m/>
    <s v=""/>
    <d v="1899-12-30T00:00:00"/>
    <d v="1899-12-30T00:00:00"/>
  </r>
  <r>
    <s v=""/>
    <s v="DIMANCHE"/>
    <x v="237"/>
    <m/>
    <m/>
    <m/>
    <m/>
    <m/>
    <m/>
    <d v="1899-12-30T00:00:00"/>
    <m/>
    <m/>
    <m/>
    <s v=""/>
    <d v="1899-12-30T00:00:00"/>
    <d v="1899-12-30T00:00:00"/>
  </r>
  <r>
    <s v=""/>
    <s v="LUNDI"/>
    <x v="238"/>
    <m/>
    <m/>
    <m/>
    <m/>
    <m/>
    <m/>
    <d v="1899-12-30T00:00:00"/>
    <m/>
    <m/>
    <m/>
    <s v=""/>
    <d v="1899-12-30T00:00:00"/>
    <d v="1899-12-30T00:00:00"/>
  </r>
  <r>
    <s v=""/>
    <s v="MARDI"/>
    <x v="239"/>
    <m/>
    <m/>
    <m/>
    <m/>
    <m/>
    <m/>
    <d v="1899-12-30T00:00:00"/>
    <m/>
    <m/>
    <m/>
    <s v=""/>
    <d v="1899-12-30T00:00:00"/>
    <d v="1899-12-30T00:00:00"/>
  </r>
  <r>
    <s v=""/>
    <s v="MERCREDI"/>
    <x v="240"/>
    <m/>
    <m/>
    <m/>
    <m/>
    <m/>
    <m/>
    <d v="1899-12-30T00:00:00"/>
    <m/>
    <m/>
    <m/>
    <s v=""/>
    <d v="1899-12-30T00:00:00"/>
    <d v="1899-12-30T00:00:00"/>
  </r>
  <r>
    <s v="semaine 35"/>
    <s v="JEUDI"/>
    <x v="241"/>
    <m/>
    <m/>
    <m/>
    <m/>
    <m/>
    <m/>
    <d v="1899-12-30T00:00:00"/>
    <m/>
    <m/>
    <m/>
    <s v=""/>
    <d v="1899-12-30T00:00:00"/>
    <d v="1899-12-30T00:00:00"/>
  </r>
  <r>
    <s v=""/>
    <s v="VENDREDI"/>
    <x v="242"/>
    <m/>
    <m/>
    <m/>
    <m/>
    <m/>
    <m/>
    <d v="1899-12-30T00:00:00"/>
    <m/>
    <m/>
    <m/>
    <s v=""/>
    <d v="1899-12-30T00:00:00"/>
    <d v="1899-12-30T00:00:00"/>
  </r>
  <r>
    <s v=""/>
    <s v="SAMEDI"/>
    <x v="243"/>
    <m/>
    <m/>
    <m/>
    <m/>
    <m/>
    <m/>
    <d v="1899-12-30T00:00:00"/>
    <m/>
    <m/>
    <m/>
    <s v=""/>
    <d v="1899-12-30T00:00:00"/>
    <d v="1899-12-30T00:00:00"/>
  </r>
  <r>
    <s v=""/>
    <s v="DIMANCHE"/>
    <x v="244"/>
    <m/>
    <m/>
    <m/>
    <m/>
    <m/>
    <m/>
    <d v="1899-12-30T00:00:00"/>
    <m/>
    <m/>
    <m/>
    <s v=""/>
    <d v="1899-12-30T00:00:00"/>
    <d v="1899-12-30T00:00:00"/>
  </r>
  <r>
    <s v=""/>
    <s v="LUNDI"/>
    <x v="245"/>
    <m/>
    <m/>
    <m/>
    <m/>
    <m/>
    <m/>
    <d v="1899-12-30T00:00:00"/>
    <m/>
    <m/>
    <m/>
    <s v=""/>
    <d v="1899-12-30T00:00:00"/>
    <d v="1899-12-30T00:00:00"/>
  </r>
  <r>
    <s v=""/>
    <s v="MARDI"/>
    <x v="246"/>
    <m/>
    <m/>
    <m/>
    <m/>
    <m/>
    <m/>
    <d v="1899-12-30T00:00:00"/>
    <m/>
    <m/>
    <m/>
    <s v=""/>
    <d v="1899-12-30T00:00:00"/>
    <d v="1899-12-30T00:00:00"/>
  </r>
  <r>
    <s v=""/>
    <s v="MERCREDI"/>
    <x v="247"/>
    <m/>
    <m/>
    <m/>
    <m/>
    <m/>
    <m/>
    <d v="1899-12-30T00:00:00"/>
    <m/>
    <m/>
    <m/>
    <s v=""/>
    <d v="1899-12-30T00:00:00"/>
    <d v="1899-12-30T00:00:00"/>
  </r>
  <r>
    <s v="semaine 36"/>
    <s v="JEUDI"/>
    <x v="248"/>
    <m/>
    <m/>
    <m/>
    <m/>
    <m/>
    <m/>
    <d v="1899-12-30T00:00:00"/>
    <m/>
    <m/>
    <m/>
    <s v=""/>
    <d v="1899-12-30T00:00:00"/>
    <d v="1899-12-30T00:00:00"/>
  </r>
  <r>
    <s v=""/>
    <s v="VENDREDI"/>
    <x v="249"/>
    <m/>
    <m/>
    <m/>
    <m/>
    <m/>
    <m/>
    <d v="1899-12-30T00:00:00"/>
    <m/>
    <m/>
    <m/>
    <s v=""/>
    <d v="1899-12-30T00:00:00"/>
    <d v="1899-12-30T00:00:00"/>
  </r>
  <r>
    <s v=""/>
    <s v="SAMEDI"/>
    <x v="250"/>
    <m/>
    <m/>
    <m/>
    <m/>
    <m/>
    <m/>
    <d v="1899-12-30T00:00:00"/>
    <m/>
    <m/>
    <m/>
    <s v=""/>
    <d v="1899-12-30T00:00:00"/>
    <d v="1899-12-30T00:00:00"/>
  </r>
  <r>
    <s v=""/>
    <s v="DIMANCHE"/>
    <x v="251"/>
    <m/>
    <m/>
    <m/>
    <m/>
    <m/>
    <m/>
    <d v="1899-12-30T00:00:00"/>
    <m/>
    <m/>
    <m/>
    <s v=""/>
    <d v="1899-12-30T00:00:00"/>
    <d v="1899-12-30T00:00:00"/>
  </r>
  <r>
    <s v=""/>
    <s v="LUNDI"/>
    <x v="252"/>
    <m/>
    <m/>
    <m/>
    <m/>
    <m/>
    <m/>
    <d v="1899-12-30T00:00:00"/>
    <m/>
    <m/>
    <m/>
    <s v=""/>
    <d v="1899-12-30T00:00:00"/>
    <d v="1899-12-30T00:00:00"/>
  </r>
  <r>
    <s v=""/>
    <s v="MARDI"/>
    <x v="253"/>
    <m/>
    <m/>
    <m/>
    <m/>
    <m/>
    <m/>
    <d v="1899-12-30T00:00:00"/>
    <m/>
    <m/>
    <m/>
    <s v=""/>
    <d v="1899-12-30T00:00:00"/>
    <d v="1899-12-30T00:00:00"/>
  </r>
  <r>
    <s v=""/>
    <s v="MERCREDI"/>
    <x v="254"/>
    <m/>
    <m/>
    <m/>
    <m/>
    <m/>
    <m/>
    <d v="1899-12-30T00:00:00"/>
    <m/>
    <m/>
    <m/>
    <s v=""/>
    <d v="1899-12-30T00:00:00"/>
    <d v="1899-12-30T00:00:00"/>
  </r>
  <r>
    <s v="semaine 37"/>
    <s v="JEUDI"/>
    <x v="255"/>
    <m/>
    <m/>
    <m/>
    <m/>
    <m/>
    <m/>
    <d v="1899-12-30T00:00:00"/>
    <m/>
    <m/>
    <m/>
    <s v=""/>
    <d v="1899-12-30T00:00:00"/>
    <d v="1899-12-30T00:00:00"/>
  </r>
  <r>
    <s v=""/>
    <s v="VENDREDI"/>
    <x v="256"/>
    <m/>
    <m/>
    <m/>
    <m/>
    <m/>
    <m/>
    <d v="1899-12-30T00:00:00"/>
    <m/>
    <m/>
    <m/>
    <s v=""/>
    <d v="1899-12-30T00:00:00"/>
    <d v="1899-12-30T00:00:00"/>
  </r>
  <r>
    <s v=""/>
    <s v="SAMEDI"/>
    <x v="257"/>
    <m/>
    <m/>
    <m/>
    <m/>
    <m/>
    <m/>
    <d v="1899-12-30T00:00:00"/>
    <m/>
    <m/>
    <m/>
    <s v=""/>
    <d v="1899-12-30T00:00:00"/>
    <d v="1899-12-30T00:00:00"/>
  </r>
  <r>
    <s v=""/>
    <s v="DIMANCHE"/>
    <x v="258"/>
    <m/>
    <m/>
    <m/>
    <m/>
    <m/>
    <m/>
    <d v="1899-12-30T00:00:00"/>
    <m/>
    <m/>
    <m/>
    <s v=""/>
    <d v="1899-12-30T00:00:00"/>
    <d v="1899-12-30T00:00:00"/>
  </r>
  <r>
    <s v=""/>
    <s v="LUNDI"/>
    <x v="259"/>
    <m/>
    <m/>
    <m/>
    <m/>
    <m/>
    <m/>
    <d v="1899-12-30T00:00:00"/>
    <m/>
    <m/>
    <m/>
    <s v=""/>
    <d v="1899-12-30T00:00:00"/>
    <d v="1899-12-30T00:00:00"/>
  </r>
  <r>
    <s v=""/>
    <s v="MARDI"/>
    <x v="260"/>
    <m/>
    <m/>
    <m/>
    <m/>
    <m/>
    <m/>
    <d v="1899-12-30T00:00:00"/>
    <m/>
    <m/>
    <m/>
    <s v=""/>
    <d v="1899-12-30T00:00:00"/>
    <d v="1899-12-30T00:00:00"/>
  </r>
  <r>
    <s v=""/>
    <s v="MERCREDI"/>
    <x v="261"/>
    <m/>
    <m/>
    <m/>
    <m/>
    <m/>
    <m/>
    <d v="1899-12-30T00:00:00"/>
    <m/>
    <m/>
    <m/>
    <s v=""/>
    <d v="1899-12-30T00:00:00"/>
    <d v="1899-12-30T00:00:00"/>
  </r>
  <r>
    <s v="semaine 38"/>
    <s v="JEUDI"/>
    <x v="262"/>
    <m/>
    <m/>
    <m/>
    <m/>
    <m/>
    <m/>
    <d v="1899-12-30T00:00:00"/>
    <m/>
    <m/>
    <m/>
    <s v=""/>
    <d v="1899-12-30T00:00:00"/>
    <d v="1899-12-30T00:00:00"/>
  </r>
  <r>
    <s v=""/>
    <s v="VENDREDI"/>
    <x v="263"/>
    <m/>
    <m/>
    <m/>
    <m/>
    <m/>
    <m/>
    <d v="1899-12-30T00:00:00"/>
    <m/>
    <m/>
    <m/>
    <s v=""/>
    <d v="1899-12-30T00:00:00"/>
    <d v="1899-12-30T00:00:00"/>
  </r>
  <r>
    <s v=""/>
    <s v="SAMEDI"/>
    <x v="264"/>
    <m/>
    <m/>
    <m/>
    <m/>
    <m/>
    <m/>
    <d v="1899-12-30T00:00:00"/>
    <m/>
    <m/>
    <m/>
    <s v=""/>
    <d v="1899-12-30T00:00:00"/>
    <d v="1899-12-30T00:00:00"/>
  </r>
  <r>
    <s v=""/>
    <s v="DIMANCHE"/>
    <x v="265"/>
    <m/>
    <m/>
    <m/>
    <m/>
    <m/>
    <m/>
    <d v="1899-12-30T00:00:00"/>
    <m/>
    <m/>
    <m/>
    <s v=""/>
    <d v="1899-12-30T00:00:00"/>
    <d v="1899-12-30T00:00:00"/>
  </r>
  <r>
    <s v=""/>
    <s v="LUNDI"/>
    <x v="266"/>
    <m/>
    <m/>
    <m/>
    <m/>
    <m/>
    <m/>
    <d v="1899-12-30T00:00:00"/>
    <m/>
    <m/>
    <m/>
    <s v=""/>
    <d v="1899-12-30T00:00:00"/>
    <d v="1899-12-30T00:00:00"/>
  </r>
  <r>
    <s v=""/>
    <s v="MARDI"/>
    <x v="267"/>
    <m/>
    <m/>
    <m/>
    <m/>
    <m/>
    <m/>
    <d v="1899-12-30T00:00:00"/>
    <m/>
    <m/>
    <m/>
    <s v=""/>
    <d v="1899-12-30T00:00:00"/>
    <d v="1899-12-30T00:00:00"/>
  </r>
  <r>
    <s v=""/>
    <s v="MERCREDI"/>
    <x v="268"/>
    <m/>
    <m/>
    <m/>
    <m/>
    <m/>
    <m/>
    <d v="1899-12-30T00:00:00"/>
    <m/>
    <m/>
    <m/>
    <s v=""/>
    <d v="1899-12-30T00:00:00"/>
    <d v="1899-12-30T00:00:00"/>
  </r>
  <r>
    <s v="semaine 39"/>
    <s v="JEUDI"/>
    <x v="269"/>
    <m/>
    <m/>
    <m/>
    <m/>
    <m/>
    <m/>
    <d v="1899-12-30T00:00:00"/>
    <m/>
    <m/>
    <m/>
    <s v=""/>
    <d v="1899-12-30T00:00:00"/>
    <d v="1899-12-30T00:00:00"/>
  </r>
  <r>
    <s v=""/>
    <s v="VENDREDI"/>
    <x v="270"/>
    <m/>
    <m/>
    <m/>
    <m/>
    <m/>
    <m/>
    <d v="1899-12-30T00:00:00"/>
    <m/>
    <m/>
    <m/>
    <s v=""/>
    <d v="1899-12-30T00:00:00"/>
    <d v="1899-12-30T00:00:00"/>
  </r>
  <r>
    <s v=""/>
    <s v="SAMEDI"/>
    <x v="271"/>
    <m/>
    <m/>
    <m/>
    <m/>
    <m/>
    <m/>
    <d v="1899-12-30T00:00:00"/>
    <m/>
    <m/>
    <m/>
    <s v=""/>
    <d v="1899-12-30T00:00:00"/>
    <d v="1899-12-30T00:00:00"/>
  </r>
  <r>
    <s v=""/>
    <s v="DIMANCHE"/>
    <x v="272"/>
    <m/>
    <m/>
    <m/>
    <m/>
    <m/>
    <m/>
    <d v="1899-12-30T00:00:00"/>
    <m/>
    <m/>
    <m/>
    <s v=""/>
    <d v="1899-12-30T00:00:00"/>
    <d v="1899-12-30T00:00:00"/>
  </r>
  <r>
    <s v=""/>
    <s v="LUNDI"/>
    <x v="273"/>
    <m/>
    <m/>
    <m/>
    <m/>
    <m/>
    <m/>
    <d v="1899-12-30T00:00:00"/>
    <m/>
    <m/>
    <m/>
    <s v=""/>
    <d v="1899-12-30T00:00:00"/>
    <d v="1899-12-30T00:00:00"/>
  </r>
  <r>
    <s v=""/>
    <s v="MARDI"/>
    <x v="274"/>
    <m/>
    <m/>
    <m/>
    <m/>
    <m/>
    <m/>
    <d v="1899-12-30T00:00:00"/>
    <m/>
    <m/>
    <m/>
    <s v=""/>
    <d v="1899-12-30T00:00:00"/>
    <d v="1899-12-30T00:00:00"/>
  </r>
  <r>
    <s v=""/>
    <s v="MERCREDI"/>
    <x v="275"/>
    <m/>
    <m/>
    <m/>
    <m/>
    <m/>
    <m/>
    <d v="1899-12-30T00:00:00"/>
    <m/>
    <m/>
    <m/>
    <s v=""/>
    <d v="1899-12-30T00:00:00"/>
    <d v="1899-12-30T00:00:00"/>
  </r>
  <r>
    <s v="semaine 40"/>
    <s v="JEUDI"/>
    <x v="276"/>
    <m/>
    <m/>
    <m/>
    <m/>
    <m/>
    <m/>
    <d v="1899-12-30T00:00:00"/>
    <m/>
    <m/>
    <m/>
    <s v=""/>
    <d v="1899-12-30T00:00:00"/>
    <d v="1899-12-30T00:00:00"/>
  </r>
  <r>
    <s v=""/>
    <s v="VENDREDI"/>
    <x v="277"/>
    <m/>
    <m/>
    <m/>
    <m/>
    <m/>
    <m/>
    <d v="1899-12-30T00:00:00"/>
    <m/>
    <m/>
    <m/>
    <s v=""/>
    <d v="1899-12-30T00:00:00"/>
    <d v="1899-12-30T00:00:00"/>
  </r>
  <r>
    <s v=""/>
    <s v="SAMEDI"/>
    <x v="278"/>
    <m/>
    <m/>
    <m/>
    <m/>
    <m/>
    <m/>
    <d v="1899-12-30T00:00:00"/>
    <m/>
    <m/>
    <m/>
    <s v=""/>
    <d v="1899-12-30T00:00:00"/>
    <d v="1899-12-30T00:00:00"/>
  </r>
  <r>
    <s v=""/>
    <s v="DIMANCHE"/>
    <x v="279"/>
    <m/>
    <m/>
    <m/>
    <m/>
    <m/>
    <m/>
    <d v="1899-12-30T00:00:00"/>
    <m/>
    <m/>
    <m/>
    <s v=""/>
    <d v="1899-12-30T00:00:00"/>
    <d v="1899-12-30T00:00:00"/>
  </r>
  <r>
    <s v=""/>
    <s v="LUNDI"/>
    <x v="280"/>
    <m/>
    <m/>
    <m/>
    <m/>
    <m/>
    <m/>
    <d v="1899-12-30T00:00:00"/>
    <m/>
    <m/>
    <m/>
    <s v=""/>
    <d v="1899-12-30T00:00:00"/>
    <d v="1899-12-30T00:00:00"/>
  </r>
  <r>
    <s v=""/>
    <s v="MARDI"/>
    <x v="281"/>
    <m/>
    <m/>
    <m/>
    <m/>
    <m/>
    <m/>
    <d v="1899-12-30T00:00:00"/>
    <m/>
    <m/>
    <m/>
    <s v=""/>
    <d v="1899-12-30T00:00:00"/>
    <d v="1899-12-30T00:00:00"/>
  </r>
  <r>
    <s v=""/>
    <s v="MERCREDI"/>
    <x v="282"/>
    <m/>
    <m/>
    <m/>
    <m/>
    <m/>
    <m/>
    <d v="1899-12-30T00:00:00"/>
    <m/>
    <m/>
    <m/>
    <s v=""/>
    <d v="1899-12-30T00:00:00"/>
    <d v="1899-12-30T00:00:00"/>
  </r>
  <r>
    <s v="semaine 41"/>
    <s v="JEUDI"/>
    <x v="283"/>
    <m/>
    <m/>
    <m/>
    <m/>
    <m/>
    <m/>
    <d v="1899-12-30T00:00:00"/>
    <m/>
    <m/>
    <m/>
    <s v=""/>
    <d v="1899-12-30T00:00:00"/>
    <d v="1899-12-30T00:00:00"/>
  </r>
  <r>
    <s v=""/>
    <s v="VENDREDI"/>
    <x v="284"/>
    <m/>
    <m/>
    <m/>
    <m/>
    <m/>
    <m/>
    <d v="1899-12-30T00:00:00"/>
    <m/>
    <m/>
    <m/>
    <s v=""/>
    <d v="1899-12-30T00:00:00"/>
    <d v="1899-12-30T00:00:00"/>
  </r>
  <r>
    <s v=""/>
    <s v="SAMEDI"/>
    <x v="285"/>
    <m/>
    <m/>
    <m/>
    <m/>
    <m/>
    <m/>
    <d v="1899-12-30T00:00:00"/>
    <m/>
    <m/>
    <m/>
    <s v=""/>
    <d v="1899-12-30T00:00:00"/>
    <d v="1899-12-30T00:00:00"/>
  </r>
  <r>
    <s v=""/>
    <s v="DIMANCHE"/>
    <x v="286"/>
    <m/>
    <m/>
    <m/>
    <m/>
    <m/>
    <m/>
    <d v="1899-12-30T00:00:00"/>
    <m/>
    <m/>
    <m/>
    <s v=""/>
    <d v="1899-12-30T00:00:00"/>
    <d v="1899-12-30T00:00:00"/>
  </r>
  <r>
    <s v=""/>
    <s v="LUNDI"/>
    <x v="287"/>
    <m/>
    <m/>
    <m/>
    <m/>
    <m/>
    <m/>
    <d v="1899-12-30T00:00:00"/>
    <m/>
    <m/>
    <m/>
    <s v=""/>
    <d v="1899-12-30T00:00:00"/>
    <d v="1899-12-30T00:00:00"/>
  </r>
  <r>
    <s v=""/>
    <s v="MARDI"/>
    <x v="288"/>
    <m/>
    <m/>
    <m/>
    <m/>
    <m/>
    <m/>
    <d v="1899-12-30T00:00:00"/>
    <m/>
    <m/>
    <m/>
    <s v=""/>
    <d v="1899-12-30T00:00:00"/>
    <d v="1899-12-30T00:00:00"/>
  </r>
  <r>
    <s v=""/>
    <s v="MERCREDI"/>
    <x v="289"/>
    <m/>
    <m/>
    <m/>
    <m/>
    <m/>
    <m/>
    <d v="1899-12-30T00:00:00"/>
    <m/>
    <m/>
    <m/>
    <s v=""/>
    <d v="1899-12-30T00:00:00"/>
    <d v="1899-12-30T00:00:00"/>
  </r>
  <r>
    <s v="semaine 42"/>
    <s v="JEUDI"/>
    <x v="290"/>
    <m/>
    <m/>
    <m/>
    <m/>
    <m/>
    <m/>
    <d v="1899-12-30T00:00:00"/>
    <m/>
    <m/>
    <m/>
    <s v=""/>
    <d v="1899-12-30T00:00:00"/>
    <d v="1899-12-30T00:00:00"/>
  </r>
  <r>
    <s v=""/>
    <s v="VENDREDI"/>
    <x v="291"/>
    <m/>
    <m/>
    <m/>
    <m/>
    <m/>
    <m/>
    <d v="1899-12-30T00:00:00"/>
    <m/>
    <m/>
    <m/>
    <s v=""/>
    <d v="1899-12-30T00:00:00"/>
    <d v="1899-12-30T00:00:00"/>
  </r>
  <r>
    <s v=""/>
    <s v="SAMEDI"/>
    <x v="292"/>
    <m/>
    <m/>
    <m/>
    <m/>
    <m/>
    <m/>
    <d v="1899-12-30T00:00:00"/>
    <m/>
    <m/>
    <m/>
    <s v=""/>
    <d v="1899-12-30T00:00:00"/>
    <d v="1899-12-30T00:00:00"/>
  </r>
  <r>
    <s v=""/>
    <s v="DIMANCHE"/>
    <x v="293"/>
    <m/>
    <m/>
    <m/>
    <m/>
    <m/>
    <m/>
    <d v="1899-12-30T00:00:00"/>
    <m/>
    <m/>
    <m/>
    <s v=""/>
    <d v="1899-12-30T00:00:00"/>
    <d v="1899-12-30T00:00:00"/>
  </r>
  <r>
    <s v=""/>
    <s v="LUNDI"/>
    <x v="294"/>
    <m/>
    <m/>
    <m/>
    <m/>
    <m/>
    <m/>
    <d v="1899-12-30T00:00:00"/>
    <m/>
    <m/>
    <m/>
    <s v=""/>
    <d v="1899-12-30T00:00:00"/>
    <d v="1899-12-30T00:00:00"/>
  </r>
  <r>
    <s v=""/>
    <s v="MARDI"/>
    <x v="295"/>
    <m/>
    <m/>
    <m/>
    <m/>
    <m/>
    <m/>
    <d v="1899-12-30T00:00:00"/>
    <m/>
    <m/>
    <m/>
    <s v=""/>
    <d v="1899-12-30T00:00:00"/>
    <d v="1899-12-30T00:00:00"/>
  </r>
  <r>
    <s v=""/>
    <s v="MERCREDI"/>
    <x v="296"/>
    <m/>
    <m/>
    <m/>
    <m/>
    <m/>
    <m/>
    <d v="1899-12-30T00:00:00"/>
    <m/>
    <m/>
    <m/>
    <s v=""/>
    <d v="1899-12-30T00:00:00"/>
    <d v="1899-12-30T00:00:00"/>
  </r>
  <r>
    <s v="semaine 43"/>
    <s v="JEUDI"/>
    <x v="297"/>
    <m/>
    <m/>
    <m/>
    <m/>
    <m/>
    <m/>
    <d v="1899-12-30T00:00:00"/>
    <m/>
    <m/>
    <m/>
    <s v=""/>
    <d v="1899-12-30T00:00:00"/>
    <d v="1899-12-30T00:00:00"/>
  </r>
  <r>
    <s v=""/>
    <s v="VENDREDI"/>
    <x v="298"/>
    <m/>
    <m/>
    <m/>
    <m/>
    <m/>
    <m/>
    <d v="1899-12-30T00:00:00"/>
    <m/>
    <m/>
    <m/>
    <s v=""/>
    <d v="1899-12-30T00:00:00"/>
    <d v="1899-12-30T00:00:00"/>
  </r>
  <r>
    <s v=""/>
    <s v="SAMEDI"/>
    <x v="299"/>
    <m/>
    <m/>
    <m/>
    <m/>
    <m/>
    <m/>
    <d v="1899-12-30T00:00:00"/>
    <m/>
    <m/>
    <m/>
    <s v=""/>
    <d v="1899-12-30T00:00:00"/>
    <d v="1899-12-30T00:00:00"/>
  </r>
  <r>
    <s v=""/>
    <s v="DIMANCHE"/>
    <x v="300"/>
    <m/>
    <m/>
    <m/>
    <m/>
    <m/>
    <m/>
    <d v="1899-12-30T00:00:00"/>
    <m/>
    <m/>
    <m/>
    <s v=""/>
    <d v="1899-12-30T00:00:00"/>
    <d v="1899-12-30T00:00:00"/>
  </r>
  <r>
    <s v=""/>
    <s v="LUNDI"/>
    <x v="301"/>
    <m/>
    <m/>
    <m/>
    <m/>
    <m/>
    <m/>
    <d v="1899-12-30T00:00:00"/>
    <m/>
    <m/>
    <m/>
    <s v=""/>
    <d v="1899-12-30T00:00:00"/>
    <d v="1899-12-30T00:00:00"/>
  </r>
  <r>
    <s v=""/>
    <s v="MARDI"/>
    <x v="302"/>
    <m/>
    <m/>
    <m/>
    <m/>
    <m/>
    <m/>
    <d v="1899-12-30T00:00:00"/>
    <m/>
    <m/>
    <m/>
    <s v=""/>
    <d v="1899-12-30T00:00:00"/>
    <d v="1899-12-30T00:00:00"/>
  </r>
  <r>
    <s v=""/>
    <s v="MERCREDI"/>
    <x v="303"/>
    <m/>
    <m/>
    <m/>
    <m/>
    <m/>
    <m/>
    <d v="1899-12-30T00:00:00"/>
    <m/>
    <m/>
    <m/>
    <s v=""/>
    <d v="1899-12-30T00:00:00"/>
    <d v="1899-12-30T00:00:00"/>
  </r>
  <r>
    <s v="semaine 44"/>
    <s v="JEUDI"/>
    <x v="304"/>
    <m/>
    <m/>
    <m/>
    <m/>
    <m/>
    <m/>
    <d v="1899-12-30T00:00:00"/>
    <m/>
    <m/>
    <m/>
    <s v=""/>
    <d v="1899-12-30T00:00:00"/>
    <d v="1899-12-30T00:00:00"/>
  </r>
  <r>
    <s v=""/>
    <s v="VENDREDI"/>
    <x v="305"/>
    <m/>
    <m/>
    <m/>
    <m/>
    <m/>
    <m/>
    <d v="1899-12-30T00:00:00"/>
    <m/>
    <m/>
    <m/>
    <s v=""/>
    <d v="1899-12-30T00:00:00"/>
    <d v="1899-12-30T00:00:00"/>
  </r>
  <r>
    <s v=""/>
    <s v="SAMEDI"/>
    <x v="306"/>
    <m/>
    <m/>
    <m/>
    <m/>
    <m/>
    <m/>
    <d v="1899-12-30T00:00:00"/>
    <m/>
    <m/>
    <m/>
    <s v=""/>
    <d v="1899-12-30T00:00:00"/>
    <d v="1899-12-30T00:00:00"/>
  </r>
  <r>
    <s v=""/>
    <s v="DIMANCHE"/>
    <x v="307"/>
    <m/>
    <m/>
    <m/>
    <m/>
    <m/>
    <m/>
    <d v="1899-12-30T00:00:00"/>
    <m/>
    <m/>
    <m/>
    <s v="oui"/>
    <d v="1899-12-30T00:00:00"/>
    <d v="1899-12-30T00:00:00"/>
  </r>
  <r>
    <s v=""/>
    <s v="LUNDI"/>
    <x v="308"/>
    <m/>
    <m/>
    <m/>
    <m/>
    <m/>
    <m/>
    <d v="1899-12-30T00:00:00"/>
    <m/>
    <m/>
    <m/>
    <s v=""/>
    <d v="1899-12-30T00:00:00"/>
    <d v="1899-12-30T00:00:00"/>
  </r>
  <r>
    <s v=""/>
    <s v="MARDI"/>
    <x v="309"/>
    <m/>
    <m/>
    <m/>
    <m/>
    <m/>
    <m/>
    <d v="1899-12-30T00:00:00"/>
    <m/>
    <m/>
    <m/>
    <s v=""/>
    <d v="1899-12-30T00:00:00"/>
    <d v="1899-12-30T00:00:00"/>
  </r>
  <r>
    <s v=""/>
    <s v="MERCREDI"/>
    <x v="310"/>
    <m/>
    <m/>
    <m/>
    <m/>
    <m/>
    <m/>
    <d v="1899-12-30T00:00:00"/>
    <m/>
    <m/>
    <m/>
    <s v=""/>
    <d v="1899-12-30T00:00:00"/>
    <d v="1899-12-30T00:00:00"/>
  </r>
  <r>
    <s v="semaine 45"/>
    <s v="JEUDI"/>
    <x v="311"/>
    <m/>
    <m/>
    <m/>
    <m/>
    <m/>
    <m/>
    <d v="1899-12-30T00:00:00"/>
    <m/>
    <m/>
    <m/>
    <s v=""/>
    <d v="1899-12-30T00:00:00"/>
    <d v="1899-12-30T00:00:00"/>
  </r>
  <r>
    <s v=""/>
    <s v="VENDREDI"/>
    <x v="312"/>
    <m/>
    <m/>
    <m/>
    <m/>
    <m/>
    <m/>
    <d v="1899-12-30T00:00:00"/>
    <m/>
    <m/>
    <m/>
    <s v=""/>
    <d v="1899-12-30T00:00:00"/>
    <d v="1899-12-30T00:00:00"/>
  </r>
  <r>
    <s v=""/>
    <s v="SAMEDI"/>
    <x v="313"/>
    <m/>
    <m/>
    <m/>
    <m/>
    <m/>
    <m/>
    <d v="1899-12-30T00:00:00"/>
    <m/>
    <m/>
    <m/>
    <s v=""/>
    <d v="1899-12-30T00:00:00"/>
    <d v="1899-12-30T00:00:00"/>
  </r>
  <r>
    <s v=""/>
    <s v="DIMANCHE"/>
    <x v="314"/>
    <m/>
    <m/>
    <m/>
    <m/>
    <m/>
    <m/>
    <d v="1899-12-30T00:00:00"/>
    <m/>
    <m/>
    <m/>
    <s v=""/>
    <d v="1899-12-30T00:00:00"/>
    <d v="1899-12-30T00:00:00"/>
  </r>
  <r>
    <s v=""/>
    <s v="LUNDI"/>
    <x v="315"/>
    <m/>
    <m/>
    <m/>
    <m/>
    <m/>
    <m/>
    <d v="1899-12-30T00:00:00"/>
    <m/>
    <m/>
    <m/>
    <s v=""/>
    <d v="1899-12-30T00:00:00"/>
    <d v="1899-12-30T00:00:00"/>
  </r>
  <r>
    <s v=""/>
    <s v="MARDI"/>
    <x v="316"/>
    <m/>
    <m/>
    <m/>
    <m/>
    <m/>
    <m/>
    <d v="1899-12-30T00:00:00"/>
    <m/>
    <m/>
    <m/>
    <s v=""/>
    <d v="1899-12-30T00:00:00"/>
    <d v="1899-12-30T00:00:00"/>
  </r>
  <r>
    <s v=""/>
    <s v="MERCREDI"/>
    <x v="317"/>
    <m/>
    <m/>
    <m/>
    <m/>
    <m/>
    <m/>
    <d v="1899-12-30T00:00:00"/>
    <m/>
    <m/>
    <m/>
    <s v="oui"/>
    <d v="1899-12-30T00:00:00"/>
    <d v="1899-12-30T00:00:00"/>
  </r>
  <r>
    <s v="semaine 46"/>
    <s v="JEUDI"/>
    <x v="318"/>
    <m/>
    <m/>
    <m/>
    <m/>
    <m/>
    <m/>
    <d v="1899-12-30T00:00:00"/>
    <m/>
    <m/>
    <m/>
    <s v=""/>
    <d v="1899-12-30T00:00:00"/>
    <d v="1899-12-30T00:00:00"/>
  </r>
  <r>
    <s v=""/>
    <s v="VENDREDI"/>
    <x v="319"/>
    <m/>
    <m/>
    <m/>
    <m/>
    <m/>
    <m/>
    <d v="1899-12-30T00:00:00"/>
    <m/>
    <m/>
    <m/>
    <s v=""/>
    <d v="1899-12-30T00:00:00"/>
    <d v="1899-12-30T00:00:00"/>
  </r>
  <r>
    <s v=""/>
    <s v="SAMEDI"/>
    <x v="320"/>
    <m/>
    <m/>
    <m/>
    <m/>
    <m/>
    <m/>
    <d v="1899-12-30T00:00:00"/>
    <m/>
    <m/>
    <m/>
    <s v=""/>
    <d v="1899-12-30T00:00:00"/>
    <d v="1899-12-30T00:00:00"/>
  </r>
  <r>
    <s v=""/>
    <s v="DIMANCHE"/>
    <x v="321"/>
    <m/>
    <m/>
    <m/>
    <m/>
    <m/>
    <m/>
    <d v="1899-12-30T00:00:00"/>
    <m/>
    <m/>
    <m/>
    <s v=""/>
    <d v="1899-12-30T00:00:00"/>
    <d v="1899-12-30T00:00:00"/>
  </r>
  <r>
    <s v=""/>
    <s v="LUNDI"/>
    <x v="322"/>
    <m/>
    <m/>
    <m/>
    <m/>
    <m/>
    <m/>
    <d v="1899-12-30T00:00:00"/>
    <m/>
    <m/>
    <m/>
    <s v=""/>
    <d v="1899-12-30T00:00:00"/>
    <d v="1899-12-30T00:00:00"/>
  </r>
  <r>
    <s v=""/>
    <s v="MARDI"/>
    <x v="323"/>
    <m/>
    <m/>
    <m/>
    <m/>
    <m/>
    <m/>
    <d v="1899-12-30T00:00:00"/>
    <m/>
    <m/>
    <m/>
    <s v=""/>
    <d v="1899-12-30T00:00:00"/>
    <d v="1899-12-30T00:00:00"/>
  </r>
  <r>
    <s v=""/>
    <s v="MERCREDI"/>
    <x v="324"/>
    <m/>
    <m/>
    <m/>
    <m/>
    <m/>
    <m/>
    <d v="1899-12-30T00:00:00"/>
    <m/>
    <m/>
    <m/>
    <s v=""/>
    <d v="1899-12-30T00:00:00"/>
    <d v="1899-12-30T00:00:00"/>
  </r>
  <r>
    <s v="semaine 47"/>
    <s v="JEUDI"/>
    <x v="325"/>
    <m/>
    <m/>
    <m/>
    <m/>
    <m/>
    <m/>
    <d v="1899-12-30T00:00:00"/>
    <m/>
    <m/>
    <m/>
    <s v=""/>
    <d v="1899-12-30T00:00:00"/>
    <d v="1899-12-30T00:00:00"/>
  </r>
  <r>
    <s v=""/>
    <s v="VENDREDI"/>
    <x v="326"/>
    <m/>
    <m/>
    <m/>
    <m/>
    <m/>
    <m/>
    <d v="1899-12-30T00:00:00"/>
    <m/>
    <m/>
    <m/>
    <s v=""/>
    <d v="1899-12-30T00:00:00"/>
    <d v="1899-12-30T00:00:00"/>
  </r>
  <r>
    <s v=""/>
    <s v="SAMEDI"/>
    <x v="327"/>
    <m/>
    <m/>
    <m/>
    <m/>
    <m/>
    <m/>
    <d v="1899-12-30T00:00:00"/>
    <m/>
    <m/>
    <m/>
    <s v=""/>
    <d v="1899-12-30T00:00:00"/>
    <d v="1899-12-30T00:00:00"/>
  </r>
  <r>
    <s v=""/>
    <s v="DIMANCHE"/>
    <x v="328"/>
    <m/>
    <m/>
    <m/>
    <m/>
    <m/>
    <m/>
    <d v="1899-12-30T00:00:00"/>
    <m/>
    <m/>
    <m/>
    <s v=""/>
    <d v="1899-12-30T00:00:00"/>
    <d v="1899-12-30T00:00:00"/>
  </r>
  <r>
    <s v=""/>
    <s v="LUNDI"/>
    <x v="329"/>
    <m/>
    <m/>
    <m/>
    <m/>
    <m/>
    <m/>
    <d v="1899-12-30T00:00:00"/>
    <m/>
    <m/>
    <m/>
    <s v=""/>
    <d v="1899-12-30T00:00:00"/>
    <d v="1899-12-30T00:00:00"/>
  </r>
  <r>
    <s v=""/>
    <s v="MARDI"/>
    <x v="330"/>
    <m/>
    <m/>
    <m/>
    <m/>
    <m/>
    <m/>
    <d v="1899-12-30T00:00:00"/>
    <m/>
    <m/>
    <m/>
    <s v=""/>
    <d v="1899-12-30T00:00:00"/>
    <d v="1899-12-30T00:00:00"/>
  </r>
  <r>
    <s v=""/>
    <s v="MERCREDI"/>
    <x v="331"/>
    <m/>
    <m/>
    <m/>
    <m/>
    <m/>
    <m/>
    <d v="1899-12-30T00:00:00"/>
    <m/>
    <m/>
    <m/>
    <s v=""/>
    <d v="1899-12-30T00:00:00"/>
    <d v="1899-12-30T00:00:00"/>
  </r>
  <r>
    <s v="semaine 48"/>
    <s v="JEUDI"/>
    <x v="332"/>
    <m/>
    <m/>
    <m/>
    <m/>
    <m/>
    <m/>
    <d v="1899-12-30T00:00:00"/>
    <m/>
    <m/>
    <m/>
    <s v=""/>
    <d v="1899-12-30T00:00:00"/>
    <d v="1899-12-30T00:00:00"/>
  </r>
  <r>
    <s v=""/>
    <s v="VENDREDI"/>
    <x v="333"/>
    <m/>
    <m/>
    <m/>
    <m/>
    <m/>
    <m/>
    <d v="1899-12-30T00:00:00"/>
    <m/>
    <m/>
    <m/>
    <s v=""/>
    <d v="1899-12-30T00:00:00"/>
    <d v="1899-12-30T00:00:00"/>
  </r>
  <r>
    <s v=""/>
    <s v="SAMEDI"/>
    <x v="334"/>
    <m/>
    <m/>
    <m/>
    <m/>
    <m/>
    <m/>
    <d v="1899-12-30T00:00:00"/>
    <m/>
    <m/>
    <m/>
    <s v=""/>
    <d v="1899-12-30T00:00:00"/>
    <d v="1899-12-30T00:00:00"/>
  </r>
  <r>
    <s v=""/>
    <s v="DIMANCHE"/>
    <x v="335"/>
    <m/>
    <m/>
    <m/>
    <m/>
    <m/>
    <m/>
    <d v="1899-12-30T00:00:00"/>
    <m/>
    <m/>
    <m/>
    <s v=""/>
    <d v="1899-12-30T00:00:00"/>
    <d v="1899-12-30T00:00:00"/>
  </r>
  <r>
    <s v=""/>
    <s v="LUNDI"/>
    <x v="336"/>
    <m/>
    <m/>
    <m/>
    <m/>
    <m/>
    <m/>
    <d v="1899-12-30T00:00:00"/>
    <m/>
    <m/>
    <m/>
    <s v=""/>
    <d v="1899-12-30T00:00:00"/>
    <d v="1899-12-30T00:00:00"/>
  </r>
  <r>
    <s v=""/>
    <s v="MARDI"/>
    <x v="337"/>
    <m/>
    <m/>
    <m/>
    <m/>
    <m/>
    <m/>
    <d v="1899-12-30T00:00:00"/>
    <m/>
    <m/>
    <m/>
    <s v=""/>
    <d v="1899-12-30T00:00:00"/>
    <d v="1899-12-30T00:00:00"/>
  </r>
  <r>
    <s v=""/>
    <s v="MERCREDI"/>
    <x v="338"/>
    <m/>
    <m/>
    <m/>
    <m/>
    <m/>
    <m/>
    <d v="1899-12-30T00:00:00"/>
    <m/>
    <m/>
    <m/>
    <s v=""/>
    <d v="1899-12-30T00:00:00"/>
    <d v="1899-12-30T00:00:00"/>
  </r>
  <r>
    <s v="semaine 49"/>
    <s v="JEUDI"/>
    <x v="339"/>
    <m/>
    <m/>
    <m/>
    <m/>
    <m/>
    <m/>
    <d v="1899-12-30T00:00:00"/>
    <m/>
    <m/>
    <m/>
    <s v=""/>
    <d v="1899-12-30T00:00:00"/>
    <d v="1899-12-30T00:00:00"/>
  </r>
  <r>
    <s v=""/>
    <s v="VENDREDI"/>
    <x v="340"/>
    <m/>
    <m/>
    <m/>
    <m/>
    <m/>
    <m/>
    <d v="1899-12-30T00:00:00"/>
    <m/>
    <m/>
    <m/>
    <s v=""/>
    <d v="1899-12-30T00:00:00"/>
    <d v="1899-12-30T00:00:00"/>
  </r>
  <r>
    <s v=""/>
    <s v="SAMEDI"/>
    <x v="341"/>
    <m/>
    <m/>
    <m/>
    <m/>
    <m/>
    <m/>
    <d v="1899-12-30T00:00:00"/>
    <m/>
    <m/>
    <m/>
    <s v=""/>
    <d v="1899-12-30T00:00:00"/>
    <d v="1899-12-30T00:00:00"/>
  </r>
  <r>
    <s v=""/>
    <s v="DIMANCHE"/>
    <x v="342"/>
    <m/>
    <m/>
    <m/>
    <m/>
    <m/>
    <m/>
    <d v="1899-12-30T00:00:00"/>
    <m/>
    <m/>
    <m/>
    <s v=""/>
    <d v="1899-12-30T00:00:00"/>
    <d v="1899-12-30T00:00:00"/>
  </r>
  <r>
    <s v=""/>
    <s v="LUNDI"/>
    <x v="343"/>
    <m/>
    <m/>
    <m/>
    <m/>
    <m/>
    <m/>
    <d v="1899-12-30T00:00:00"/>
    <m/>
    <m/>
    <m/>
    <s v=""/>
    <d v="1899-12-30T00:00:00"/>
    <d v="1899-12-30T00:00:00"/>
  </r>
  <r>
    <s v=""/>
    <s v="MARDI"/>
    <x v="344"/>
    <m/>
    <m/>
    <m/>
    <m/>
    <m/>
    <m/>
    <d v="1899-12-30T00:00:00"/>
    <m/>
    <m/>
    <m/>
    <s v=""/>
    <d v="1899-12-30T00:00:00"/>
    <d v="1899-12-30T00:00:00"/>
  </r>
  <r>
    <s v=""/>
    <s v="MERCREDI"/>
    <x v="345"/>
    <m/>
    <m/>
    <m/>
    <m/>
    <m/>
    <m/>
    <d v="1899-12-30T00:00:00"/>
    <m/>
    <m/>
    <m/>
    <s v=""/>
    <d v="1899-12-30T00:00:00"/>
    <d v="1899-12-30T00:00:00"/>
  </r>
  <r>
    <s v="semaine 50"/>
    <s v="JEUDI"/>
    <x v="346"/>
    <m/>
    <m/>
    <m/>
    <m/>
    <m/>
    <m/>
    <d v="1899-12-30T00:00:00"/>
    <m/>
    <m/>
    <m/>
    <s v=""/>
    <d v="1899-12-30T00:00:00"/>
    <d v="1899-12-30T00:00:00"/>
  </r>
  <r>
    <s v=""/>
    <s v="VENDREDI"/>
    <x v="347"/>
    <m/>
    <m/>
    <m/>
    <m/>
    <m/>
    <m/>
    <d v="1899-12-30T00:00:00"/>
    <m/>
    <m/>
    <m/>
    <s v=""/>
    <d v="1899-12-30T00:00:00"/>
    <d v="1899-12-30T00:00:00"/>
  </r>
  <r>
    <s v=""/>
    <s v="SAMEDI"/>
    <x v="348"/>
    <m/>
    <m/>
    <m/>
    <m/>
    <m/>
    <m/>
    <d v="1899-12-30T00:00:00"/>
    <m/>
    <m/>
    <m/>
    <s v=""/>
    <d v="1899-12-30T00:00:00"/>
    <d v="1899-12-30T00:00:00"/>
  </r>
  <r>
    <s v=""/>
    <s v="DIMANCHE"/>
    <x v="349"/>
    <m/>
    <m/>
    <m/>
    <m/>
    <m/>
    <m/>
    <d v="1899-12-30T00:00:00"/>
    <m/>
    <m/>
    <m/>
    <s v=""/>
    <d v="1899-12-30T00:00:00"/>
    <d v="1899-12-30T00:00:00"/>
  </r>
  <r>
    <s v=""/>
    <s v="LUNDI"/>
    <x v="350"/>
    <m/>
    <m/>
    <m/>
    <m/>
    <m/>
    <m/>
    <d v="1899-12-30T00:00:00"/>
    <m/>
    <m/>
    <m/>
    <s v=""/>
    <d v="1899-12-30T00:00:00"/>
    <d v="1899-12-30T00:00:00"/>
  </r>
  <r>
    <s v=""/>
    <s v="MARDI"/>
    <x v="351"/>
    <m/>
    <m/>
    <m/>
    <m/>
    <m/>
    <m/>
    <d v="1899-12-30T00:00:00"/>
    <m/>
    <m/>
    <m/>
    <s v=""/>
    <d v="1899-12-30T00:00:00"/>
    <d v="1899-12-30T00:00:00"/>
  </r>
  <r>
    <s v=""/>
    <s v="MERCREDI"/>
    <x v="352"/>
    <m/>
    <m/>
    <m/>
    <m/>
    <m/>
    <m/>
    <d v="1899-12-30T00:00:00"/>
    <m/>
    <m/>
    <m/>
    <s v=""/>
    <d v="1899-12-30T00:00:00"/>
    <d v="1899-12-30T00:00:00"/>
  </r>
  <r>
    <s v="semaine 51"/>
    <s v="JEUDI"/>
    <x v="353"/>
    <m/>
    <m/>
    <m/>
    <m/>
    <m/>
    <m/>
    <d v="1899-12-30T00:00:00"/>
    <m/>
    <m/>
    <m/>
    <s v=""/>
    <d v="1899-12-30T00:00:00"/>
    <d v="1899-12-30T00:00:00"/>
  </r>
  <r>
    <s v=""/>
    <s v="VENDREDI"/>
    <x v="354"/>
    <m/>
    <m/>
    <m/>
    <m/>
    <m/>
    <m/>
    <d v="1899-12-30T00:00:00"/>
    <m/>
    <m/>
    <m/>
    <s v=""/>
    <d v="1899-12-30T00:00:00"/>
    <d v="1899-12-30T00:00:00"/>
  </r>
  <r>
    <s v=""/>
    <s v="SAMEDI"/>
    <x v="355"/>
    <m/>
    <m/>
    <m/>
    <m/>
    <m/>
    <m/>
    <d v="1899-12-30T00:00:00"/>
    <m/>
    <m/>
    <m/>
    <s v=""/>
    <d v="1899-12-30T00:00:00"/>
    <d v="1899-12-30T00:00:00"/>
  </r>
  <r>
    <s v=""/>
    <s v="DIMANCHE"/>
    <x v="356"/>
    <m/>
    <m/>
    <m/>
    <m/>
    <m/>
    <m/>
    <d v="1899-12-30T00:00:00"/>
    <m/>
    <m/>
    <m/>
    <s v=""/>
    <d v="1899-12-30T00:00:00"/>
    <d v="1899-12-30T00:00:00"/>
  </r>
  <r>
    <s v=""/>
    <s v="LUNDI"/>
    <x v="357"/>
    <m/>
    <m/>
    <m/>
    <m/>
    <m/>
    <m/>
    <d v="1899-12-30T00:00:00"/>
    <m/>
    <m/>
    <m/>
    <s v=""/>
    <d v="1899-12-30T00:00:00"/>
    <d v="1899-12-30T00:00:00"/>
  </r>
  <r>
    <s v=""/>
    <s v="MARDI"/>
    <x v="358"/>
    <m/>
    <m/>
    <m/>
    <m/>
    <m/>
    <m/>
    <d v="1899-12-30T00:00:00"/>
    <m/>
    <m/>
    <m/>
    <s v=""/>
    <d v="1899-12-30T00:00:00"/>
    <d v="1899-12-30T00:00:00"/>
  </r>
  <r>
    <s v=""/>
    <s v="MERCREDI"/>
    <x v="359"/>
    <m/>
    <m/>
    <m/>
    <m/>
    <m/>
    <m/>
    <d v="1899-12-30T00:00:00"/>
    <m/>
    <m/>
    <m/>
    <s v=""/>
    <d v="1899-12-30T00:00:00"/>
    <d v="1899-12-30T00:00:00"/>
  </r>
  <r>
    <s v="semaine 52"/>
    <s v="JEUDI"/>
    <x v="360"/>
    <m/>
    <m/>
    <m/>
    <m/>
    <m/>
    <m/>
    <d v="1899-12-30T00:00:00"/>
    <m/>
    <m/>
    <m/>
    <s v=""/>
    <d v="1899-12-30T00:00:00"/>
    <d v="1899-12-30T00:00:00"/>
  </r>
  <r>
    <s v=""/>
    <s v="VENDREDI"/>
    <x v="361"/>
    <m/>
    <m/>
    <m/>
    <m/>
    <m/>
    <m/>
    <d v="1899-12-30T00:00:00"/>
    <m/>
    <m/>
    <m/>
    <s v="oui"/>
    <d v="1899-12-30T00:00:00"/>
    <d v="1899-12-30T00:00:00"/>
  </r>
  <r>
    <s v=""/>
    <s v="SAMEDI"/>
    <x v="362"/>
    <m/>
    <m/>
    <m/>
    <m/>
    <m/>
    <m/>
    <d v="1899-12-30T00:00:00"/>
    <m/>
    <m/>
    <m/>
    <s v=""/>
    <d v="1899-12-30T00:00:00"/>
    <d v="1899-12-30T00:00:00"/>
  </r>
  <r>
    <s v=""/>
    <s v="DIMANCHE"/>
    <x v="363"/>
    <m/>
    <m/>
    <m/>
    <m/>
    <m/>
    <m/>
    <d v="1899-12-30T00:00:00"/>
    <m/>
    <m/>
    <m/>
    <s v=""/>
    <d v="1899-12-30T00:00:00"/>
    <d v="1899-12-30T00:00:00"/>
  </r>
  <r>
    <s v=""/>
    <s v="LUNDI"/>
    <x v="364"/>
    <m/>
    <m/>
    <m/>
    <m/>
    <m/>
    <m/>
    <d v="1899-12-30T00:00:00"/>
    <m/>
    <m/>
    <m/>
    <s v=""/>
    <d v="1899-12-30T00:00:00"/>
    <d v="1899-12-30T00:00:00"/>
  </r>
  <r>
    <s v=""/>
    <s v="MARDI"/>
    <x v="365"/>
    <m/>
    <m/>
    <m/>
    <m/>
    <m/>
    <m/>
    <d v="1899-12-30T00:00:00"/>
    <m/>
    <m/>
    <m/>
    <s v=""/>
    <d v="1899-12-30T00:00:00"/>
    <d v="1899-12-30T00:00:00"/>
  </r>
  <r>
    <s v=""/>
    <s v="MERCREDI"/>
    <x v="366"/>
    <m/>
    <m/>
    <m/>
    <m/>
    <m/>
    <m/>
    <d v="1899-12-30T00:00:00"/>
    <m/>
    <m/>
    <m/>
    <s v=""/>
    <d v="1899-12-30T00:00:00"/>
    <d v="1899-12-30T00:00:00"/>
  </r>
  <r>
    <s v="semaine 53"/>
    <s v="JEUDI"/>
    <x v="367"/>
    <m/>
    <m/>
    <m/>
    <m/>
    <m/>
    <m/>
    <d v="1899-12-30T00:00:00"/>
    <m/>
    <m/>
    <m/>
    <s v=""/>
    <d v="1899-12-30T00:00:00"/>
    <d v="1899-12-30T00:00:00"/>
  </r>
  <r>
    <s v=""/>
    <s v="VENDREDI"/>
    <x v="368"/>
    <m/>
    <m/>
    <m/>
    <m/>
    <m/>
    <m/>
    <d v="1899-12-30T00:00:00"/>
    <m/>
    <m/>
    <m/>
    <s v="oui"/>
    <d v="1899-12-30T00:00:00"/>
    <d v="1899-12-30T00:00:00"/>
  </r>
  <r>
    <s v=""/>
    <s v="SAMEDI"/>
    <x v="369"/>
    <m/>
    <m/>
    <m/>
    <m/>
    <m/>
    <m/>
    <d v="1899-12-30T00:00:00"/>
    <m/>
    <m/>
    <m/>
    <s v=""/>
    <d v="1899-12-30T00:00:00"/>
    <d v="1899-12-30T00:00:00"/>
  </r>
  <r>
    <s v=""/>
    <s v="DIMANCHE"/>
    <x v="370"/>
    <m/>
    <m/>
    <m/>
    <m/>
    <m/>
    <m/>
    <d v="1899-12-30T00:00:00"/>
    <m/>
    <m/>
    <m/>
    <s v=""/>
    <d v="1899-12-30T00:00:00"/>
    <d v="1899-12-30T00:00:00"/>
  </r>
  <r>
    <s v=""/>
    <s v="LUNDI"/>
    <x v="371"/>
    <m/>
    <m/>
    <m/>
    <m/>
    <m/>
    <m/>
    <d v="1899-12-30T00:00:00"/>
    <m/>
    <m/>
    <m/>
    <s v=""/>
    <d v="1899-12-30T00:00:00"/>
    <d v="1899-12-30T00:00:00"/>
  </r>
  <r>
    <s v=""/>
    <s v="MARDI"/>
    <x v="372"/>
    <m/>
    <m/>
    <m/>
    <m/>
    <m/>
    <m/>
    <d v="1899-12-30T00:00:00"/>
    <m/>
    <m/>
    <m/>
    <s v=""/>
    <d v="1899-12-30T00:00:00"/>
    <d v="1899-12-30T00:00:00"/>
  </r>
  <r>
    <s v=""/>
    <s v="MERCREDI"/>
    <x v="373"/>
    <m/>
    <m/>
    <m/>
    <m/>
    <m/>
    <m/>
    <d v="1899-12-30T00:00:00"/>
    <m/>
    <m/>
    <m/>
    <s v=""/>
    <d v="1899-12-30T00:00:00"/>
    <d v="1899-12-30T00:00:00"/>
  </r>
  <r>
    <s v="semaine 1"/>
    <s v="JEUDI"/>
    <x v="374"/>
    <m/>
    <m/>
    <m/>
    <m/>
    <m/>
    <m/>
    <d v="1899-12-30T00:00:00"/>
    <m/>
    <m/>
    <m/>
    <s v=""/>
    <d v="1899-12-30T00:00:00"/>
    <d v="1899-12-30T00:00:00"/>
  </r>
  <r>
    <s v=""/>
    <s v="VENDREDI"/>
    <x v="375"/>
    <m/>
    <m/>
    <m/>
    <m/>
    <m/>
    <m/>
    <d v="1899-12-30T00:00:00"/>
    <m/>
    <m/>
    <m/>
    <s v=""/>
    <d v="1899-12-30T00:00:00"/>
    <d v="1899-12-30T00:00:00"/>
  </r>
  <r>
    <s v=""/>
    <s v="SAMEDI"/>
    <x v="376"/>
    <m/>
    <m/>
    <m/>
    <m/>
    <m/>
    <m/>
    <d v="1899-12-30T00:00:00"/>
    <m/>
    <m/>
    <m/>
    <s v=""/>
    <d v="1899-12-30T00:00:00"/>
    <d v="1899-12-30T00:00:00"/>
  </r>
  <r>
    <s v=""/>
    <s v="DIMANCHE"/>
    <x v="377"/>
    <m/>
    <m/>
    <m/>
    <m/>
    <m/>
    <m/>
    <d v="1899-12-30T00:00:00"/>
    <m/>
    <m/>
    <m/>
    <s v=""/>
    <d v="1899-12-30T00:00:00"/>
    <d v="1899-12-30T00:00:00"/>
  </r>
  <r>
    <s v=""/>
    <s v="LUNDI"/>
    <x v="378"/>
    <m/>
    <m/>
    <m/>
    <m/>
    <m/>
    <m/>
    <d v="1899-12-30T00:00:00"/>
    <m/>
    <m/>
    <m/>
    <s v=""/>
    <d v="1899-12-30T00:00:00"/>
    <d v="1899-12-30T00:00:00"/>
  </r>
  <r>
    <s v=""/>
    <s v="MARDI"/>
    <x v="379"/>
    <m/>
    <m/>
    <m/>
    <m/>
    <m/>
    <m/>
    <d v="1899-12-30T00:00:00"/>
    <m/>
    <m/>
    <m/>
    <s v=""/>
    <d v="1899-12-30T00:00:00"/>
    <d v="1899-12-30T00:00:00"/>
  </r>
  <r>
    <s v=""/>
    <s v="MERCREDI"/>
    <x v="380"/>
    <m/>
    <m/>
    <m/>
    <m/>
    <m/>
    <m/>
    <d v="1899-12-30T00:00:00"/>
    <m/>
    <m/>
    <m/>
    <s v=""/>
    <d v="1899-12-30T00:00:00"/>
    <d v="1899-12-30T00:00:00"/>
  </r>
  <r>
    <s v="semaine 2"/>
    <s v="JEUDI"/>
    <x v="381"/>
    <m/>
    <m/>
    <m/>
    <m/>
    <m/>
    <m/>
    <d v="1899-12-30T00:00:00"/>
    <m/>
    <m/>
    <m/>
    <s v=""/>
    <d v="1899-12-30T00:00:00"/>
    <d v="1899-12-30T00:00:00"/>
  </r>
  <r>
    <s v=""/>
    <s v="VENDREDI"/>
    <x v="382"/>
    <m/>
    <m/>
    <m/>
    <m/>
    <m/>
    <m/>
    <d v="1899-12-30T00:00:00"/>
    <m/>
    <m/>
    <m/>
    <s v=""/>
    <d v="1899-12-30T00:00:00"/>
    <d v="1899-12-30T00:00:00"/>
  </r>
  <r>
    <s v=""/>
    <s v="SAMEDI"/>
    <x v="383"/>
    <m/>
    <m/>
    <m/>
    <m/>
    <m/>
    <m/>
    <d v="1899-12-30T00:00:00"/>
    <m/>
    <m/>
    <m/>
    <s v=""/>
    <d v="1899-12-30T00:00:00"/>
    <d v="1899-12-30T00:00:00"/>
  </r>
  <r>
    <s v=""/>
    <s v="DIMANCHE"/>
    <x v="384"/>
    <m/>
    <m/>
    <m/>
    <m/>
    <m/>
    <m/>
    <d v="1899-12-30T00:00:00"/>
    <m/>
    <m/>
    <m/>
    <s v=""/>
    <d v="1899-12-30T00:00:00"/>
    <d v="1899-12-30T00:00:00"/>
  </r>
  <r>
    <s v=""/>
    <s v="LUNDI"/>
    <x v="385"/>
    <m/>
    <m/>
    <m/>
    <m/>
    <m/>
    <m/>
    <d v="1899-12-30T00:00:00"/>
    <m/>
    <m/>
    <m/>
    <s v=""/>
    <d v="1899-12-30T00:00:00"/>
    <d v="1899-12-30T00:00:00"/>
  </r>
  <r>
    <s v=""/>
    <s v="MARDI"/>
    <x v="386"/>
    <m/>
    <m/>
    <m/>
    <m/>
    <m/>
    <m/>
    <d v="1899-12-30T00:00:00"/>
    <m/>
    <m/>
    <m/>
    <s v=""/>
    <d v="1899-12-30T00:00:00"/>
    <d v="1899-12-30T00:00:00"/>
  </r>
  <r>
    <s v=""/>
    <s v="MERCREDI"/>
    <x v="387"/>
    <m/>
    <m/>
    <m/>
    <m/>
    <m/>
    <m/>
    <d v="1899-12-30T00:00:00"/>
    <m/>
    <m/>
    <m/>
    <s v=""/>
    <d v="1899-12-30T00:00:00"/>
    <d v="1899-12-30T00:00:00"/>
  </r>
  <r>
    <s v="semaine 3"/>
    <s v="JEUDI"/>
    <x v="388"/>
    <m/>
    <m/>
    <m/>
    <m/>
    <m/>
    <m/>
    <d v="1899-12-30T00:00:00"/>
    <m/>
    <m/>
    <m/>
    <s v=""/>
    <d v="1899-12-30T00:00:00"/>
    <d v="1899-12-30T00:00:00"/>
  </r>
  <r>
    <s v=""/>
    <s v="VENDREDI"/>
    <x v="389"/>
    <m/>
    <m/>
    <m/>
    <m/>
    <m/>
    <m/>
    <d v="1899-12-30T00:00:00"/>
    <m/>
    <m/>
    <m/>
    <s v=""/>
    <d v="1899-12-30T00:00:00"/>
    <d v="1899-12-30T00:00:00"/>
  </r>
  <r>
    <s v=""/>
    <s v="SAMEDI"/>
    <x v="390"/>
    <m/>
    <m/>
    <m/>
    <m/>
    <m/>
    <m/>
    <d v="1899-12-30T00:00:00"/>
    <m/>
    <m/>
    <m/>
    <s v=""/>
    <d v="1899-12-30T00:00:00"/>
    <d v="1899-12-30T00:00:00"/>
  </r>
  <r>
    <s v=""/>
    <s v="DIMANCHE"/>
    <x v="391"/>
    <m/>
    <m/>
    <m/>
    <m/>
    <m/>
    <m/>
    <d v="1899-12-30T00:00:00"/>
    <m/>
    <m/>
    <m/>
    <s v=""/>
    <d v="1899-12-30T00:00:00"/>
    <d v="1899-12-30T00:00:00"/>
  </r>
  <r>
    <s v=""/>
    <s v="LUNDI"/>
    <x v="392"/>
    <m/>
    <m/>
    <m/>
    <m/>
    <m/>
    <m/>
    <d v="1899-12-30T00:00:00"/>
    <m/>
    <m/>
    <m/>
    <s v=""/>
    <d v="1899-12-30T00:00:00"/>
    <d v="1899-12-30T00:00:00"/>
  </r>
  <r>
    <s v=""/>
    <s v="MARDI"/>
    <x v="393"/>
    <m/>
    <m/>
    <m/>
    <m/>
    <m/>
    <m/>
    <d v="1899-12-30T00:00:00"/>
    <m/>
    <m/>
    <m/>
    <s v=""/>
    <d v="1899-12-30T00:00:00"/>
    <d v="1899-12-30T00:00:00"/>
  </r>
  <r>
    <s v=""/>
    <s v="MERCREDI"/>
    <x v="394"/>
    <m/>
    <m/>
    <m/>
    <m/>
    <m/>
    <m/>
    <d v="1899-12-30T00:00:00"/>
    <m/>
    <m/>
    <m/>
    <s v=""/>
    <d v="1899-12-30T00:00:00"/>
    <d v="1899-12-30T00:00:00"/>
  </r>
  <r>
    <s v="semaine 4"/>
    <s v="JEUDI"/>
    <x v="395"/>
    <m/>
    <m/>
    <m/>
    <m/>
    <m/>
    <m/>
    <d v="1899-12-30T00:00:00"/>
    <m/>
    <m/>
    <m/>
    <s v=""/>
    <d v="1899-12-30T00:00:00"/>
    <d v="1899-12-30T00:00:00"/>
  </r>
  <r>
    <s v=""/>
    <s v="VENDREDI"/>
    <x v="396"/>
    <m/>
    <m/>
    <m/>
    <m/>
    <m/>
    <m/>
    <d v="1899-12-30T00:00:00"/>
    <m/>
    <m/>
    <m/>
    <s v=""/>
    <d v="1899-12-30T00:00:00"/>
    <d v="1899-12-30T00:00:00"/>
  </r>
  <r>
    <s v=""/>
    <s v="SAMEDI"/>
    <x v="397"/>
    <m/>
    <m/>
    <m/>
    <m/>
    <m/>
    <m/>
    <d v="1899-12-30T00:00:00"/>
    <m/>
    <m/>
    <m/>
    <s v=""/>
    <d v="1899-12-30T00:00:00"/>
    <d v="1899-12-30T00:00:00"/>
  </r>
  <r>
    <s v=""/>
    <s v="DIMANCHE"/>
    <x v="398"/>
    <m/>
    <m/>
    <m/>
    <m/>
    <m/>
    <m/>
    <d v="1899-12-30T00:00:00"/>
    <m/>
    <m/>
    <m/>
    <s v=""/>
    <d v="1899-12-30T00:00:00"/>
    <d v="1899-12-30T00:00:00"/>
  </r>
  <r>
    <s v=""/>
    <s v="LUNDI"/>
    <x v="399"/>
    <m/>
    <m/>
    <m/>
    <m/>
    <m/>
    <m/>
    <d v="1899-12-30T00:00:00"/>
    <m/>
    <m/>
    <m/>
    <s v=""/>
    <d v="1899-12-30T00:00:00"/>
    <d v="1899-12-30T00:00:00"/>
  </r>
  <r>
    <s v=""/>
    <s v="MARDI"/>
    <x v="400"/>
    <m/>
    <m/>
    <m/>
    <m/>
    <m/>
    <m/>
    <d v="1899-12-30T00:00:00"/>
    <m/>
    <m/>
    <m/>
    <s v=""/>
    <d v="1899-12-30T00:00:00"/>
    <d v="1899-12-30T00:00:00"/>
  </r>
  <r>
    <s v=""/>
    <s v="MERCREDI"/>
    <x v="401"/>
    <m/>
    <m/>
    <m/>
    <m/>
    <m/>
    <m/>
    <d v="1899-12-30T00:00:00"/>
    <m/>
    <m/>
    <m/>
    <s v=""/>
    <d v="1899-12-30T00:00:00"/>
    <d v="1899-12-30T00:00:00"/>
  </r>
  <r>
    <s v="semaine 5"/>
    <s v="JEUDI"/>
    <x v="402"/>
    <m/>
    <m/>
    <m/>
    <m/>
    <m/>
    <m/>
    <d v="1899-12-30T00:00:00"/>
    <m/>
    <m/>
    <m/>
    <s v=""/>
    <d v="1899-12-30T00:00:00"/>
    <d v="1899-12-30T00:00:00"/>
  </r>
  <r>
    <s v=""/>
    <s v="VENDREDI"/>
    <x v="403"/>
    <m/>
    <m/>
    <m/>
    <m/>
    <m/>
    <m/>
    <d v="1899-12-30T00:00:00"/>
    <m/>
    <m/>
    <m/>
    <s v=""/>
    <d v="1899-12-30T00:00:00"/>
    <d v="1899-12-30T00:00:00"/>
  </r>
  <r>
    <s v=""/>
    <s v="SAMEDI"/>
    <x v="404"/>
    <m/>
    <m/>
    <m/>
    <m/>
    <m/>
    <m/>
    <d v="1899-12-30T00:00:00"/>
    <m/>
    <m/>
    <m/>
    <s v=""/>
    <d v="1899-12-30T00:00:00"/>
    <d v="1899-12-30T00:00:00"/>
  </r>
  <r>
    <s v=""/>
    <s v="DIMANCHE"/>
    <x v="405"/>
    <m/>
    <m/>
    <m/>
    <m/>
    <m/>
    <m/>
    <d v="1899-12-30T00:00:00"/>
    <m/>
    <m/>
    <m/>
    <s v=""/>
    <d v="1899-12-30T00:00:00"/>
    <d v="1899-12-30T00:00:00"/>
  </r>
  <r>
    <s v=""/>
    <s v="LUNDI"/>
    <x v="406"/>
    <m/>
    <m/>
    <m/>
    <m/>
    <m/>
    <m/>
    <d v="1899-12-30T00:00:00"/>
    <m/>
    <m/>
    <m/>
    <s v=""/>
    <d v="1899-12-30T00:00:00"/>
    <d v="1899-12-30T00:00:00"/>
  </r>
  <r>
    <s v=""/>
    <s v="MARDI"/>
    <x v="407"/>
    <m/>
    <m/>
    <m/>
    <m/>
    <m/>
    <m/>
    <d v="1899-12-30T00:00:00"/>
    <m/>
    <m/>
    <m/>
    <s v=""/>
    <d v="1899-12-30T00:00:00"/>
    <d v="1899-12-30T00:00:00"/>
  </r>
  <r>
    <s v=""/>
    <s v="MERCREDI"/>
    <x v="408"/>
    <m/>
    <m/>
    <m/>
    <m/>
    <m/>
    <m/>
    <d v="1899-12-30T00:00:00"/>
    <m/>
    <m/>
    <m/>
    <s v=""/>
    <d v="1899-12-30T00:00:00"/>
    <d v="1899-12-30T00:00:00"/>
  </r>
  <r>
    <s v="semaine 6"/>
    <s v="JEUDI"/>
    <x v="409"/>
    <m/>
    <m/>
    <m/>
    <m/>
    <m/>
    <m/>
    <d v="1899-12-30T00:00:00"/>
    <m/>
    <m/>
    <m/>
    <s v=""/>
    <d v="1899-12-30T00:00:00"/>
    <d v="1899-12-30T00:00:00"/>
  </r>
  <r>
    <s v=""/>
    <s v="VENDREDI"/>
    <x v="410"/>
    <m/>
    <m/>
    <m/>
    <m/>
    <m/>
    <m/>
    <d v="1899-12-30T00:00:00"/>
    <m/>
    <m/>
    <m/>
    <s v=""/>
    <d v="1899-12-30T00:00:00"/>
    <d v="1899-12-30T00:00:00"/>
  </r>
  <r>
    <s v=""/>
    <s v="SAMEDI"/>
    <x v="411"/>
    <m/>
    <m/>
    <m/>
    <m/>
    <m/>
    <m/>
    <d v="1899-12-30T00:00:00"/>
    <m/>
    <m/>
    <m/>
    <s v=""/>
    <d v="1899-12-30T00:00:00"/>
    <d v="1899-12-30T00:00:00"/>
  </r>
  <r>
    <s v=""/>
    <s v="DIMANCHE"/>
    <x v="412"/>
    <m/>
    <m/>
    <m/>
    <m/>
    <m/>
    <m/>
    <d v="1899-12-30T00:00:00"/>
    <m/>
    <m/>
    <m/>
    <s v=""/>
    <d v="1899-12-30T00:00:00"/>
    <d v="1899-12-30T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1" cacheId="3" applyNumberFormats="0" applyBorderFormats="0" applyFontFormats="0" applyPatternFormats="0" applyAlignmentFormats="0" applyWidthHeightFormats="1" dataCaption="Valeurs" updatedVersion="6" minRefreshableVersion="3" useAutoFormatting="1" rowGrandTotals="0" itemPrintTitles="1" createdVersion="5" indent="0" compact="0" compactData="0" gridDropZones="1" multipleFieldFilters="0">
  <location ref="A3:E19" firstHeaderRow="1" firstDataRow="2" firstDataCol="2"/>
  <pivotFields count="17">
    <pivotField compact="0" outline="0" showAll="0"/>
    <pivotField compact="0" outline="0" showAll="0"/>
    <pivotField axis="axisRow" compact="0" numFmtId="14" outline="0" showAll="0">
      <items count="15">
        <item x="0"/>
        <item x="1"/>
        <item x="2"/>
        <item x="3"/>
        <item x="4"/>
        <item x="5"/>
        <item x="6"/>
        <item x="7"/>
        <item x="8"/>
        <item x="9"/>
        <item x="10"/>
        <item x="11"/>
        <item x="12"/>
        <item x="13"/>
        <item t="default"/>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compact="0" outline="0" showAll="0"/>
    <pivotField dataField="1" compact="0" outline="0" showAll="0"/>
    <pivotField compact="0" outline="0" showAll="0"/>
    <pivotField dataField="1" compact="0" numFmtId="164" outline="0" showAll="0"/>
    <pivotField compact="0" outline="0" showAll="0"/>
    <pivotField axis="axisRow" compact="0" outline="0" showAll="0">
      <items count="6">
        <item x="0"/>
        <item sd="0" x="1"/>
        <item x="2"/>
        <item sd="0" x="3"/>
        <item x="4"/>
        <item t="default"/>
      </items>
    </pivotField>
  </pivotFields>
  <rowFields count="2">
    <field x="16"/>
    <field x="2"/>
  </rowFields>
  <rowItems count="15">
    <i>
      <x v="1"/>
    </i>
    <i>
      <x v="2"/>
      <x v="1"/>
    </i>
    <i r="1">
      <x v="2"/>
    </i>
    <i r="1">
      <x v="3"/>
    </i>
    <i r="1">
      <x v="4"/>
    </i>
    <i r="1">
      <x v="5"/>
    </i>
    <i r="1">
      <x v="6"/>
    </i>
    <i r="1">
      <x v="7"/>
    </i>
    <i r="1">
      <x v="8"/>
    </i>
    <i r="1">
      <x v="9"/>
    </i>
    <i r="1">
      <x v="10"/>
    </i>
    <i r="1">
      <x v="11"/>
    </i>
    <i r="1">
      <x v="12"/>
    </i>
    <i t="default">
      <x v="2"/>
    </i>
    <i>
      <x v="3"/>
    </i>
  </rowItems>
  <colFields count="1">
    <field x="-2"/>
  </colFields>
  <colItems count="3">
    <i>
      <x/>
    </i>
    <i i="1">
      <x v="1"/>
    </i>
    <i i="2">
      <x v="2"/>
    </i>
  </colItems>
  <dataFields count="3">
    <dataField name="Somme de Temps de travail" fld="9" baseField="2" baseItem="7" numFmtId="165"/>
    <dataField name="Somme de Heures sup" fld="14" baseField="2" baseItem="7" numFmtId="170"/>
    <dataField name="Nombre de  CP / ABS" fld="1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s" xr10:uid="{00000000-0013-0000-FFFF-FFFF01000000}" sourceName="Années">
  <pivotTables>
    <pivotTable tabId="5" name="Tableau croisé dynamique1"/>
  </pivotTables>
  <data>
    <tabular pivotCacheId="1">
      <items count="5">
        <i x="1" s="1"/>
        <i x="2" s="1"/>
        <i x="3" s="1"/>
        <i x="0" s="1" nd="1"/>
        <i x="4"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s" xr10:uid="{00000000-0014-0000-FFFF-FFFF01000000}" cache="Segment_Années" caption="Année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4:Q417" totalsRowShown="0" headerRowDxfId="94" headerRowBorderDxfId="93" tableBorderDxfId="92">
  <tableColumns count="16">
    <tableColumn id="1" xr3:uid="{00000000-0010-0000-0000-000001000000}" name="Semaine" dataDxfId="91">
      <calculatedColumnFormula>IF(WEEKDAY(Tableau1[[#This Row],[Date]],2)=4,"semaine "&amp;_xlfn.ISOWEEKNUM(Tableau1[[#This Row],[Date]]),"")</calculatedColumnFormula>
    </tableColumn>
    <tableColumn id="2" xr3:uid="{00000000-0010-0000-0000-000002000000}" name="Jour" dataDxfId="90">
      <calculatedColumnFormula>UPPER(TEXT(Tableau1[[#This Row],[Date]],"jjjj"))</calculatedColumnFormula>
    </tableColumn>
    <tableColumn id="3" xr3:uid="{00000000-0010-0000-0000-000003000000}" name="Date" dataDxfId="89">
      <calculatedColumnFormula>$C$3+ROW()-ROW(Tableau1[[#Headers],[Date]])-1</calculatedColumnFormula>
    </tableColumn>
    <tableColumn id="4" xr3:uid="{00000000-0010-0000-0000-000004000000}" name="Début " dataDxfId="88"/>
    <tableColumn id="5" xr3:uid="{00000000-0010-0000-0000-000005000000}" name="Fin " dataDxfId="87"/>
    <tableColumn id="16" xr3:uid="{03717DCD-1FCD-4BE5-BC24-4091263B8481}" name="Pause AM" dataDxfId="86"/>
    <tableColumn id="14" xr3:uid="{97D38E0D-5DFC-409A-BE27-A9C244119A6B}" name="Début PM" dataDxfId="85"/>
    <tableColumn id="12" xr3:uid="{C0510FE9-8465-446D-9FD2-EA567BDECDD8}" name="Fin PM" dataDxfId="84"/>
    <tableColumn id="17" xr3:uid="{E107E379-B0AB-4251-BAC9-4F0C928E56E6}" name="Pause PM" dataDxfId="83"/>
    <tableColumn id="7" xr3:uid="{00000000-0010-0000-0000-000007000000}" name="Temps de travail" dataDxfId="82">
      <calculatedColumnFormula>Tableau1[[#This Row],[Fin ]]-Tableau1[[#This Row],[Début ]]</calculatedColumnFormula>
    </tableColumn>
    <tableColumn id="11" xr3:uid="{00000000-0010-0000-0000-00000B000000}" name="Heures à récupérer" dataDxfId="81"/>
    <tableColumn id="13" xr3:uid="{00000000-0010-0000-0000-00000D000000}" name="Récup avance" dataDxfId="80"/>
    <tableColumn id="9" xr3:uid="{00000000-0010-0000-0000-000009000000}" name=" CP / ABS" dataDxfId="79"/>
    <tableColumn id="8" xr3:uid="{00000000-0010-0000-0000-000008000000}" name="Jour Férié" dataDxfId="78">
      <calculatedColumnFormula>IF(COUNTIF('jours fériés'!C:C,Tableau1[[#This Row],[Date]]),"oui","")</calculatedColumnFormula>
    </tableColumn>
    <tableColumn id="10" xr3:uid="{00000000-0010-0000-0000-00000A000000}" name="Heures sup" dataDxfId="74" dataCellStyle="Milliers">
      <calculatedColumnFormula>MAX(0,IF(WEEKDAY(Tableau1[[#This Row],[Date]],2)&lt;7,0,
SUM(OFFSET(Tableau1[[#This Row],[Temps de travail]],-6,,7))-
SUM(OFFSET(Tableau1[[#This Row],[Heures à récupérer]],-6,,7))+
SUM(OFFSET(Tableau1[[#This Row],[Récup avance]],-6,,7))+
COUNTA(OFFSET(Tableau1[[#This Row],[ CP / ABS]],-6,,7))*$E$3-$K$3
)*24)</calculatedColumnFormula>
    </tableColumn>
    <tableColumn id="15" xr3:uid="{2F85C488-4A67-4414-AE4D-421F6318CFDF}" name="Arrêt Maladie" dataDxfId="75" dataCellStyle="Milliers"/>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1:A5" totalsRowShown="0" dataDxfId="77">
  <autoFilter ref="A1:A5" xr:uid="{00000000-0009-0000-0100-000002000000}"/>
  <tableColumns count="1">
    <tableColumn id="1" xr3:uid="{00000000-0010-0000-0100-000001000000}" name="Motifs" dataDxfId="76"/>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R417"/>
  <sheetViews>
    <sheetView showZeros="0" workbookViewId="0">
      <pane ySplit="4" topLeftCell="A5" activePane="bottomLeft" state="frozen"/>
      <selection pane="bottomLeft" activeCell="N7" sqref="N7"/>
    </sheetView>
  </sheetViews>
  <sheetFormatPr baseColWidth="10" defaultColWidth="10.88671875" defaultRowHeight="14.4" x14ac:dyDescent="0.3"/>
  <cols>
    <col min="1" max="1" width="3.88671875" style="12" customWidth="1"/>
    <col min="2" max="2" width="9.88671875" style="12" customWidth="1"/>
    <col min="3" max="3" width="10.88671875" style="12"/>
    <col min="4" max="4" width="11.21875" style="12" customWidth="1"/>
    <col min="5" max="6" width="14.44140625" style="25" customWidth="1"/>
    <col min="7" max="7" width="10.6640625" style="25" customWidth="1"/>
    <col min="8" max="10" width="14.44140625" style="25" customWidth="1"/>
    <col min="11" max="11" width="14.109375" style="12" customWidth="1"/>
    <col min="12" max="13" width="10.77734375" style="12" hidden="1" customWidth="1"/>
    <col min="14" max="14" width="7.5546875" style="27" customWidth="1"/>
    <col min="15" max="15" width="7.5546875" style="23" customWidth="1"/>
    <col min="16" max="16" width="8.6640625" style="76" customWidth="1"/>
    <col min="17" max="17" width="9.33203125" style="21" customWidth="1"/>
    <col min="18" max="18" width="9.109375" style="21" customWidth="1"/>
    <col min="19" max="16384" width="10.88671875" style="12"/>
  </cols>
  <sheetData>
    <row r="1" spans="1:18" s="13" customFormat="1" ht="15.6" x14ac:dyDescent="0.3">
      <c r="C1" s="60" t="s">
        <v>54</v>
      </c>
      <c r="D1" s="60"/>
      <c r="E1" s="60"/>
      <c r="F1" s="60"/>
      <c r="G1" s="60"/>
      <c r="H1" s="60"/>
      <c r="I1" s="60"/>
      <c r="J1" s="60"/>
      <c r="K1" s="60"/>
      <c r="N1" s="26"/>
      <c r="O1" s="22"/>
      <c r="P1" s="70"/>
      <c r="Q1" s="67"/>
      <c r="R1" s="67"/>
    </row>
    <row r="2" spans="1:18" s="13" customFormat="1" ht="21.75" customHeight="1" x14ac:dyDescent="0.3">
      <c r="C2" s="64" t="s">
        <v>110</v>
      </c>
      <c r="D2" s="64"/>
      <c r="E2" s="64"/>
      <c r="F2" s="61" t="s">
        <v>109</v>
      </c>
      <c r="G2" s="61"/>
      <c r="H2" s="61"/>
      <c r="I2" s="61"/>
      <c r="J2" s="61"/>
      <c r="K2" s="61"/>
      <c r="N2" s="26"/>
      <c r="O2" s="22"/>
      <c r="P2" s="70"/>
      <c r="Q2" s="67"/>
      <c r="R2" s="67"/>
    </row>
    <row r="3" spans="1:18" s="30" customFormat="1" ht="29.4" thickBot="1" x14ac:dyDescent="0.35">
      <c r="A3" s="28"/>
      <c r="B3" s="29" t="s">
        <v>16</v>
      </c>
      <c r="C3" s="32">
        <v>43829</v>
      </c>
      <c r="D3" s="38" t="s">
        <v>40</v>
      </c>
      <c r="E3" s="31">
        <v>0.2986111111111111</v>
      </c>
      <c r="F3" s="36"/>
      <c r="G3" s="36"/>
      <c r="H3" s="37"/>
      <c r="I3" s="38" t="s">
        <v>39</v>
      </c>
      <c r="J3" s="38"/>
      <c r="K3" s="31">
        <v>1.4375</v>
      </c>
      <c r="M3" s="28"/>
      <c r="N3" s="23"/>
      <c r="O3" s="23"/>
      <c r="P3" s="71"/>
      <c r="Q3" s="68"/>
      <c r="R3" s="68"/>
    </row>
    <row r="4" spans="1:18" ht="64.8" thickBot="1" x14ac:dyDescent="0.35">
      <c r="B4" s="39" t="s">
        <v>15</v>
      </c>
      <c r="C4" s="39" t="s">
        <v>14</v>
      </c>
      <c r="D4" s="39" t="s">
        <v>12</v>
      </c>
      <c r="E4" s="40" t="s">
        <v>0</v>
      </c>
      <c r="F4" s="40" t="s">
        <v>1</v>
      </c>
      <c r="G4" s="40" t="s">
        <v>59</v>
      </c>
      <c r="H4" s="40" t="s">
        <v>50</v>
      </c>
      <c r="I4" s="40" t="s">
        <v>51</v>
      </c>
      <c r="J4" s="40" t="s">
        <v>60</v>
      </c>
      <c r="K4" s="41" t="s">
        <v>2</v>
      </c>
      <c r="L4" s="41" t="s">
        <v>41</v>
      </c>
      <c r="M4" s="58" t="s">
        <v>42</v>
      </c>
      <c r="N4" s="59" t="s">
        <v>3</v>
      </c>
      <c r="O4" s="57" t="s">
        <v>37</v>
      </c>
      <c r="P4" s="72" t="s">
        <v>13</v>
      </c>
      <c r="Q4" s="69" t="s">
        <v>56</v>
      </c>
      <c r="R4" s="69" t="s">
        <v>53</v>
      </c>
    </row>
    <row r="5" spans="1:18" x14ac:dyDescent="0.3">
      <c r="B5" s="42" t="str">
        <f>IF(WEEKDAY(Tableau1[[#This Row],[Date]],2)=4,"semaine "&amp;_xlfn.ISOWEEKNUM(Tableau1[[#This Row],[Date]]),"")</f>
        <v/>
      </c>
      <c r="C5" s="43" t="str">
        <f>UPPER(TEXT(Tableau1[[#This Row],[Date]],"jjjj"))</f>
        <v>LUNDI</v>
      </c>
      <c r="D5" s="44">
        <f>$C$3+ROW()-ROW(Tableau1[[#Headers],[Date]])-1</f>
        <v>43829</v>
      </c>
      <c r="E5" s="45">
        <v>0.35416666666666669</v>
      </c>
      <c r="F5" s="45">
        <v>0.52083333333333337</v>
      </c>
      <c r="G5" s="45">
        <v>6.9444444444444441E-3</v>
      </c>
      <c r="H5" s="45">
        <v>0.5625</v>
      </c>
      <c r="I5" s="24">
        <v>0.70833333333333337</v>
      </c>
      <c r="J5" s="24">
        <v>6.9444444444444441E-3</v>
      </c>
      <c r="K5" s="46">
        <f>Tableau1[[#This Row],[Fin ]]-Tableau1[[#This Row],[Début ]]-Tableau1[[#This Row],[Pause AM]]+Tableau1[[#This Row],[Fin PM]]-Tableau1[[#This Row],[Début PM]]-Tableau1[[#This Row],[Pause PM]]</f>
        <v>0.29861111111111116</v>
      </c>
      <c r="L5" s="46">
        <v>8.3333333333333329E-2</v>
      </c>
      <c r="M5" s="46"/>
      <c r="N5" s="47" t="s">
        <v>55</v>
      </c>
      <c r="O5" s="48" t="str">
        <f ca="1">IF(COUNTIF('jours fériés'!C:C,Tableau1[[#This Row],[Date]]),"oui","")</f>
        <v/>
      </c>
      <c r="P5" s="73">
        <f ca="1">MAX(0,IF(WEEKDAY(Tableau1[[#This Row],[Date]],2)&lt;7,0,
SUM(OFFSET(Tableau1[[#This Row],[Temps de travail]],-6,,7))-
SUM(OFFSET(Tableau1[[#This Row],[Heures à récupérer]],-6,,7))+
SUM(OFFSET(Tableau1[[#This Row],[Récup avance]],-6,,7))+
COUNTA(OFFSET(Tableau1[[#This Row],[ CP / ABS]],-6,,7))*$E$3-$K$3
)*24)</f>
        <v>0</v>
      </c>
      <c r="Q5" s="65">
        <f>IF(Tableau1[[#This Row],[ CP / ABS]]="A.M.",Tableau1[[#This Row],[Temps de travail]],0)</f>
        <v>0.29861111111111116</v>
      </c>
      <c r="R5" s="65">
        <f>IF(Tableau1[[#This Row],[ CP / ABS]]="Ch.P.",Tableau1[[#This Row],[Temps de travail]],0)</f>
        <v>0</v>
      </c>
    </row>
    <row r="6" spans="1:18" x14ac:dyDescent="0.3">
      <c r="B6" s="49" t="str">
        <f>IF(WEEKDAY(Tableau1[[#This Row],[Date]],2)=4,"semaine "&amp;_xlfn.ISOWEEKNUM(Tableau1[[#This Row],[Date]]),"")</f>
        <v/>
      </c>
      <c r="C6" s="3" t="str">
        <f>UPPER(TEXT(Tableau1[[#This Row],[Date]],"jjjj"))</f>
        <v>MARDI</v>
      </c>
      <c r="D6" s="4">
        <f>$C$3+ROW()-ROW(Tableau1[[#Headers],[Date]])-1</f>
        <v>43830</v>
      </c>
      <c r="E6" s="24">
        <v>0.35416666666666669</v>
      </c>
      <c r="F6" s="24">
        <v>0.52083333333333337</v>
      </c>
      <c r="G6" s="24">
        <v>6.9444444444444441E-3</v>
      </c>
      <c r="H6" s="24">
        <v>0.5625</v>
      </c>
      <c r="I6" s="24">
        <v>0.70833333333333337</v>
      </c>
      <c r="J6" s="24">
        <v>6.9444444444444441E-3</v>
      </c>
      <c r="K6" s="2">
        <f>Tableau1[[#This Row],[Fin ]]-Tableau1[[#This Row],[Début ]]-Tableau1[[#This Row],[Pause AM]]+Tableau1[[#This Row],[Fin PM]]-Tableau1[[#This Row],[Début PM]]-Tableau1[[#This Row],[Pause PM]]</f>
        <v>0.29861111111111116</v>
      </c>
      <c r="L6" s="2"/>
      <c r="M6" s="2">
        <v>8.3333333333333329E-2</v>
      </c>
      <c r="N6" s="26" t="s">
        <v>55</v>
      </c>
      <c r="O6" s="22" t="str">
        <f ca="1">IF(COUNTIF('jours fériés'!C:C,Tableau1[[#This Row],[Date]]),"oui","")</f>
        <v/>
      </c>
      <c r="P6" s="74">
        <f ca="1">MAX(0,IF(WEEKDAY(Tableau1[[#This Row],[Date]],2)&lt;7,0,
SUM(OFFSET(Tableau1[[#This Row],[Temps de travail]],-6,,7))-
SUM(OFFSET(Tableau1[[#This Row],[Heures à récupérer]],-6,,7))+
SUM(OFFSET(Tableau1[[#This Row],[Récup avance]],-6,,7))+
COUNTA(OFFSET(Tableau1[[#This Row],[ CP / ABS]],-6,,7))*$E$3-$K$3
)*24)</f>
        <v>0</v>
      </c>
      <c r="Q6" s="63">
        <f>IF(Tableau1[[#This Row],[ CP / ABS]]="A.M.",Tableau1[[#This Row],[Temps de travail]],0)</f>
        <v>0.29861111111111116</v>
      </c>
      <c r="R6" s="63">
        <f>IF(Tableau1[[#This Row],[ CP / ABS]]="Ch.P.",Tableau1[[#This Row],[Temps de travail]],0)</f>
        <v>0</v>
      </c>
    </row>
    <row r="7" spans="1:18" x14ac:dyDescent="0.3">
      <c r="B7" s="49" t="str">
        <f>IF(WEEKDAY(Tableau1[[#This Row],[Date]],2)=4,"semaine "&amp;_xlfn.ISOWEEKNUM(Tableau1[[#This Row],[Date]]),"")</f>
        <v/>
      </c>
      <c r="C7" s="3" t="str">
        <f>UPPER(TEXT(Tableau1[[#This Row],[Date]],"jjjj"))</f>
        <v>MERCREDI</v>
      </c>
      <c r="D7" s="4">
        <f>$C$3+ROW()-ROW(Tableau1[[#Headers],[Date]])-1</f>
        <v>43831</v>
      </c>
      <c r="E7" s="24"/>
      <c r="F7" s="24"/>
      <c r="G7" s="24"/>
      <c r="H7" s="24"/>
      <c r="I7" s="24"/>
      <c r="J7" s="24"/>
      <c r="K7" s="2">
        <f>Tableau1[[#This Row],[Fin ]]-Tableau1[[#This Row],[Début ]]-Tableau1[[#This Row],[Pause AM]]+Tableau1[[#This Row],[Fin PM]]-Tableau1[[#This Row],[Début PM]]-Tableau1[[#This Row],[Pause PM]]</f>
        <v>0</v>
      </c>
      <c r="L7" s="2"/>
      <c r="M7" s="2"/>
      <c r="N7" s="26" t="s">
        <v>55</v>
      </c>
      <c r="O7" s="22" t="str">
        <f ca="1">IF(COUNTIF('jours fériés'!C:C,Tableau1[[#This Row],[Date]]),"oui","")</f>
        <v>oui</v>
      </c>
      <c r="P7" s="74">
        <f ca="1">MAX(0,IF(WEEKDAY(Tableau1[[#This Row],[Date]],2)&lt;7,0,
SUM(OFFSET(Tableau1[[#This Row],[Temps de travail]],-6,,7))-
SUM(OFFSET(Tableau1[[#This Row],[Heures à récupérer]],-6,,7))+
SUM(OFFSET(Tableau1[[#This Row],[Récup avance]],-6,,7))+
COUNTA(OFFSET(Tableau1[[#This Row],[ CP / ABS]],-6,,7))*$E$3-$K$3
)*24)</f>
        <v>0</v>
      </c>
      <c r="Q7" s="63">
        <f>IF(Tableau1[[#This Row],[ CP / ABS]]="A.M.",Tableau1[[#This Row],[Temps de travail]],0)</f>
        <v>0</v>
      </c>
      <c r="R7" s="63">
        <f>IF(Tableau1[[#This Row],[ CP / ABS]]="Ch.P.",Tableau1[[#This Row],[Temps de travail]],0)</f>
        <v>0</v>
      </c>
    </row>
    <row r="8" spans="1:18" x14ac:dyDescent="0.3">
      <c r="B8" s="49" t="str">
        <f>IF(WEEKDAY(Tableau1[[#This Row],[Date]],2)=4,"semaine "&amp;_xlfn.ISOWEEKNUM(Tableau1[[#This Row],[Date]]),"")</f>
        <v>semaine 1</v>
      </c>
      <c r="C8" s="3" t="str">
        <f>UPPER(TEXT(Tableau1[[#This Row],[Date]],"jjjj"))</f>
        <v>JEUDI</v>
      </c>
      <c r="D8" s="4">
        <f>$C$3+ROW()-ROW(Tableau1[[#Headers],[Date]])-1</f>
        <v>43832</v>
      </c>
      <c r="E8" s="24">
        <v>0.35416666666666669</v>
      </c>
      <c r="F8" s="24">
        <v>0.52083333333333337</v>
      </c>
      <c r="G8" s="24">
        <v>6.9444444444444441E-3</v>
      </c>
      <c r="H8" s="24">
        <v>0.5625</v>
      </c>
      <c r="I8" s="24">
        <v>0.70833333333333337</v>
      </c>
      <c r="J8" s="24">
        <v>6.9444444444444441E-3</v>
      </c>
      <c r="K8" s="2">
        <f>Tableau1[[#This Row],[Fin ]]-Tableau1[[#This Row],[Début ]]-Tableau1[[#This Row],[Pause AM]]+Tableau1[[#This Row],[Fin PM]]-Tableau1[[#This Row],[Début PM]]-Tableau1[[#This Row],[Pause PM]]</f>
        <v>0.29861111111111116</v>
      </c>
      <c r="L8" s="2"/>
      <c r="M8" s="2"/>
      <c r="N8" s="26"/>
      <c r="O8" s="22" t="str">
        <f ca="1">IF(COUNTIF('jours fériés'!C:C,Tableau1[[#This Row],[Date]]),"oui","")</f>
        <v/>
      </c>
      <c r="P8" s="74">
        <f ca="1">MAX(0,IF(WEEKDAY(Tableau1[[#This Row],[Date]],2)&lt;7,0,
SUM(OFFSET(Tableau1[[#This Row],[Temps de travail]],-6,,7))-
SUM(OFFSET(Tableau1[[#This Row],[Heures à récupérer]],-6,,7))+
SUM(OFFSET(Tableau1[[#This Row],[Récup avance]],-6,,7))+
COUNTA(OFFSET(Tableau1[[#This Row],[ CP / ABS]],-6,,7))*$E$3-$K$3
)*24)</f>
        <v>0</v>
      </c>
      <c r="Q8" s="63">
        <f>IF(Tableau1[[#This Row],[ CP / ABS]]="A.M.",Tableau1[[#This Row],[Temps de travail]],0)</f>
        <v>0</v>
      </c>
      <c r="R8" s="63">
        <f>IF(Tableau1[[#This Row],[ CP / ABS]]="Ch.P.",Tableau1[[#This Row],[Temps de travail]],0)</f>
        <v>0</v>
      </c>
    </row>
    <row r="9" spans="1:18" x14ac:dyDescent="0.3">
      <c r="B9" s="49" t="str">
        <f>IF(WEEKDAY(Tableau1[[#This Row],[Date]],2)=4,"semaine "&amp;_xlfn.ISOWEEKNUM(Tableau1[[#This Row],[Date]]),"")</f>
        <v/>
      </c>
      <c r="C9" s="3" t="str">
        <f>UPPER(TEXT(Tableau1[[#This Row],[Date]],"jjjj"))</f>
        <v>VENDREDI</v>
      </c>
      <c r="D9" s="4">
        <f>$C$3+ROW()-ROW(Tableau1[[#Headers],[Date]])-1</f>
        <v>43833</v>
      </c>
      <c r="E9" s="24">
        <v>0.35416666666666669</v>
      </c>
      <c r="F9" s="24">
        <v>0.5</v>
      </c>
      <c r="G9" s="24">
        <v>6.9444444444444441E-3</v>
      </c>
      <c r="H9" s="24">
        <v>0.54166666666666663</v>
      </c>
      <c r="I9" s="24">
        <v>0.64583333333333337</v>
      </c>
      <c r="J9" s="24"/>
      <c r="K9" s="2">
        <f>Tableau1[[#This Row],[Fin ]]-Tableau1[[#This Row],[Début ]]-Tableau1[[#This Row],[Pause AM]]+Tableau1[[#This Row],[Fin PM]]-Tableau1[[#This Row],[Début PM]]-Tableau1[[#This Row],[Pause PM]]</f>
        <v>0.24305555555555558</v>
      </c>
      <c r="L9" s="2"/>
      <c r="M9" s="2"/>
      <c r="N9" s="26" t="s">
        <v>55</v>
      </c>
      <c r="O9" s="22" t="str">
        <f ca="1">IF(COUNTIF('jours fériés'!C:C,Tableau1[[#This Row],[Date]]),"oui","")</f>
        <v/>
      </c>
      <c r="P9" s="74">
        <f ca="1">MAX(0,IF(WEEKDAY(Tableau1[[#This Row],[Date]],2)&lt;7,0,
SUM(OFFSET(Tableau1[[#This Row],[Temps de travail]],-6,,7))-
SUM(OFFSET(Tableau1[[#This Row],[Heures à récupérer]],-6,,7))+
SUM(OFFSET(Tableau1[[#This Row],[Récup avance]],-6,,7))+
COUNTA(OFFSET(Tableau1[[#This Row],[ CP / ABS]],-6,,7))*$E$3-$K$3
)*24)</f>
        <v>0</v>
      </c>
      <c r="Q9" s="63">
        <f>IF(Tableau1[[#This Row],[ CP / ABS]]="A.M.",Tableau1[[#This Row],[Temps de travail]],0)</f>
        <v>0.24305555555555558</v>
      </c>
      <c r="R9" s="63">
        <f>IF(Tableau1[[#This Row],[ CP / ABS]]="Ch.P.",Tableau1[[#This Row],[Temps de travail]],0)</f>
        <v>0</v>
      </c>
    </row>
    <row r="10" spans="1:18" ht="15" thickBot="1" x14ac:dyDescent="0.35">
      <c r="B10" s="49" t="str">
        <f>IF(WEEKDAY(Tableau1[[#This Row],[Date]],2)=4,"semaine "&amp;_xlfn.ISOWEEKNUM(Tableau1[[#This Row],[Date]]),"")</f>
        <v/>
      </c>
      <c r="C10" s="3" t="str">
        <f>UPPER(TEXT(Tableau1[[#This Row],[Date]],"jjjj"))</f>
        <v>SAMEDI</v>
      </c>
      <c r="D10" s="4">
        <f>$C$3+ROW()-ROW(Tableau1[[#Headers],[Date]])-1</f>
        <v>43834</v>
      </c>
      <c r="E10" s="24"/>
      <c r="F10" s="24"/>
      <c r="G10" s="24"/>
      <c r="H10" s="24"/>
      <c r="I10" s="24"/>
      <c r="J10" s="24"/>
      <c r="K10" s="2">
        <f>Tableau1[[#This Row],[Fin ]]-Tableau1[[#This Row],[Début ]]-Tableau1[[#This Row],[Pause AM]]+Tableau1[[#This Row],[Fin PM]]-Tableau1[[#This Row],[Début PM]]-Tableau1[[#This Row],[Pause PM]]</f>
        <v>0</v>
      </c>
      <c r="L10" s="2"/>
      <c r="M10" s="2"/>
      <c r="N10" s="26"/>
      <c r="O10" s="22" t="str">
        <f ca="1">IF(COUNTIF('jours fériés'!C:C,Tableau1[[#This Row],[Date]]),"oui","")</f>
        <v/>
      </c>
      <c r="P10" s="74">
        <f ca="1">MAX(0,IF(WEEKDAY(Tableau1[[#This Row],[Date]],2)&lt;7,0,
SUM(OFFSET(Tableau1[[#This Row],[Temps de travail]],-6,,7))-
SUM(OFFSET(Tableau1[[#This Row],[Heures à récupérer]],-6,,7))+
SUM(OFFSET(Tableau1[[#This Row],[Récup avance]],-6,,7))+
COUNTA(OFFSET(Tableau1[[#This Row],[ CP / ABS]],-6,,7))*$E$3-$K$3
)*24)</f>
        <v>0</v>
      </c>
      <c r="Q10" s="63">
        <f>IF(Tableau1[[#This Row],[ CP / ABS]]="A.M.",Tableau1[[#This Row],[Temps de travail]],0)</f>
        <v>0</v>
      </c>
      <c r="R10" s="63">
        <f>IF(Tableau1[[#This Row],[ CP / ABS]]="Ch.P.",Tableau1[[#This Row],[Temps de travail]],0)</f>
        <v>0</v>
      </c>
    </row>
    <row r="11" spans="1:18" ht="15" thickBot="1" x14ac:dyDescent="0.35">
      <c r="B11" s="49" t="str">
        <f>IF(WEEKDAY(Tableau1[[#This Row],[Date]],2)=4,"semaine "&amp;_xlfn.ISOWEEKNUM(Tableau1[[#This Row],[Date]]),"")</f>
        <v/>
      </c>
      <c r="C11" s="3" t="str">
        <f>UPPER(TEXT(Tableau1[[#This Row],[Date]],"jjjj"))</f>
        <v>DIMANCHE</v>
      </c>
      <c r="D11" s="4">
        <f>$C$3+ROW()-ROW(Tableau1[[#Headers],[Date]])-1</f>
        <v>43835</v>
      </c>
      <c r="E11" s="24"/>
      <c r="F11" s="24"/>
      <c r="G11" s="24"/>
      <c r="H11" s="24"/>
      <c r="I11" s="24"/>
      <c r="J11" s="24"/>
      <c r="K11" s="2">
        <f>Tableau1[[#This Row],[Fin ]]-Tableau1[[#This Row],[Début ]]-Tableau1[[#This Row],[Pause AM]]+Tableau1[[#This Row],[Fin PM]]-Tableau1[[#This Row],[Début PM]]-Tableau1[[#This Row],[Pause PM]]</f>
        <v>0</v>
      </c>
      <c r="L11" s="2"/>
      <c r="M11" s="2"/>
      <c r="N11" s="26"/>
      <c r="O11" s="22" t="str">
        <f ca="1">IF(COUNTIF('jours fériés'!C:C,Tableau1[[#This Row],[Date]]),"oui","")</f>
        <v/>
      </c>
      <c r="P11" s="75">
        <f ca="1">SUBTOTAL(109,P5:P10)</f>
        <v>0</v>
      </c>
      <c r="Q11" s="62">
        <f>SUBTOTAL(109,Q5:Q10)</f>
        <v>0.8402777777777779</v>
      </c>
      <c r="R11" s="66">
        <f>SUM(R5:R10)</f>
        <v>0</v>
      </c>
    </row>
    <row r="12" spans="1:18" x14ac:dyDescent="0.3">
      <c r="B12" s="49" t="str">
        <f>IF(WEEKDAY(Tableau1[[#This Row],[Date]],2)=4,"semaine "&amp;_xlfn.ISOWEEKNUM(Tableau1[[#This Row],[Date]]),"")</f>
        <v/>
      </c>
      <c r="C12" s="3" t="str">
        <f>UPPER(TEXT(Tableau1[[#This Row],[Date]],"jjjj"))</f>
        <v>LUNDI</v>
      </c>
      <c r="D12" s="4">
        <f>$C$3+ROW()-ROW(Tableau1[[#Headers],[Date]])-1</f>
        <v>43836</v>
      </c>
      <c r="E12" s="24">
        <v>0.35416666666666669</v>
      </c>
      <c r="F12" s="24">
        <v>0.52083333333333337</v>
      </c>
      <c r="G12" s="24">
        <v>6.9444444444444441E-3</v>
      </c>
      <c r="H12" s="24">
        <v>0.5625</v>
      </c>
      <c r="I12" s="24">
        <v>0.70833333333333337</v>
      </c>
      <c r="J12" s="24">
        <v>6.9444444444444441E-3</v>
      </c>
      <c r="K12" s="2">
        <f>Tableau1[[#This Row],[Fin ]]-Tableau1[[#This Row],[Début ]]-Tableau1[[#This Row],[Pause AM]]+Tableau1[[#This Row],[Fin PM]]-Tableau1[[#This Row],[Début PM]]-Tableau1[[#This Row],[Pause PM]]</f>
        <v>0.29861111111111116</v>
      </c>
      <c r="L12" s="2"/>
      <c r="M12" s="2"/>
      <c r="N12" s="26" t="s">
        <v>55</v>
      </c>
      <c r="O12" s="22" t="str">
        <f ca="1">IF(COUNTIF('jours fériés'!C:C,Tableau1[[#This Row],[Date]]),"oui","")</f>
        <v/>
      </c>
      <c r="P12" s="74">
        <f ca="1">MAX(0,IF(WEEKDAY(Tableau1[[#This Row],[Date]],2)&lt;7,0,
SUM(OFFSET(Tableau1[[#This Row],[Temps de travail]],-6,,7))-
SUM(OFFSET(Tableau1[[#This Row],[Heures à récupérer]],-6,,7))+
SUM(OFFSET(Tableau1[[#This Row],[Récup avance]],-6,,7))+
COUNTA(OFFSET(Tableau1[[#This Row],[ CP / ABS]],-6,,7))*$E$3-$K$3
)*24)</f>
        <v>0</v>
      </c>
      <c r="Q12" s="65">
        <f>IF(Tableau1[[#This Row],[ CP / ABS]]="A.M.",Tableau1[[#This Row],[Temps de travail]],0)</f>
        <v>0.29861111111111116</v>
      </c>
      <c r="R12" s="65">
        <f>IF(Tableau1[[#This Row],[ CP / ABS]]="Ch.P.",Tableau1[[#This Row],[Temps de travail]],0)</f>
        <v>0</v>
      </c>
    </row>
    <row r="13" spans="1:18" x14ac:dyDescent="0.3">
      <c r="B13" s="49" t="str">
        <f>IF(WEEKDAY(Tableau1[[#This Row],[Date]],2)=4,"semaine "&amp;_xlfn.ISOWEEKNUM(Tableau1[[#This Row],[Date]]),"")</f>
        <v/>
      </c>
      <c r="C13" s="3" t="str">
        <f>UPPER(TEXT(Tableau1[[#This Row],[Date]],"jjjj"))</f>
        <v>MARDI</v>
      </c>
      <c r="D13" s="4">
        <f>$C$3+ROW()-ROW(Tableau1[[#Headers],[Date]])-1</f>
        <v>43837</v>
      </c>
      <c r="E13" s="24">
        <v>0.35416666666666669</v>
      </c>
      <c r="F13" s="24">
        <v>0.52083333333333337</v>
      </c>
      <c r="G13" s="24">
        <v>6.9444444444444441E-3</v>
      </c>
      <c r="H13" s="24">
        <v>0.5625</v>
      </c>
      <c r="I13" s="24">
        <v>0.70833333333333337</v>
      </c>
      <c r="J13" s="24">
        <v>6.9444444444444441E-3</v>
      </c>
      <c r="K13" s="2">
        <f>Tableau1[[#This Row],[Fin ]]-Tableau1[[#This Row],[Début ]]-Tableau1[[#This Row],[Pause AM]]+Tableau1[[#This Row],[Fin PM]]-Tableau1[[#This Row],[Début PM]]-Tableau1[[#This Row],[Pause PM]]</f>
        <v>0.29861111111111116</v>
      </c>
      <c r="L13" s="2"/>
      <c r="M13" s="2"/>
      <c r="N13" s="26" t="s">
        <v>52</v>
      </c>
      <c r="O13" s="22" t="str">
        <f ca="1">IF(COUNTIF('jours fériés'!C:C,Tableau1[[#This Row],[Date]]),"oui","")</f>
        <v/>
      </c>
      <c r="P13" s="74">
        <f ca="1">MAX(0,IF(WEEKDAY(Tableau1[[#This Row],[Date]],2)&lt;7,0,
SUM(OFFSET(Tableau1[[#This Row],[Temps de travail]],-6,,7))-
SUM(OFFSET(Tableau1[[#This Row],[Heures à récupérer]],-6,,7))+
SUM(OFFSET(Tableau1[[#This Row],[Récup avance]],-6,,7))+
COUNTA(OFFSET(Tableau1[[#This Row],[ CP / ABS]],-6,,7))*$E$3-$K$3
)*24)</f>
        <v>0</v>
      </c>
      <c r="Q13" s="63">
        <f>IF(Tableau1[[#This Row],[ CP / ABS]]="A.M.",Tableau1[[#This Row],[Temps de travail]],0)</f>
        <v>0</v>
      </c>
      <c r="R13" s="63">
        <f>IF(Tableau1[[#This Row],[ CP / ABS]]="Ch.P.",Tableau1[[#This Row],[Temps de travail]],0)</f>
        <v>0.29861111111111116</v>
      </c>
    </row>
    <row r="14" spans="1:18" x14ac:dyDescent="0.3">
      <c r="B14" s="49" t="str">
        <f>IF(WEEKDAY(Tableau1[[#This Row],[Date]],2)=4,"semaine "&amp;_xlfn.ISOWEEKNUM(Tableau1[[#This Row],[Date]]),"")</f>
        <v/>
      </c>
      <c r="C14" s="3" t="str">
        <f>UPPER(TEXT(Tableau1[[#This Row],[Date]],"jjjj"))</f>
        <v>MERCREDI</v>
      </c>
      <c r="D14" s="4">
        <f>$C$3+ROW()-ROW(Tableau1[[#Headers],[Date]])-1</f>
        <v>43838</v>
      </c>
      <c r="E14" s="24">
        <v>0.35416666666666669</v>
      </c>
      <c r="F14" s="24">
        <v>0.52083333333333337</v>
      </c>
      <c r="G14" s="24">
        <v>6.9444444444444441E-3</v>
      </c>
      <c r="H14" s="24">
        <v>0.5625</v>
      </c>
      <c r="I14" s="24">
        <v>0.70833333333333337</v>
      </c>
      <c r="J14" s="24">
        <v>6.9444444444444441E-3</v>
      </c>
      <c r="K14" s="2">
        <f>Tableau1[[#This Row],[Fin ]]-Tableau1[[#This Row],[Début ]]-Tableau1[[#This Row],[Pause AM]]+Tableau1[[#This Row],[Fin PM]]-Tableau1[[#This Row],[Début PM]]-Tableau1[[#This Row],[Pause PM]]</f>
        <v>0.29861111111111116</v>
      </c>
      <c r="L14" s="2"/>
      <c r="M14" s="2"/>
      <c r="N14" s="26" t="s">
        <v>52</v>
      </c>
      <c r="O14" s="22" t="str">
        <f ca="1">IF(COUNTIF('jours fériés'!C:C,Tableau1[[#This Row],[Date]]),"oui","")</f>
        <v/>
      </c>
      <c r="P14" s="74">
        <f ca="1">MAX(0,IF(WEEKDAY(Tableau1[[#This Row],[Date]],2)&lt;7,0,
SUM(OFFSET(Tableau1[[#This Row],[Temps de travail]],-6,,7))-
SUM(OFFSET(Tableau1[[#This Row],[Heures à récupérer]],-6,,7))+
SUM(OFFSET(Tableau1[[#This Row],[Récup avance]],-6,,7))+
COUNTA(OFFSET(Tableau1[[#This Row],[ CP / ABS]],-6,,7))*$E$3-$K$3
)*24)</f>
        <v>0</v>
      </c>
      <c r="Q14" s="63">
        <f>IF(Tableau1[[#This Row],[ CP / ABS]]="A.M.",Tableau1[[#This Row],[Temps de travail]],0)</f>
        <v>0</v>
      </c>
      <c r="R14" s="63">
        <f>IF(Tableau1[[#This Row],[ CP / ABS]]="Ch.P.",Tableau1[[#This Row],[Temps de travail]],0)</f>
        <v>0.29861111111111116</v>
      </c>
    </row>
    <row r="15" spans="1:18" x14ac:dyDescent="0.3">
      <c r="B15" s="49" t="str">
        <f>IF(WEEKDAY(Tableau1[[#This Row],[Date]],2)=4,"semaine "&amp;_xlfn.ISOWEEKNUM(Tableau1[[#This Row],[Date]]),"")</f>
        <v>semaine 2</v>
      </c>
      <c r="C15" s="3" t="str">
        <f>UPPER(TEXT(Tableau1[[#This Row],[Date]],"jjjj"))</f>
        <v>JEUDI</v>
      </c>
      <c r="D15" s="4">
        <f>$C$3+ROW()-ROW(Tableau1[[#Headers],[Date]])-1</f>
        <v>43839</v>
      </c>
      <c r="E15" s="24">
        <v>0.35416666666666669</v>
      </c>
      <c r="F15" s="24">
        <v>0.52083333333333337</v>
      </c>
      <c r="G15" s="24">
        <v>6.9444444444444441E-3</v>
      </c>
      <c r="H15" s="24">
        <v>0.5625</v>
      </c>
      <c r="I15" s="24">
        <v>0.70833333333333337</v>
      </c>
      <c r="J15" s="24">
        <v>6.9444444444444441E-3</v>
      </c>
      <c r="K15" s="2">
        <f>Tableau1[[#This Row],[Fin ]]-Tableau1[[#This Row],[Début ]]-Tableau1[[#This Row],[Pause AM]]+Tableau1[[#This Row],[Fin PM]]-Tableau1[[#This Row],[Début PM]]-Tableau1[[#This Row],[Pause PM]]</f>
        <v>0.29861111111111116</v>
      </c>
      <c r="L15" s="2">
        <v>8.3333333333333329E-2</v>
      </c>
      <c r="M15" s="2"/>
      <c r="N15" s="26" t="s">
        <v>52</v>
      </c>
      <c r="O15" s="22" t="str">
        <f ca="1">IF(COUNTIF('jours fériés'!C:C,Tableau1[[#This Row],[Date]]),"oui","")</f>
        <v/>
      </c>
      <c r="P15" s="74">
        <f ca="1">MAX(0,IF(WEEKDAY(Tableau1[[#This Row],[Date]],2)&lt;7,0,
SUM(OFFSET(Tableau1[[#This Row],[Temps de travail]],-6,,7))-
SUM(OFFSET(Tableau1[[#This Row],[Heures à récupérer]],-6,,7))+
SUM(OFFSET(Tableau1[[#This Row],[Récup avance]],-6,,7))+
COUNTA(OFFSET(Tableau1[[#This Row],[ CP / ABS]],-6,,7))*$E$3-$K$3
)*24)</f>
        <v>0</v>
      </c>
      <c r="Q15" s="63">
        <f>IF(Tableau1[[#This Row],[ CP / ABS]]="A.M.",Tableau1[[#This Row],[Temps de travail]],0)</f>
        <v>0</v>
      </c>
      <c r="R15" s="63">
        <f>IF(Tableau1[[#This Row],[ CP / ABS]]="Ch.P.",Tableau1[[#This Row],[Temps de travail]],0)</f>
        <v>0.29861111111111116</v>
      </c>
    </row>
    <row r="16" spans="1:18" x14ac:dyDescent="0.3">
      <c r="B16" s="49" t="str">
        <f>IF(WEEKDAY(Tableau1[[#This Row],[Date]],2)=4,"semaine "&amp;_xlfn.ISOWEEKNUM(Tableau1[[#This Row],[Date]]),"")</f>
        <v/>
      </c>
      <c r="C16" s="3" t="str">
        <f>UPPER(TEXT(Tableau1[[#This Row],[Date]],"jjjj"))</f>
        <v>VENDREDI</v>
      </c>
      <c r="D16" s="4">
        <f>$C$3+ROW()-ROW(Tableau1[[#Headers],[Date]])-1</f>
        <v>43840</v>
      </c>
      <c r="E16" s="24">
        <v>0.35416666666666669</v>
      </c>
      <c r="F16" s="24">
        <v>0.5</v>
      </c>
      <c r="G16" s="24">
        <v>6.9444444444444441E-3</v>
      </c>
      <c r="H16" s="24">
        <v>0.54166666666666663</v>
      </c>
      <c r="I16" s="24">
        <v>0.64583333333333337</v>
      </c>
      <c r="J16" s="24"/>
      <c r="K16" s="2">
        <f>Tableau1[[#This Row],[Fin ]]-Tableau1[[#This Row],[Début ]]-Tableau1[[#This Row],[Pause AM]]+Tableau1[[#This Row],[Fin PM]]-Tableau1[[#This Row],[Début PM]]-Tableau1[[#This Row],[Pause PM]]</f>
        <v>0.24305555555555558</v>
      </c>
      <c r="L16" s="2"/>
      <c r="M16" s="2"/>
      <c r="N16" s="26"/>
      <c r="O16" s="22" t="str">
        <f ca="1">IF(COUNTIF('jours fériés'!C:C,Tableau1[[#This Row],[Date]]),"oui","")</f>
        <v/>
      </c>
      <c r="P16" s="74">
        <f ca="1">MAX(0,IF(WEEKDAY(Tableau1[[#This Row],[Date]],2)&lt;7,0,
SUM(OFFSET(Tableau1[[#This Row],[Temps de travail]],-6,,7))-
SUM(OFFSET(Tableau1[[#This Row],[Heures à récupérer]],-6,,7))+
SUM(OFFSET(Tableau1[[#This Row],[Récup avance]],-6,,7))+
COUNTA(OFFSET(Tableau1[[#This Row],[ CP / ABS]],-6,,7))*$E$3-$K$3
)*24)</f>
        <v>0</v>
      </c>
      <c r="Q16" s="63">
        <f>IF(Tableau1[[#This Row],[ CP / ABS]]="A.M.",Tableau1[[#This Row],[Temps de travail]],0)</f>
        <v>0</v>
      </c>
      <c r="R16" s="63">
        <f>IF(Tableau1[[#This Row],[ CP / ABS]]="Ch.P.",Tableau1[[#This Row],[Temps de travail]],0)</f>
        <v>0</v>
      </c>
    </row>
    <row r="17" spans="2:18" ht="15" thickBot="1" x14ac:dyDescent="0.35">
      <c r="B17" s="49" t="str">
        <f>IF(WEEKDAY(Tableau1[[#This Row],[Date]],2)=4,"semaine "&amp;_xlfn.ISOWEEKNUM(Tableau1[[#This Row],[Date]]),"")</f>
        <v/>
      </c>
      <c r="C17" s="3" t="str">
        <f>UPPER(TEXT(Tableau1[[#This Row],[Date]],"jjjj"))</f>
        <v>SAMEDI</v>
      </c>
      <c r="D17" s="4">
        <f>$C$3+ROW()-ROW(Tableau1[[#Headers],[Date]])-1</f>
        <v>43841</v>
      </c>
      <c r="E17" s="24"/>
      <c r="F17" s="24"/>
      <c r="G17" s="24"/>
      <c r="H17" s="24"/>
      <c r="I17" s="24"/>
      <c r="J17" s="24"/>
      <c r="K17" s="2">
        <f>Tableau1[[#This Row],[Fin ]]-Tableau1[[#This Row],[Début ]]-Tableau1[[#This Row],[Pause AM]]+Tableau1[[#This Row],[Fin PM]]-Tableau1[[#This Row],[Début PM]]-Tableau1[[#This Row],[Pause PM]]</f>
        <v>0</v>
      </c>
      <c r="L17" s="2"/>
      <c r="M17" s="2"/>
      <c r="N17" s="26"/>
      <c r="O17" s="22" t="str">
        <f ca="1">IF(COUNTIF('jours fériés'!C:C,Tableau1[[#This Row],[Date]]),"oui","")</f>
        <v/>
      </c>
      <c r="P17" s="74">
        <f ca="1">MAX(0,IF(WEEKDAY(Tableau1[[#This Row],[Date]],2)&lt;7,0,
SUM(OFFSET(Tableau1[[#This Row],[Temps de travail]],-6,,7))-
SUM(OFFSET(Tableau1[[#This Row],[Heures à récupérer]],-6,,7))+
SUM(OFFSET(Tableau1[[#This Row],[Récup avance]],-6,,7))+
COUNTA(OFFSET(Tableau1[[#This Row],[ CP / ABS]],-6,,7))*$E$3-$K$3
)*24)</f>
        <v>0</v>
      </c>
      <c r="Q17" s="63">
        <f>IF(Tableau1[[#This Row],[ CP / ABS]]="A.M.",Tableau1[[#This Row],[Temps de travail]],0)</f>
        <v>0</v>
      </c>
      <c r="R17" s="63">
        <f>IF(Tableau1[[#This Row],[ CP / ABS]]="Ch.P.",Tableau1[[#This Row],[Temps de travail]],0)</f>
        <v>0</v>
      </c>
    </row>
    <row r="18" spans="2:18" ht="15" thickBot="1" x14ac:dyDescent="0.35">
      <c r="B18" s="49" t="str">
        <f>IF(WEEKDAY(Tableau1[[#This Row],[Date]],2)=4,"semaine "&amp;_xlfn.ISOWEEKNUM(Tableau1[[#This Row],[Date]]),"")</f>
        <v/>
      </c>
      <c r="C18" s="3" t="str">
        <f>UPPER(TEXT(Tableau1[[#This Row],[Date]],"jjjj"))</f>
        <v>DIMANCHE</v>
      </c>
      <c r="D18" s="4">
        <f>$C$3+ROW()-ROW(Tableau1[[#Headers],[Date]])-1</f>
        <v>43842</v>
      </c>
      <c r="E18" s="24"/>
      <c r="F18" s="24"/>
      <c r="G18" s="24"/>
      <c r="H18" s="24"/>
      <c r="I18" s="24"/>
      <c r="J18" s="24"/>
      <c r="K18" s="2">
        <f>Tableau1[[#This Row],[Fin ]]-Tableau1[[#This Row],[Début ]]-Tableau1[[#This Row],[Pause AM]]+Tableau1[[#This Row],[Fin PM]]-Tableau1[[#This Row],[Début PM]]-Tableau1[[#This Row],[Pause PM]]</f>
        <v>0</v>
      </c>
      <c r="L18" s="2"/>
      <c r="M18" s="2"/>
      <c r="N18" s="26"/>
      <c r="O18" s="22" t="str">
        <f ca="1">IF(COUNTIF('jours fériés'!C:C,Tableau1[[#This Row],[Date]]),"oui","")</f>
        <v/>
      </c>
      <c r="P18" s="75">
        <f ca="1">SUBTOTAL(109,P12:P17)</f>
        <v>0</v>
      </c>
      <c r="Q18" s="62">
        <f t="shared" ref="Q18" si="0">SUBTOTAL(109,Q12:Q17)</f>
        <v>0.29861111111111116</v>
      </c>
      <c r="R18" s="66">
        <f t="shared" ref="R18" si="1">SUM(R12:R17)</f>
        <v>0.89583333333333348</v>
      </c>
    </row>
    <row r="19" spans="2:18" x14ac:dyDescent="0.3">
      <c r="B19" s="49" t="str">
        <f>IF(WEEKDAY(Tableau1[[#This Row],[Date]],2)=4,"semaine "&amp;_xlfn.ISOWEEKNUM(Tableau1[[#This Row],[Date]]),"")</f>
        <v/>
      </c>
      <c r="C19" s="3" t="str">
        <f>UPPER(TEXT(Tableau1[[#This Row],[Date]],"jjjj"))</f>
        <v>LUNDI</v>
      </c>
      <c r="D19" s="4">
        <f>$C$3+ROW()-ROW(Tableau1[[#Headers],[Date]])-1</f>
        <v>43843</v>
      </c>
      <c r="E19" s="24">
        <v>0.35416666666666669</v>
      </c>
      <c r="F19" s="24">
        <v>0.52083333333333337</v>
      </c>
      <c r="G19" s="24">
        <v>6.9444444444444441E-3</v>
      </c>
      <c r="H19" s="24">
        <v>0.5625</v>
      </c>
      <c r="I19" s="24">
        <v>0.70833333333333337</v>
      </c>
      <c r="J19" s="24">
        <v>6.9444444444444441E-3</v>
      </c>
      <c r="K19" s="2">
        <f>Tableau1[[#This Row],[Fin ]]-Tableau1[[#This Row],[Début ]]-Tableau1[[#This Row],[Pause AM]]+Tableau1[[#This Row],[Fin PM]]-Tableau1[[#This Row],[Début PM]]-Tableau1[[#This Row],[Pause PM]]</f>
        <v>0.29861111111111116</v>
      </c>
      <c r="L19" s="2"/>
      <c r="M19" s="2"/>
      <c r="N19" s="26"/>
      <c r="O19" s="22" t="str">
        <f ca="1">IF(COUNTIF('jours fériés'!C:C,Tableau1[[#This Row],[Date]]),"oui","")</f>
        <v/>
      </c>
      <c r="P19" s="74">
        <f ca="1">MAX(0,IF(WEEKDAY(Tableau1[[#This Row],[Date]],2)&lt;7,0,
SUM(OFFSET(Tableau1[[#This Row],[Temps de travail]],-6,,7))-
SUM(OFFSET(Tableau1[[#This Row],[Heures à récupérer]],-6,,7))+
SUM(OFFSET(Tableau1[[#This Row],[Récup avance]],-6,,7))+
COUNTA(OFFSET(Tableau1[[#This Row],[ CP / ABS]],-6,,7))*$E$3-$K$3
)*24)</f>
        <v>0</v>
      </c>
      <c r="Q19" s="65">
        <f>IF(Tableau1[[#This Row],[ CP / ABS]]="A.M.",Tableau1[[#This Row],[Temps de travail]],0)</f>
        <v>0</v>
      </c>
      <c r="R19" s="65">
        <f>IF(Tableau1[[#This Row],[ CP / ABS]]="Ch.P.",Tableau1[[#This Row],[Temps de travail]],0)</f>
        <v>0</v>
      </c>
    </row>
    <row r="20" spans="2:18" x14ac:dyDescent="0.3">
      <c r="B20" s="49" t="str">
        <f>IF(WEEKDAY(Tableau1[[#This Row],[Date]],2)=4,"semaine "&amp;_xlfn.ISOWEEKNUM(Tableau1[[#This Row],[Date]]),"")</f>
        <v/>
      </c>
      <c r="C20" s="3" t="str">
        <f>UPPER(TEXT(Tableau1[[#This Row],[Date]],"jjjj"))</f>
        <v>MARDI</v>
      </c>
      <c r="D20" s="4">
        <f>$C$3+ROW()-ROW(Tableau1[[#Headers],[Date]])-1</f>
        <v>43844</v>
      </c>
      <c r="E20" s="24">
        <v>0.35416666666666669</v>
      </c>
      <c r="F20" s="24">
        <v>0.52083333333333337</v>
      </c>
      <c r="G20" s="24">
        <v>6.9444444444444441E-3</v>
      </c>
      <c r="H20" s="24">
        <v>0.5625</v>
      </c>
      <c r="I20" s="24">
        <v>0.70833333333333337</v>
      </c>
      <c r="J20" s="24">
        <v>6.9444444444444441E-3</v>
      </c>
      <c r="K20" s="2">
        <f>Tableau1[[#This Row],[Fin ]]-Tableau1[[#This Row],[Début ]]-Tableau1[[#This Row],[Pause AM]]+Tableau1[[#This Row],[Fin PM]]-Tableau1[[#This Row],[Début PM]]-Tableau1[[#This Row],[Pause PM]]</f>
        <v>0.29861111111111116</v>
      </c>
      <c r="L20" s="2"/>
      <c r="M20" s="2"/>
      <c r="N20" s="26"/>
      <c r="O20" s="22" t="str">
        <f ca="1">IF(COUNTIF('jours fériés'!C:C,Tableau1[[#This Row],[Date]]),"oui","")</f>
        <v/>
      </c>
      <c r="P20" s="74">
        <f ca="1">MAX(0,IF(WEEKDAY(Tableau1[[#This Row],[Date]],2)&lt;7,0,
SUM(OFFSET(Tableau1[[#This Row],[Temps de travail]],-6,,7))-
SUM(OFFSET(Tableau1[[#This Row],[Heures à récupérer]],-6,,7))+
SUM(OFFSET(Tableau1[[#This Row],[Récup avance]],-6,,7))+
COUNTA(OFFSET(Tableau1[[#This Row],[ CP / ABS]],-6,,7))*$E$3-$K$3
)*24)</f>
        <v>0</v>
      </c>
      <c r="Q20" s="63">
        <f>IF(Tableau1[[#This Row],[ CP / ABS]]="A.M.",Tableau1[[#This Row],[Temps de travail]],0)</f>
        <v>0</v>
      </c>
      <c r="R20" s="63">
        <f>IF(Tableau1[[#This Row],[ CP / ABS]]="Ch.P.",Tableau1[[#This Row],[Temps de travail]],0)</f>
        <v>0</v>
      </c>
    </row>
    <row r="21" spans="2:18" x14ac:dyDescent="0.3">
      <c r="B21" s="49" t="str">
        <f>IF(WEEKDAY(Tableau1[[#This Row],[Date]],2)=4,"semaine "&amp;_xlfn.ISOWEEKNUM(Tableau1[[#This Row],[Date]]),"")</f>
        <v/>
      </c>
      <c r="C21" s="3" t="str">
        <f>UPPER(TEXT(Tableau1[[#This Row],[Date]],"jjjj"))</f>
        <v>MERCREDI</v>
      </c>
      <c r="D21" s="4">
        <f>$C$3+ROW()-ROW(Tableau1[[#Headers],[Date]])-1</f>
        <v>43845</v>
      </c>
      <c r="E21" s="24">
        <v>0.35416666666666669</v>
      </c>
      <c r="F21" s="24">
        <v>0.52083333333333337</v>
      </c>
      <c r="G21" s="24">
        <v>6.9444444444444441E-3</v>
      </c>
      <c r="H21" s="24">
        <v>0.5625</v>
      </c>
      <c r="I21" s="24">
        <v>0.70833333333333337</v>
      </c>
      <c r="J21" s="24">
        <v>6.9444444444444441E-3</v>
      </c>
      <c r="K21" s="2">
        <f>Tableau1[[#This Row],[Fin ]]-Tableau1[[#This Row],[Début ]]-Tableau1[[#This Row],[Pause AM]]+Tableau1[[#This Row],[Fin PM]]-Tableau1[[#This Row],[Début PM]]-Tableau1[[#This Row],[Pause PM]]</f>
        <v>0.29861111111111116</v>
      </c>
      <c r="L21" s="2"/>
      <c r="M21" s="2"/>
      <c r="N21" s="26"/>
      <c r="O21" s="22" t="str">
        <f ca="1">IF(COUNTIF('jours fériés'!C:C,Tableau1[[#This Row],[Date]]),"oui","")</f>
        <v/>
      </c>
      <c r="P21" s="74">
        <f ca="1">MAX(0,IF(WEEKDAY(Tableau1[[#This Row],[Date]],2)&lt;7,0,
SUM(OFFSET(Tableau1[[#This Row],[Temps de travail]],-6,,7))-
SUM(OFFSET(Tableau1[[#This Row],[Heures à récupérer]],-6,,7))+
SUM(OFFSET(Tableau1[[#This Row],[Récup avance]],-6,,7))+
COUNTA(OFFSET(Tableau1[[#This Row],[ CP / ABS]],-6,,7))*$E$3-$K$3
)*24)</f>
        <v>0</v>
      </c>
      <c r="Q21" s="63">
        <f>IF(Tableau1[[#This Row],[ CP / ABS]]="A.M.",Tableau1[[#This Row],[Temps de travail]],0)</f>
        <v>0</v>
      </c>
      <c r="R21" s="63">
        <f>IF(Tableau1[[#This Row],[ CP / ABS]]="Ch.P.",Tableau1[[#This Row],[Temps de travail]],0)</f>
        <v>0</v>
      </c>
    </row>
    <row r="22" spans="2:18" x14ac:dyDescent="0.3">
      <c r="B22" s="49" t="str">
        <f>IF(WEEKDAY(Tableau1[[#This Row],[Date]],2)=4,"semaine "&amp;_xlfn.ISOWEEKNUM(Tableau1[[#This Row],[Date]]),"")</f>
        <v>semaine 3</v>
      </c>
      <c r="C22" s="3" t="str">
        <f>UPPER(TEXT(Tableau1[[#This Row],[Date]],"jjjj"))</f>
        <v>JEUDI</v>
      </c>
      <c r="D22" s="4">
        <f>$C$3+ROW()-ROW(Tableau1[[#Headers],[Date]])-1</f>
        <v>43846</v>
      </c>
      <c r="E22" s="24">
        <v>0.35416666666666669</v>
      </c>
      <c r="F22" s="24">
        <v>0.52083333333333337</v>
      </c>
      <c r="G22" s="24">
        <v>6.9444444444444441E-3</v>
      </c>
      <c r="H22" s="24">
        <v>0.5625</v>
      </c>
      <c r="I22" s="24">
        <v>0.70833333333333337</v>
      </c>
      <c r="J22" s="24">
        <v>6.9444444444444441E-3</v>
      </c>
      <c r="K22" s="2">
        <f>Tableau1[[#This Row],[Fin ]]-Tableau1[[#This Row],[Début ]]-Tableau1[[#This Row],[Pause AM]]+Tableau1[[#This Row],[Fin PM]]-Tableau1[[#This Row],[Début PM]]-Tableau1[[#This Row],[Pause PM]]</f>
        <v>0.29861111111111116</v>
      </c>
      <c r="L22" s="2"/>
      <c r="M22" s="2"/>
      <c r="N22" s="26"/>
      <c r="O22" s="22" t="str">
        <f ca="1">IF(COUNTIF('jours fériés'!C:C,Tableau1[[#This Row],[Date]]),"oui","")</f>
        <v/>
      </c>
      <c r="P22" s="74">
        <f ca="1">MAX(0,IF(WEEKDAY(Tableau1[[#This Row],[Date]],2)&lt;7,0,
SUM(OFFSET(Tableau1[[#This Row],[Temps de travail]],-6,,7))-
SUM(OFFSET(Tableau1[[#This Row],[Heures à récupérer]],-6,,7))+
SUM(OFFSET(Tableau1[[#This Row],[Récup avance]],-6,,7))+
COUNTA(OFFSET(Tableau1[[#This Row],[ CP / ABS]],-6,,7))*$E$3-$K$3
)*24)</f>
        <v>0</v>
      </c>
      <c r="Q22" s="63">
        <f>IF(Tableau1[[#This Row],[ CP / ABS]]="A.M.",Tableau1[[#This Row],[Temps de travail]],0)</f>
        <v>0</v>
      </c>
      <c r="R22" s="63">
        <f>IF(Tableau1[[#This Row],[ CP / ABS]]="Ch.P.",Tableau1[[#This Row],[Temps de travail]],0)</f>
        <v>0</v>
      </c>
    </row>
    <row r="23" spans="2:18" x14ac:dyDescent="0.3">
      <c r="B23" s="49" t="str">
        <f>IF(WEEKDAY(Tableau1[[#This Row],[Date]],2)=4,"semaine "&amp;_xlfn.ISOWEEKNUM(Tableau1[[#This Row],[Date]]),"")</f>
        <v/>
      </c>
      <c r="C23" s="3" t="str">
        <f>UPPER(TEXT(Tableau1[[#This Row],[Date]],"jjjj"))</f>
        <v>VENDREDI</v>
      </c>
      <c r="D23" s="4">
        <f>$C$3+ROW()-ROW(Tableau1[[#Headers],[Date]])-1</f>
        <v>43847</v>
      </c>
      <c r="E23" s="24">
        <v>0.35416666666666669</v>
      </c>
      <c r="F23" s="24">
        <v>0.5</v>
      </c>
      <c r="G23" s="24">
        <v>6.9444444444444441E-3</v>
      </c>
      <c r="H23" s="24">
        <v>0.54166666666666663</v>
      </c>
      <c r="I23" s="24">
        <v>0.64583333333333337</v>
      </c>
      <c r="J23" s="24"/>
      <c r="K23" s="2">
        <f>Tableau1[[#This Row],[Fin ]]-Tableau1[[#This Row],[Début ]]-Tableau1[[#This Row],[Pause AM]]+Tableau1[[#This Row],[Fin PM]]-Tableau1[[#This Row],[Début PM]]-Tableau1[[#This Row],[Pause PM]]</f>
        <v>0.24305555555555558</v>
      </c>
      <c r="L23" s="2"/>
      <c r="M23" s="2"/>
      <c r="N23" s="26"/>
      <c r="O23" s="22" t="str">
        <f ca="1">IF(COUNTIF('jours fériés'!C:C,Tableau1[[#This Row],[Date]]),"oui","")</f>
        <v/>
      </c>
      <c r="P23" s="74">
        <f ca="1">MAX(0,IF(WEEKDAY(Tableau1[[#This Row],[Date]],2)&lt;7,0,
SUM(OFFSET(Tableau1[[#This Row],[Temps de travail]],-6,,7))-
SUM(OFFSET(Tableau1[[#This Row],[Heures à récupérer]],-6,,7))+
SUM(OFFSET(Tableau1[[#This Row],[Récup avance]],-6,,7))+
COUNTA(OFFSET(Tableau1[[#This Row],[ CP / ABS]],-6,,7))*$E$3-$K$3
)*24)</f>
        <v>0</v>
      </c>
      <c r="Q23" s="63">
        <f>IF(Tableau1[[#This Row],[ CP / ABS]]="A.M.",Tableau1[[#This Row],[Temps de travail]],0)</f>
        <v>0</v>
      </c>
      <c r="R23" s="63">
        <f>IF(Tableau1[[#This Row],[ CP / ABS]]="Ch.P.",Tableau1[[#This Row],[Temps de travail]],0)</f>
        <v>0</v>
      </c>
    </row>
    <row r="24" spans="2:18" ht="15" thickBot="1" x14ac:dyDescent="0.35">
      <c r="B24" s="49" t="str">
        <f>IF(WEEKDAY(Tableau1[[#This Row],[Date]],2)=4,"semaine "&amp;_xlfn.ISOWEEKNUM(Tableau1[[#This Row],[Date]]),"")</f>
        <v/>
      </c>
      <c r="C24" s="3" t="str">
        <f>UPPER(TEXT(Tableau1[[#This Row],[Date]],"jjjj"))</f>
        <v>SAMEDI</v>
      </c>
      <c r="D24" s="4">
        <f>$C$3+ROW()-ROW(Tableau1[[#Headers],[Date]])-1</f>
        <v>43848</v>
      </c>
      <c r="E24" s="24"/>
      <c r="F24" s="24"/>
      <c r="G24" s="24"/>
      <c r="H24" s="24"/>
      <c r="I24" s="24"/>
      <c r="J24" s="24"/>
      <c r="K24" s="2">
        <f>Tableau1[[#This Row],[Fin ]]-Tableau1[[#This Row],[Début ]]-Tableau1[[#This Row],[Pause AM]]+Tableau1[[#This Row],[Fin PM]]-Tableau1[[#This Row],[Début PM]]-Tableau1[[#This Row],[Pause PM]]</f>
        <v>0</v>
      </c>
      <c r="L24" s="2"/>
      <c r="M24" s="2"/>
      <c r="N24" s="26"/>
      <c r="O24" s="22" t="str">
        <f ca="1">IF(COUNTIF('jours fériés'!C:C,Tableau1[[#This Row],[Date]]),"oui","")</f>
        <v/>
      </c>
      <c r="P24" s="74">
        <f ca="1">MAX(0,IF(WEEKDAY(Tableau1[[#This Row],[Date]],2)&lt;7,0,
SUM(OFFSET(Tableau1[[#This Row],[Temps de travail]],-6,,7))-
SUM(OFFSET(Tableau1[[#This Row],[Heures à récupérer]],-6,,7))+
SUM(OFFSET(Tableau1[[#This Row],[Récup avance]],-6,,7))+
COUNTA(OFFSET(Tableau1[[#This Row],[ CP / ABS]],-6,,7))*$E$3-$K$3
)*24)</f>
        <v>0</v>
      </c>
      <c r="Q24" s="63">
        <f>IF(Tableau1[[#This Row],[ CP / ABS]]="A.M.",Tableau1[[#This Row],[Temps de travail]],0)</f>
        <v>0</v>
      </c>
      <c r="R24" s="63">
        <f>IF(Tableau1[[#This Row],[ CP / ABS]]="Ch.P.",Tableau1[[#This Row],[Temps de travail]],0)</f>
        <v>0</v>
      </c>
    </row>
    <row r="25" spans="2:18" ht="15" thickBot="1" x14ac:dyDescent="0.35">
      <c r="B25" s="49" t="str">
        <f>IF(WEEKDAY(Tableau1[[#This Row],[Date]],2)=4,"semaine "&amp;_xlfn.ISOWEEKNUM(Tableau1[[#This Row],[Date]]),"")</f>
        <v/>
      </c>
      <c r="C25" s="3" t="str">
        <f>UPPER(TEXT(Tableau1[[#This Row],[Date]],"jjjj"))</f>
        <v>DIMANCHE</v>
      </c>
      <c r="D25" s="4">
        <f>$C$3+ROW()-ROW(Tableau1[[#Headers],[Date]])-1</f>
        <v>43849</v>
      </c>
      <c r="E25" s="24"/>
      <c r="F25" s="24"/>
      <c r="G25" s="24"/>
      <c r="H25" s="24"/>
      <c r="I25" s="24"/>
      <c r="J25" s="24"/>
      <c r="K25" s="2">
        <f>Tableau1[[#This Row],[Fin ]]-Tableau1[[#This Row],[Début ]]-Tableau1[[#This Row],[Pause AM]]+Tableau1[[#This Row],[Fin PM]]-Tableau1[[#This Row],[Début PM]]-Tableau1[[#This Row],[Pause PM]]</f>
        <v>0</v>
      </c>
      <c r="L25" s="2"/>
      <c r="M25" s="2"/>
      <c r="N25" s="26"/>
      <c r="O25" s="22" t="str">
        <f ca="1">IF(COUNTIF('jours fériés'!C:C,Tableau1[[#This Row],[Date]]),"oui","")</f>
        <v/>
      </c>
      <c r="P25" s="75">
        <f ca="1">SUBTOTAL(109,P19:P24)</f>
        <v>0</v>
      </c>
      <c r="Q25" s="62">
        <f t="shared" ref="Q25" si="2">SUBTOTAL(109,Q19:Q24)</f>
        <v>0</v>
      </c>
      <c r="R25" s="66">
        <f t="shared" ref="R25" si="3">SUM(R19:R24)</f>
        <v>0</v>
      </c>
    </row>
    <row r="26" spans="2:18" x14ac:dyDescent="0.3">
      <c r="B26" s="49" t="str">
        <f>IF(WEEKDAY(Tableau1[[#This Row],[Date]],2)=4,"semaine "&amp;_xlfn.ISOWEEKNUM(Tableau1[[#This Row],[Date]]),"")</f>
        <v/>
      </c>
      <c r="C26" s="3" t="str">
        <f>UPPER(TEXT(Tableau1[[#This Row],[Date]],"jjjj"))</f>
        <v>LUNDI</v>
      </c>
      <c r="D26" s="4">
        <f>$C$3+ROW()-ROW(Tableau1[[#Headers],[Date]])-1</f>
        <v>43850</v>
      </c>
      <c r="E26" s="24">
        <v>0.35416666666666669</v>
      </c>
      <c r="F26" s="24">
        <v>0.52083333333333337</v>
      </c>
      <c r="G26" s="24">
        <v>6.9444444444444441E-3</v>
      </c>
      <c r="H26" s="24">
        <v>0.5625</v>
      </c>
      <c r="I26" s="24">
        <v>0.70833333333333337</v>
      </c>
      <c r="J26" s="24">
        <v>6.9444444444444441E-3</v>
      </c>
      <c r="K26" s="2">
        <f>Tableau1[[#This Row],[Fin ]]-Tableau1[[#This Row],[Début ]]-Tableau1[[#This Row],[Pause AM]]+Tableau1[[#This Row],[Fin PM]]-Tableau1[[#This Row],[Début PM]]-Tableau1[[#This Row],[Pause PM]]</f>
        <v>0.29861111111111116</v>
      </c>
      <c r="L26" s="2"/>
      <c r="M26" s="2"/>
      <c r="N26" s="26"/>
      <c r="O26" s="22" t="str">
        <f ca="1">IF(COUNTIF('jours fériés'!C:C,Tableau1[[#This Row],[Date]]),"oui","")</f>
        <v/>
      </c>
      <c r="P26" s="74">
        <f ca="1">MAX(0,IF(WEEKDAY(Tableau1[[#This Row],[Date]],2)&lt;7,0,
SUM(OFFSET(Tableau1[[#This Row],[Temps de travail]],-6,,7))-
SUM(OFFSET(Tableau1[[#This Row],[Heures à récupérer]],-6,,7))+
SUM(OFFSET(Tableau1[[#This Row],[Récup avance]],-6,,7))+
COUNTA(OFFSET(Tableau1[[#This Row],[ CP / ABS]],-6,,7))*$E$3-$K$3
)*24)</f>
        <v>0</v>
      </c>
      <c r="Q26" s="65">
        <f>IF(Tableau1[[#This Row],[ CP / ABS]]="A.M.",Tableau1[[#This Row],[Temps de travail]],0)</f>
        <v>0</v>
      </c>
      <c r="R26" s="65">
        <f>IF(Tableau1[[#This Row],[ CP / ABS]]="Ch.P.",Tableau1[[#This Row],[Temps de travail]],0)</f>
        <v>0</v>
      </c>
    </row>
    <row r="27" spans="2:18" x14ac:dyDescent="0.3">
      <c r="B27" s="49" t="str">
        <f>IF(WEEKDAY(Tableau1[[#This Row],[Date]],2)=4,"semaine "&amp;_xlfn.ISOWEEKNUM(Tableau1[[#This Row],[Date]]),"")</f>
        <v/>
      </c>
      <c r="C27" s="3" t="str">
        <f>UPPER(TEXT(Tableau1[[#This Row],[Date]],"jjjj"))</f>
        <v>MARDI</v>
      </c>
      <c r="D27" s="4">
        <f>$C$3+ROW()-ROW(Tableau1[[#Headers],[Date]])-1</f>
        <v>43851</v>
      </c>
      <c r="E27" s="24">
        <v>0.35416666666666669</v>
      </c>
      <c r="F27" s="24">
        <v>0.52083333333333337</v>
      </c>
      <c r="G27" s="24">
        <v>6.9444444444444441E-3</v>
      </c>
      <c r="H27" s="24">
        <v>0.5625</v>
      </c>
      <c r="I27" s="24">
        <v>0.70833333333333337</v>
      </c>
      <c r="J27" s="24">
        <v>6.9444444444444441E-3</v>
      </c>
      <c r="K27" s="2">
        <f>Tableau1[[#This Row],[Fin ]]-Tableau1[[#This Row],[Début ]]-Tableau1[[#This Row],[Pause AM]]+Tableau1[[#This Row],[Fin PM]]-Tableau1[[#This Row],[Début PM]]-Tableau1[[#This Row],[Pause PM]]</f>
        <v>0.29861111111111116</v>
      </c>
      <c r="L27" s="2"/>
      <c r="M27" s="2"/>
      <c r="N27" s="26"/>
      <c r="O27" s="22" t="str">
        <f ca="1">IF(COUNTIF('jours fériés'!C:C,Tableau1[[#This Row],[Date]]),"oui","")</f>
        <v/>
      </c>
      <c r="P27" s="74">
        <f ca="1">MAX(0,IF(WEEKDAY(Tableau1[[#This Row],[Date]],2)&lt;7,0,
SUM(OFFSET(Tableau1[[#This Row],[Temps de travail]],-6,,7))-
SUM(OFFSET(Tableau1[[#This Row],[Heures à récupérer]],-6,,7))+
SUM(OFFSET(Tableau1[[#This Row],[Récup avance]],-6,,7))+
COUNTA(OFFSET(Tableau1[[#This Row],[ CP / ABS]],-6,,7))*$E$3-$K$3
)*24)</f>
        <v>0</v>
      </c>
      <c r="Q27" s="63">
        <f>IF(Tableau1[[#This Row],[ CP / ABS]]="A.M.",Tableau1[[#This Row],[Temps de travail]],0)</f>
        <v>0</v>
      </c>
      <c r="R27" s="63">
        <f>IF(Tableau1[[#This Row],[ CP / ABS]]="Ch.P.",Tableau1[[#This Row],[Temps de travail]],0)</f>
        <v>0</v>
      </c>
    </row>
    <row r="28" spans="2:18" x14ac:dyDescent="0.3">
      <c r="B28" s="49" t="str">
        <f>IF(WEEKDAY(Tableau1[[#This Row],[Date]],2)=4,"semaine "&amp;_xlfn.ISOWEEKNUM(Tableau1[[#This Row],[Date]]),"")</f>
        <v/>
      </c>
      <c r="C28" s="3" t="str">
        <f>UPPER(TEXT(Tableau1[[#This Row],[Date]],"jjjj"))</f>
        <v>MERCREDI</v>
      </c>
      <c r="D28" s="4">
        <f>$C$3+ROW()-ROW(Tableau1[[#Headers],[Date]])-1</f>
        <v>43852</v>
      </c>
      <c r="E28" s="24">
        <v>0.35416666666666669</v>
      </c>
      <c r="F28" s="24">
        <v>0.52083333333333337</v>
      </c>
      <c r="G28" s="24">
        <v>6.9444444444444441E-3</v>
      </c>
      <c r="H28" s="24">
        <v>0.5625</v>
      </c>
      <c r="I28" s="24">
        <v>0.70833333333333337</v>
      </c>
      <c r="J28" s="24">
        <v>6.9444444444444441E-3</v>
      </c>
      <c r="K28" s="2">
        <f>Tableau1[[#This Row],[Fin ]]-Tableau1[[#This Row],[Début ]]-Tableau1[[#This Row],[Pause AM]]+Tableau1[[#This Row],[Fin PM]]-Tableau1[[#This Row],[Début PM]]-Tableau1[[#This Row],[Pause PM]]</f>
        <v>0.29861111111111116</v>
      </c>
      <c r="L28" s="2"/>
      <c r="M28" s="2"/>
      <c r="N28" s="26"/>
      <c r="O28" s="22" t="str">
        <f ca="1">IF(COUNTIF('jours fériés'!C:C,Tableau1[[#This Row],[Date]]),"oui","")</f>
        <v/>
      </c>
      <c r="P28" s="74">
        <f ca="1">MAX(0,IF(WEEKDAY(Tableau1[[#This Row],[Date]],2)&lt;7,0,
SUM(OFFSET(Tableau1[[#This Row],[Temps de travail]],-6,,7))-
SUM(OFFSET(Tableau1[[#This Row],[Heures à récupérer]],-6,,7))+
SUM(OFFSET(Tableau1[[#This Row],[Récup avance]],-6,,7))+
COUNTA(OFFSET(Tableau1[[#This Row],[ CP / ABS]],-6,,7))*$E$3-$K$3
)*24)</f>
        <v>0</v>
      </c>
      <c r="Q28" s="63">
        <f>IF(Tableau1[[#This Row],[ CP / ABS]]="A.M.",Tableau1[[#This Row],[Temps de travail]],0)</f>
        <v>0</v>
      </c>
      <c r="R28" s="63">
        <f>IF(Tableau1[[#This Row],[ CP / ABS]]="Ch.P.",Tableau1[[#This Row],[Temps de travail]],0)</f>
        <v>0</v>
      </c>
    </row>
    <row r="29" spans="2:18" x14ac:dyDescent="0.3">
      <c r="B29" s="49" t="str">
        <f>IF(WEEKDAY(Tableau1[[#This Row],[Date]],2)=4,"semaine "&amp;_xlfn.ISOWEEKNUM(Tableau1[[#This Row],[Date]]),"")</f>
        <v>semaine 4</v>
      </c>
      <c r="C29" s="3" t="str">
        <f>UPPER(TEXT(Tableau1[[#This Row],[Date]],"jjjj"))</f>
        <v>JEUDI</v>
      </c>
      <c r="D29" s="4">
        <f>$C$3+ROW()-ROW(Tableau1[[#Headers],[Date]])-1</f>
        <v>43853</v>
      </c>
      <c r="E29" s="24">
        <v>0.35416666666666669</v>
      </c>
      <c r="F29" s="24">
        <v>0.52083333333333337</v>
      </c>
      <c r="G29" s="24">
        <v>6.9444444444444441E-3</v>
      </c>
      <c r="H29" s="24">
        <v>0.5625</v>
      </c>
      <c r="I29" s="24">
        <v>0.70833333333333337</v>
      </c>
      <c r="J29" s="24">
        <v>6.9444444444444441E-3</v>
      </c>
      <c r="K29" s="2">
        <f>Tableau1[[#This Row],[Fin ]]-Tableau1[[#This Row],[Début ]]-Tableau1[[#This Row],[Pause AM]]+Tableau1[[#This Row],[Fin PM]]-Tableau1[[#This Row],[Début PM]]-Tableau1[[#This Row],[Pause PM]]</f>
        <v>0.29861111111111116</v>
      </c>
      <c r="L29" s="2"/>
      <c r="M29" s="2"/>
      <c r="N29" s="26"/>
      <c r="O29" s="22" t="str">
        <f ca="1">IF(COUNTIF('jours fériés'!C:C,Tableau1[[#This Row],[Date]]),"oui","")</f>
        <v/>
      </c>
      <c r="P29" s="74">
        <f ca="1">MAX(0,IF(WEEKDAY(Tableau1[[#This Row],[Date]],2)&lt;7,0,
SUM(OFFSET(Tableau1[[#This Row],[Temps de travail]],-6,,7))-
SUM(OFFSET(Tableau1[[#This Row],[Heures à récupérer]],-6,,7))+
SUM(OFFSET(Tableau1[[#This Row],[Récup avance]],-6,,7))+
COUNTA(OFFSET(Tableau1[[#This Row],[ CP / ABS]],-6,,7))*$E$3-$K$3
)*24)</f>
        <v>0</v>
      </c>
      <c r="Q29" s="63">
        <f>IF(Tableau1[[#This Row],[ CP / ABS]]="A.M.",Tableau1[[#This Row],[Temps de travail]],0)</f>
        <v>0</v>
      </c>
      <c r="R29" s="63">
        <f>IF(Tableau1[[#This Row],[ CP / ABS]]="Ch.P.",Tableau1[[#This Row],[Temps de travail]],0)</f>
        <v>0</v>
      </c>
    </row>
    <row r="30" spans="2:18" x14ac:dyDescent="0.3">
      <c r="B30" s="49" t="str">
        <f>IF(WEEKDAY(Tableau1[[#This Row],[Date]],2)=4,"semaine "&amp;_xlfn.ISOWEEKNUM(Tableau1[[#This Row],[Date]]),"")</f>
        <v/>
      </c>
      <c r="C30" s="3" t="str">
        <f>UPPER(TEXT(Tableau1[[#This Row],[Date]],"jjjj"))</f>
        <v>VENDREDI</v>
      </c>
      <c r="D30" s="4">
        <f>$C$3+ROW()-ROW(Tableau1[[#Headers],[Date]])-1</f>
        <v>43854</v>
      </c>
      <c r="E30" s="24">
        <v>0.35416666666666669</v>
      </c>
      <c r="F30" s="24">
        <v>0.5</v>
      </c>
      <c r="G30" s="24">
        <v>6.9444444444444441E-3</v>
      </c>
      <c r="H30" s="24">
        <v>0.54166666666666663</v>
      </c>
      <c r="I30" s="24">
        <v>0.64583333333333337</v>
      </c>
      <c r="J30" s="24"/>
      <c r="K30" s="2">
        <f>Tableau1[[#This Row],[Fin ]]-Tableau1[[#This Row],[Début ]]-Tableau1[[#This Row],[Pause AM]]+Tableau1[[#This Row],[Fin PM]]-Tableau1[[#This Row],[Début PM]]-Tableau1[[#This Row],[Pause PM]]</f>
        <v>0.24305555555555558</v>
      </c>
      <c r="L30" s="2"/>
      <c r="M30" s="2"/>
      <c r="N30" s="26"/>
      <c r="O30" s="22" t="str">
        <f ca="1">IF(COUNTIF('jours fériés'!C:C,Tableau1[[#This Row],[Date]]),"oui","")</f>
        <v/>
      </c>
      <c r="P30" s="74">
        <f ca="1">MAX(0,IF(WEEKDAY(Tableau1[[#This Row],[Date]],2)&lt;7,0,
SUM(OFFSET(Tableau1[[#This Row],[Temps de travail]],-6,,7))-
SUM(OFFSET(Tableau1[[#This Row],[Heures à récupérer]],-6,,7))+
SUM(OFFSET(Tableau1[[#This Row],[Récup avance]],-6,,7))+
COUNTA(OFFSET(Tableau1[[#This Row],[ CP / ABS]],-6,,7))*$E$3-$K$3
)*24)</f>
        <v>0</v>
      </c>
      <c r="Q30" s="63">
        <f>IF(Tableau1[[#This Row],[ CP / ABS]]="A.M.",Tableau1[[#This Row],[Temps de travail]],0)</f>
        <v>0</v>
      </c>
      <c r="R30" s="63">
        <f>IF(Tableau1[[#This Row],[ CP / ABS]]="Ch.P.",Tableau1[[#This Row],[Temps de travail]],0)</f>
        <v>0</v>
      </c>
    </row>
    <row r="31" spans="2:18" ht="15" thickBot="1" x14ac:dyDescent="0.35">
      <c r="B31" s="49" t="str">
        <f>IF(WEEKDAY(Tableau1[[#This Row],[Date]],2)=4,"semaine "&amp;_xlfn.ISOWEEKNUM(Tableau1[[#This Row],[Date]]),"")</f>
        <v/>
      </c>
      <c r="C31" s="3" t="str">
        <f>UPPER(TEXT(Tableau1[[#This Row],[Date]],"jjjj"))</f>
        <v>SAMEDI</v>
      </c>
      <c r="D31" s="4">
        <f>$C$3+ROW()-ROW(Tableau1[[#Headers],[Date]])-1</f>
        <v>43855</v>
      </c>
      <c r="E31" s="24"/>
      <c r="F31" s="24"/>
      <c r="G31" s="24"/>
      <c r="H31" s="24"/>
      <c r="I31" s="24"/>
      <c r="J31" s="24"/>
      <c r="K31" s="2">
        <f>Tableau1[[#This Row],[Fin ]]-Tableau1[[#This Row],[Début ]]-Tableau1[[#This Row],[Pause AM]]+Tableau1[[#This Row],[Fin PM]]-Tableau1[[#This Row],[Début PM]]-Tableau1[[#This Row],[Pause PM]]</f>
        <v>0</v>
      </c>
      <c r="L31" s="2"/>
      <c r="M31" s="2"/>
      <c r="N31" s="26"/>
      <c r="O31" s="22" t="str">
        <f ca="1">IF(COUNTIF('jours fériés'!C:C,Tableau1[[#This Row],[Date]]),"oui","")</f>
        <v/>
      </c>
      <c r="P31" s="74">
        <f ca="1">MAX(0,IF(WEEKDAY(Tableau1[[#This Row],[Date]],2)&lt;7,0,
SUM(OFFSET(Tableau1[[#This Row],[Temps de travail]],-6,,7))-
SUM(OFFSET(Tableau1[[#This Row],[Heures à récupérer]],-6,,7))+
SUM(OFFSET(Tableau1[[#This Row],[Récup avance]],-6,,7))+
COUNTA(OFFSET(Tableau1[[#This Row],[ CP / ABS]],-6,,7))*$E$3-$K$3
)*24)</f>
        <v>0</v>
      </c>
      <c r="Q31" s="63">
        <f>IF(Tableau1[[#This Row],[ CP / ABS]]="A.M.",Tableau1[[#This Row],[Temps de travail]],0)</f>
        <v>0</v>
      </c>
      <c r="R31" s="63">
        <f>IF(Tableau1[[#This Row],[ CP / ABS]]="Ch.P.",Tableau1[[#This Row],[Temps de travail]],0)</f>
        <v>0</v>
      </c>
    </row>
    <row r="32" spans="2:18" ht="15" thickBot="1" x14ac:dyDescent="0.35">
      <c r="B32" s="49" t="str">
        <f>IF(WEEKDAY(Tableau1[[#This Row],[Date]],2)=4,"semaine "&amp;_xlfn.ISOWEEKNUM(Tableau1[[#This Row],[Date]]),"")</f>
        <v/>
      </c>
      <c r="C32" s="3" t="str">
        <f>UPPER(TEXT(Tableau1[[#This Row],[Date]],"jjjj"))</f>
        <v>DIMANCHE</v>
      </c>
      <c r="D32" s="4">
        <f>$C$3+ROW()-ROW(Tableau1[[#Headers],[Date]])-1</f>
        <v>43856</v>
      </c>
      <c r="E32" s="24"/>
      <c r="F32" s="24"/>
      <c r="G32" s="24"/>
      <c r="H32" s="24"/>
      <c r="I32" s="24"/>
      <c r="J32" s="24"/>
      <c r="K32" s="2">
        <f>Tableau1[[#This Row],[Fin ]]-Tableau1[[#This Row],[Début ]]-Tableau1[[#This Row],[Pause AM]]+Tableau1[[#This Row],[Fin PM]]-Tableau1[[#This Row],[Début PM]]-Tableau1[[#This Row],[Pause PM]]</f>
        <v>0</v>
      </c>
      <c r="L32" s="2"/>
      <c r="M32" s="2"/>
      <c r="N32" s="26"/>
      <c r="O32" s="22" t="str">
        <f ca="1">IF(COUNTIF('jours fériés'!C:C,Tableau1[[#This Row],[Date]]),"oui","")</f>
        <v/>
      </c>
      <c r="P32" s="75">
        <f ca="1">SUBTOTAL(109,P26:P31)</f>
        <v>0</v>
      </c>
      <c r="Q32" s="62">
        <f t="shared" ref="Q32" si="4">SUBTOTAL(109,Q26:Q31)</f>
        <v>0</v>
      </c>
      <c r="R32" s="66">
        <f t="shared" ref="R32" si="5">SUM(R26:R31)</f>
        <v>0</v>
      </c>
    </row>
    <row r="33" spans="2:18" x14ac:dyDescent="0.3">
      <c r="B33" s="49" t="str">
        <f>IF(WEEKDAY(Tableau1[[#This Row],[Date]],2)=4,"semaine "&amp;_xlfn.ISOWEEKNUM(Tableau1[[#This Row],[Date]]),"")</f>
        <v/>
      </c>
      <c r="C33" s="3" t="str">
        <f>UPPER(TEXT(Tableau1[[#This Row],[Date]],"jjjj"))</f>
        <v>LUNDI</v>
      </c>
      <c r="D33" s="4">
        <f>$C$3+ROW()-ROW(Tableau1[[#Headers],[Date]])-1</f>
        <v>43857</v>
      </c>
      <c r="E33" s="24">
        <v>0.35416666666666669</v>
      </c>
      <c r="F33" s="24">
        <v>0.52083333333333337</v>
      </c>
      <c r="G33" s="24">
        <v>6.9444444444444441E-3</v>
      </c>
      <c r="H33" s="24">
        <v>0.5625</v>
      </c>
      <c r="I33" s="24">
        <v>0.70833333333333337</v>
      </c>
      <c r="J33" s="24">
        <v>6.9444444444444441E-3</v>
      </c>
      <c r="K33" s="2">
        <f>Tableau1[[#This Row],[Fin ]]-Tableau1[[#This Row],[Début ]]-Tableau1[[#This Row],[Pause AM]]+Tableau1[[#This Row],[Fin PM]]-Tableau1[[#This Row],[Début PM]]-Tableau1[[#This Row],[Pause PM]]</f>
        <v>0.29861111111111116</v>
      </c>
      <c r="L33" s="2"/>
      <c r="M33" s="2"/>
      <c r="N33" s="26"/>
      <c r="O33" s="22" t="str">
        <f ca="1">IF(COUNTIF('jours fériés'!C:C,Tableau1[[#This Row],[Date]]),"oui","")</f>
        <v/>
      </c>
      <c r="P33" s="74">
        <f ca="1">MAX(0,IF(WEEKDAY(Tableau1[[#This Row],[Date]],2)&lt;7,0,
SUM(OFFSET(Tableau1[[#This Row],[Temps de travail]],-6,,7))-
SUM(OFFSET(Tableau1[[#This Row],[Heures à récupérer]],-6,,7))+
SUM(OFFSET(Tableau1[[#This Row],[Récup avance]],-6,,7))+
COUNTA(OFFSET(Tableau1[[#This Row],[ CP / ABS]],-6,,7))*$E$3-$K$3
)*24)</f>
        <v>0</v>
      </c>
      <c r="Q33" s="65">
        <f>IF(Tableau1[[#This Row],[ CP / ABS]]="A.M.",Tableau1[[#This Row],[Temps de travail]],0)</f>
        <v>0</v>
      </c>
      <c r="R33" s="65">
        <f>IF(Tableau1[[#This Row],[ CP / ABS]]="Ch.P.",Tableau1[[#This Row],[Temps de travail]],0)</f>
        <v>0</v>
      </c>
    </row>
    <row r="34" spans="2:18" x14ac:dyDescent="0.3">
      <c r="B34" s="49" t="str">
        <f>IF(WEEKDAY(Tableau1[[#This Row],[Date]],2)=4,"semaine "&amp;_xlfn.ISOWEEKNUM(Tableau1[[#This Row],[Date]]),"")</f>
        <v/>
      </c>
      <c r="C34" s="3" t="str">
        <f>UPPER(TEXT(Tableau1[[#This Row],[Date]],"jjjj"))</f>
        <v>MARDI</v>
      </c>
      <c r="D34" s="4">
        <f>$C$3+ROW()-ROW(Tableau1[[#Headers],[Date]])-1</f>
        <v>43858</v>
      </c>
      <c r="E34" s="24">
        <v>0.35416666666666669</v>
      </c>
      <c r="F34" s="24">
        <v>0.52083333333333337</v>
      </c>
      <c r="G34" s="24">
        <v>6.9444444444444441E-3</v>
      </c>
      <c r="H34" s="24">
        <v>0.5625</v>
      </c>
      <c r="I34" s="24">
        <v>0.70833333333333337</v>
      </c>
      <c r="J34" s="24">
        <v>6.9444444444444441E-3</v>
      </c>
      <c r="K34" s="2">
        <f>Tableau1[[#This Row],[Fin ]]-Tableau1[[#This Row],[Début ]]-Tableau1[[#This Row],[Pause AM]]+Tableau1[[#This Row],[Fin PM]]-Tableau1[[#This Row],[Début PM]]-Tableau1[[#This Row],[Pause PM]]</f>
        <v>0.29861111111111116</v>
      </c>
      <c r="L34" s="2"/>
      <c r="M34" s="2"/>
      <c r="N34" s="26"/>
      <c r="O34" s="22" t="str">
        <f ca="1">IF(COUNTIF('jours fériés'!C:C,Tableau1[[#This Row],[Date]]),"oui","")</f>
        <v/>
      </c>
      <c r="P34" s="74">
        <f ca="1">MAX(0,IF(WEEKDAY(Tableau1[[#This Row],[Date]],2)&lt;7,0,
SUM(OFFSET(Tableau1[[#This Row],[Temps de travail]],-6,,7))-
SUM(OFFSET(Tableau1[[#This Row],[Heures à récupérer]],-6,,7))+
SUM(OFFSET(Tableau1[[#This Row],[Récup avance]],-6,,7))+
COUNTA(OFFSET(Tableau1[[#This Row],[ CP / ABS]],-6,,7))*$E$3-$K$3
)*24)</f>
        <v>0</v>
      </c>
      <c r="Q34" s="63">
        <f>IF(Tableau1[[#This Row],[ CP / ABS]]="A.M.",Tableau1[[#This Row],[Temps de travail]],0)</f>
        <v>0</v>
      </c>
      <c r="R34" s="63">
        <f>IF(Tableau1[[#This Row],[ CP / ABS]]="Ch.P.",Tableau1[[#This Row],[Temps de travail]],0)</f>
        <v>0</v>
      </c>
    </row>
    <row r="35" spans="2:18" x14ac:dyDescent="0.3">
      <c r="B35" s="49" t="str">
        <f>IF(WEEKDAY(Tableau1[[#This Row],[Date]],2)=4,"semaine "&amp;_xlfn.ISOWEEKNUM(Tableau1[[#This Row],[Date]]),"")</f>
        <v/>
      </c>
      <c r="C35" s="3" t="str">
        <f>UPPER(TEXT(Tableau1[[#This Row],[Date]],"jjjj"))</f>
        <v>MERCREDI</v>
      </c>
      <c r="D35" s="4">
        <f>$C$3+ROW()-ROW(Tableau1[[#Headers],[Date]])-1</f>
        <v>43859</v>
      </c>
      <c r="E35" s="24">
        <v>0.35416666666666669</v>
      </c>
      <c r="F35" s="24">
        <v>0.52083333333333337</v>
      </c>
      <c r="G35" s="24">
        <v>6.9444444444444441E-3</v>
      </c>
      <c r="H35" s="24">
        <v>0.5625</v>
      </c>
      <c r="I35" s="24">
        <v>0.70833333333333337</v>
      </c>
      <c r="J35" s="24">
        <v>6.9444444444444441E-3</v>
      </c>
      <c r="K35" s="2">
        <f>Tableau1[[#This Row],[Fin ]]-Tableau1[[#This Row],[Début ]]-Tableau1[[#This Row],[Pause AM]]+Tableau1[[#This Row],[Fin PM]]-Tableau1[[#This Row],[Début PM]]-Tableau1[[#This Row],[Pause PM]]</f>
        <v>0.29861111111111116</v>
      </c>
      <c r="L35" s="2"/>
      <c r="M35" s="2"/>
      <c r="N35" s="26"/>
      <c r="O35" s="22" t="str">
        <f ca="1">IF(COUNTIF('jours fériés'!C:C,Tableau1[[#This Row],[Date]]),"oui","")</f>
        <v/>
      </c>
      <c r="P35" s="74">
        <f ca="1">MAX(0,IF(WEEKDAY(Tableau1[[#This Row],[Date]],2)&lt;7,0,
SUM(OFFSET(Tableau1[[#This Row],[Temps de travail]],-6,,7))-
SUM(OFFSET(Tableau1[[#This Row],[Heures à récupérer]],-6,,7))+
SUM(OFFSET(Tableau1[[#This Row],[Récup avance]],-6,,7))+
COUNTA(OFFSET(Tableau1[[#This Row],[ CP / ABS]],-6,,7))*$E$3-$K$3
)*24)</f>
        <v>0</v>
      </c>
      <c r="Q35" s="63">
        <f>IF(Tableau1[[#This Row],[ CP / ABS]]="A.M.",Tableau1[[#This Row],[Temps de travail]],0)</f>
        <v>0</v>
      </c>
      <c r="R35" s="63">
        <f>IF(Tableau1[[#This Row],[ CP / ABS]]="Ch.P.",Tableau1[[#This Row],[Temps de travail]],0)</f>
        <v>0</v>
      </c>
    </row>
    <row r="36" spans="2:18" x14ac:dyDescent="0.3">
      <c r="B36" s="49" t="str">
        <f>IF(WEEKDAY(Tableau1[[#This Row],[Date]],2)=4,"semaine "&amp;_xlfn.ISOWEEKNUM(Tableau1[[#This Row],[Date]]),"")</f>
        <v>semaine 5</v>
      </c>
      <c r="C36" s="3" t="str">
        <f>UPPER(TEXT(Tableau1[[#This Row],[Date]],"jjjj"))</f>
        <v>JEUDI</v>
      </c>
      <c r="D36" s="4">
        <f>$C$3+ROW()-ROW(Tableau1[[#Headers],[Date]])-1</f>
        <v>43860</v>
      </c>
      <c r="E36" s="24">
        <v>0.35416666666666669</v>
      </c>
      <c r="F36" s="24">
        <v>0.52083333333333337</v>
      </c>
      <c r="G36" s="24">
        <v>6.9444444444444441E-3</v>
      </c>
      <c r="H36" s="24">
        <v>0.5625</v>
      </c>
      <c r="I36" s="24">
        <v>0.70833333333333337</v>
      </c>
      <c r="J36" s="24">
        <v>6.9444444444444441E-3</v>
      </c>
      <c r="K36" s="2">
        <f>Tableau1[[#This Row],[Fin ]]-Tableau1[[#This Row],[Début ]]-Tableau1[[#This Row],[Pause AM]]+Tableau1[[#This Row],[Fin PM]]-Tableau1[[#This Row],[Début PM]]-Tableau1[[#This Row],[Pause PM]]</f>
        <v>0.29861111111111116</v>
      </c>
      <c r="L36" s="2"/>
      <c r="M36" s="2"/>
      <c r="N36" s="26"/>
      <c r="O36" s="22" t="str">
        <f ca="1">IF(COUNTIF('jours fériés'!C:C,Tableau1[[#This Row],[Date]]),"oui","")</f>
        <v/>
      </c>
      <c r="P36" s="74">
        <f ca="1">MAX(0,IF(WEEKDAY(Tableau1[[#This Row],[Date]],2)&lt;7,0,
SUM(OFFSET(Tableau1[[#This Row],[Temps de travail]],-6,,7))-
SUM(OFFSET(Tableau1[[#This Row],[Heures à récupérer]],-6,,7))+
SUM(OFFSET(Tableau1[[#This Row],[Récup avance]],-6,,7))+
COUNTA(OFFSET(Tableau1[[#This Row],[ CP / ABS]],-6,,7))*$E$3-$K$3
)*24)</f>
        <v>0</v>
      </c>
      <c r="Q36" s="63">
        <f>IF(Tableau1[[#This Row],[ CP / ABS]]="A.M.",Tableau1[[#This Row],[Temps de travail]],0)</f>
        <v>0</v>
      </c>
      <c r="R36" s="63">
        <f>IF(Tableau1[[#This Row],[ CP / ABS]]="Ch.P.",Tableau1[[#This Row],[Temps de travail]],0)</f>
        <v>0</v>
      </c>
    </row>
    <row r="37" spans="2:18" x14ac:dyDescent="0.3">
      <c r="B37" s="49" t="str">
        <f>IF(WEEKDAY(Tableau1[[#This Row],[Date]],2)=4,"semaine "&amp;_xlfn.ISOWEEKNUM(Tableau1[[#This Row],[Date]]),"")</f>
        <v/>
      </c>
      <c r="C37" s="3" t="str">
        <f>UPPER(TEXT(Tableau1[[#This Row],[Date]],"jjjj"))</f>
        <v>VENDREDI</v>
      </c>
      <c r="D37" s="4">
        <f>$C$3+ROW()-ROW(Tableau1[[#Headers],[Date]])-1</f>
        <v>43861</v>
      </c>
      <c r="E37" s="24">
        <v>0.35416666666666669</v>
      </c>
      <c r="F37" s="24">
        <v>0.5</v>
      </c>
      <c r="G37" s="24">
        <v>6.9444444444444441E-3</v>
      </c>
      <c r="H37" s="24">
        <v>0.54166666666666663</v>
      </c>
      <c r="I37" s="24">
        <v>0.64583333333333337</v>
      </c>
      <c r="J37" s="24"/>
      <c r="K37" s="2">
        <f>Tableau1[[#This Row],[Fin ]]-Tableau1[[#This Row],[Début ]]-Tableau1[[#This Row],[Pause AM]]+Tableau1[[#This Row],[Fin PM]]-Tableau1[[#This Row],[Début PM]]-Tableau1[[#This Row],[Pause PM]]</f>
        <v>0.24305555555555558</v>
      </c>
      <c r="L37" s="2"/>
      <c r="M37" s="2"/>
      <c r="N37" s="26"/>
      <c r="O37" s="22" t="str">
        <f ca="1">IF(COUNTIF('jours fériés'!C:C,Tableau1[[#This Row],[Date]]),"oui","")</f>
        <v/>
      </c>
      <c r="P37" s="74">
        <f ca="1">MAX(0,IF(WEEKDAY(Tableau1[[#This Row],[Date]],2)&lt;7,0,
SUM(OFFSET(Tableau1[[#This Row],[Temps de travail]],-6,,7))-
SUM(OFFSET(Tableau1[[#This Row],[Heures à récupérer]],-6,,7))+
SUM(OFFSET(Tableau1[[#This Row],[Récup avance]],-6,,7))+
COUNTA(OFFSET(Tableau1[[#This Row],[ CP / ABS]],-6,,7))*$E$3-$K$3
)*24)</f>
        <v>0</v>
      </c>
      <c r="Q37" s="63">
        <f>IF(Tableau1[[#This Row],[ CP / ABS]]="A.M.",Tableau1[[#This Row],[Temps de travail]],0)</f>
        <v>0</v>
      </c>
      <c r="R37" s="63">
        <f>IF(Tableau1[[#This Row],[ CP / ABS]]="Ch.P.",Tableau1[[#This Row],[Temps de travail]],0)</f>
        <v>0</v>
      </c>
    </row>
    <row r="38" spans="2:18" ht="15" thickBot="1" x14ac:dyDescent="0.35">
      <c r="B38" s="49" t="str">
        <f>IF(WEEKDAY(Tableau1[[#This Row],[Date]],2)=4,"semaine "&amp;_xlfn.ISOWEEKNUM(Tableau1[[#This Row],[Date]]),"")</f>
        <v/>
      </c>
      <c r="C38" s="3" t="str">
        <f>UPPER(TEXT(Tableau1[[#This Row],[Date]],"jjjj"))</f>
        <v>SAMEDI</v>
      </c>
      <c r="D38" s="4">
        <f>$C$3+ROW()-ROW(Tableau1[[#Headers],[Date]])-1</f>
        <v>43862</v>
      </c>
      <c r="E38" s="24"/>
      <c r="F38" s="24"/>
      <c r="G38" s="24"/>
      <c r="H38" s="24"/>
      <c r="I38" s="24"/>
      <c r="J38" s="24"/>
      <c r="K38" s="2">
        <f>Tableau1[[#This Row],[Fin ]]-Tableau1[[#This Row],[Début ]]-Tableau1[[#This Row],[Pause AM]]+Tableau1[[#This Row],[Fin PM]]-Tableau1[[#This Row],[Début PM]]-Tableau1[[#This Row],[Pause PM]]</f>
        <v>0</v>
      </c>
      <c r="L38" s="2"/>
      <c r="M38" s="2"/>
      <c r="N38" s="26"/>
      <c r="O38" s="22" t="str">
        <f ca="1">IF(COUNTIF('jours fériés'!C:C,Tableau1[[#This Row],[Date]]),"oui","")</f>
        <v/>
      </c>
      <c r="P38" s="74">
        <f ca="1">MAX(0,IF(WEEKDAY(Tableau1[[#This Row],[Date]],2)&lt;7,0,
SUM(OFFSET(Tableau1[[#This Row],[Temps de travail]],-6,,7))-
SUM(OFFSET(Tableau1[[#This Row],[Heures à récupérer]],-6,,7))+
SUM(OFFSET(Tableau1[[#This Row],[Récup avance]],-6,,7))+
COUNTA(OFFSET(Tableau1[[#This Row],[ CP / ABS]],-6,,7))*$E$3-$K$3
)*24)</f>
        <v>0</v>
      </c>
      <c r="Q38" s="63">
        <f>IF(Tableau1[[#This Row],[ CP / ABS]]="A.M.",Tableau1[[#This Row],[Temps de travail]],0)</f>
        <v>0</v>
      </c>
      <c r="R38" s="63">
        <f>IF(Tableau1[[#This Row],[ CP / ABS]]="Ch.P.",Tableau1[[#This Row],[Temps de travail]],0)</f>
        <v>0</v>
      </c>
    </row>
    <row r="39" spans="2:18" ht="15" thickBot="1" x14ac:dyDescent="0.35">
      <c r="B39" s="49" t="str">
        <f>IF(WEEKDAY(Tableau1[[#This Row],[Date]],2)=4,"semaine "&amp;_xlfn.ISOWEEKNUM(Tableau1[[#This Row],[Date]]),"")</f>
        <v/>
      </c>
      <c r="C39" s="3" t="str">
        <f>UPPER(TEXT(Tableau1[[#This Row],[Date]],"jjjj"))</f>
        <v>DIMANCHE</v>
      </c>
      <c r="D39" s="4">
        <f>$C$3+ROW()-ROW(Tableau1[[#Headers],[Date]])-1</f>
        <v>43863</v>
      </c>
      <c r="E39" s="24"/>
      <c r="F39" s="24"/>
      <c r="G39" s="24"/>
      <c r="H39" s="24"/>
      <c r="I39" s="24"/>
      <c r="J39" s="24"/>
      <c r="K39" s="2">
        <f>Tableau1[[#This Row],[Fin ]]-Tableau1[[#This Row],[Début ]]-Tableau1[[#This Row],[Pause AM]]+Tableau1[[#This Row],[Fin PM]]-Tableau1[[#This Row],[Début PM]]-Tableau1[[#This Row],[Pause PM]]</f>
        <v>0</v>
      </c>
      <c r="L39" s="2"/>
      <c r="M39" s="2"/>
      <c r="N39" s="26"/>
      <c r="O39" s="22" t="str">
        <f ca="1">IF(COUNTIF('jours fériés'!C:C,Tableau1[[#This Row],[Date]]),"oui","")</f>
        <v/>
      </c>
      <c r="P39" s="75">
        <f ca="1">SUBTOTAL(109,P33:P38)</f>
        <v>0</v>
      </c>
      <c r="Q39" s="62">
        <f t="shared" ref="Q39" si="6">SUBTOTAL(109,Q33:Q38)</f>
        <v>0</v>
      </c>
      <c r="R39" s="66">
        <f t="shared" ref="R39" si="7">SUM(R33:R38)</f>
        <v>0</v>
      </c>
    </row>
    <row r="40" spans="2:18" x14ac:dyDescent="0.3">
      <c r="B40" s="49" t="str">
        <f>IF(WEEKDAY(Tableau1[[#This Row],[Date]],2)=4,"semaine "&amp;_xlfn.ISOWEEKNUM(Tableau1[[#This Row],[Date]]),"")</f>
        <v/>
      </c>
      <c r="C40" s="3" t="str">
        <f>UPPER(TEXT(Tableau1[[#This Row],[Date]],"jjjj"))</f>
        <v>LUNDI</v>
      </c>
      <c r="D40" s="4">
        <f>$C$3+ROW()-ROW(Tableau1[[#Headers],[Date]])-1</f>
        <v>43864</v>
      </c>
      <c r="E40" s="24"/>
      <c r="F40" s="24"/>
      <c r="G40" s="24"/>
      <c r="H40" s="24"/>
      <c r="I40" s="24"/>
      <c r="J40" s="24"/>
      <c r="K40" s="2">
        <f>Tableau1[[#This Row],[Fin ]]-Tableau1[[#This Row],[Début ]]-Tableau1[[#This Row],[Pause AM]]+Tableau1[[#This Row],[Fin PM]]-Tableau1[[#This Row],[Début PM]]-Tableau1[[#This Row],[Pause PM]]</f>
        <v>0</v>
      </c>
      <c r="L40" s="2"/>
      <c r="M40" s="2"/>
      <c r="N40" s="26"/>
      <c r="O40" s="22" t="str">
        <f ca="1">IF(COUNTIF('jours fériés'!C:C,Tableau1[[#This Row],[Date]]),"oui","")</f>
        <v/>
      </c>
      <c r="P40" s="74">
        <f ca="1">MAX(0,IF(WEEKDAY(Tableau1[[#This Row],[Date]],2)&lt;7,0,
SUM(OFFSET(Tableau1[[#This Row],[Temps de travail]],-6,,7))-
SUM(OFFSET(Tableau1[[#This Row],[Heures à récupérer]],-6,,7))+
SUM(OFFSET(Tableau1[[#This Row],[Récup avance]],-6,,7))+
COUNTA(OFFSET(Tableau1[[#This Row],[ CP / ABS]],-6,,7))*$E$3-$K$3
)*24)</f>
        <v>0</v>
      </c>
      <c r="Q40" s="65">
        <f>IF(Tableau1[[#This Row],[ CP / ABS]]="A.M.",Tableau1[[#This Row],[Temps de travail]],0)</f>
        <v>0</v>
      </c>
      <c r="R40" s="65">
        <f>IF(Tableau1[[#This Row],[ CP / ABS]]="Ch.P.",Tableau1[[#This Row],[Temps de travail]],0)</f>
        <v>0</v>
      </c>
    </row>
    <row r="41" spans="2:18" x14ac:dyDescent="0.3">
      <c r="B41" s="49" t="str">
        <f>IF(WEEKDAY(Tableau1[[#This Row],[Date]],2)=4,"semaine "&amp;_xlfn.ISOWEEKNUM(Tableau1[[#This Row],[Date]]),"")</f>
        <v/>
      </c>
      <c r="C41" s="3" t="str">
        <f>UPPER(TEXT(Tableau1[[#This Row],[Date]],"jjjj"))</f>
        <v>MARDI</v>
      </c>
      <c r="D41" s="4">
        <f>$C$3+ROW()-ROW(Tableau1[[#Headers],[Date]])-1</f>
        <v>43865</v>
      </c>
      <c r="E41" s="24"/>
      <c r="F41" s="24"/>
      <c r="G41" s="24"/>
      <c r="H41" s="24"/>
      <c r="I41" s="24"/>
      <c r="J41" s="24"/>
      <c r="K41" s="2">
        <f>Tableau1[[#This Row],[Fin ]]-Tableau1[[#This Row],[Début ]]-Tableau1[[#This Row],[Pause AM]]+Tableau1[[#This Row],[Fin PM]]-Tableau1[[#This Row],[Début PM]]-Tableau1[[#This Row],[Pause PM]]</f>
        <v>0</v>
      </c>
      <c r="L41" s="2"/>
      <c r="M41" s="2"/>
      <c r="N41" s="26"/>
      <c r="O41" s="22" t="str">
        <f ca="1">IF(COUNTIF('jours fériés'!C:C,Tableau1[[#This Row],[Date]]),"oui","")</f>
        <v/>
      </c>
      <c r="P41" s="74">
        <f ca="1">MAX(0,IF(WEEKDAY(Tableau1[[#This Row],[Date]],2)&lt;7,0,
SUM(OFFSET(Tableau1[[#This Row],[Temps de travail]],-6,,7))-
SUM(OFFSET(Tableau1[[#This Row],[Heures à récupérer]],-6,,7))+
SUM(OFFSET(Tableau1[[#This Row],[Récup avance]],-6,,7))+
COUNTA(OFFSET(Tableau1[[#This Row],[ CP / ABS]],-6,,7))*$E$3-$K$3
)*24)</f>
        <v>0</v>
      </c>
      <c r="Q41" s="63">
        <f>IF(Tableau1[[#This Row],[ CP / ABS]]="A.M.",Tableau1[[#This Row],[Temps de travail]],0)</f>
        <v>0</v>
      </c>
      <c r="R41" s="63">
        <f>IF(Tableau1[[#This Row],[ CP / ABS]]="Ch.P.",Tableau1[[#This Row],[Temps de travail]],0)</f>
        <v>0</v>
      </c>
    </row>
    <row r="42" spans="2:18" x14ac:dyDescent="0.3">
      <c r="B42" s="49" t="str">
        <f>IF(WEEKDAY(Tableau1[[#This Row],[Date]],2)=4,"semaine "&amp;_xlfn.ISOWEEKNUM(Tableau1[[#This Row],[Date]]),"")</f>
        <v/>
      </c>
      <c r="C42" s="3" t="str">
        <f>UPPER(TEXT(Tableau1[[#This Row],[Date]],"jjjj"))</f>
        <v>MERCREDI</v>
      </c>
      <c r="D42" s="4">
        <f>$C$3+ROW()-ROW(Tableau1[[#Headers],[Date]])-1</f>
        <v>43866</v>
      </c>
      <c r="E42" s="24"/>
      <c r="F42" s="24"/>
      <c r="G42" s="24"/>
      <c r="H42" s="24"/>
      <c r="I42" s="24"/>
      <c r="J42" s="24"/>
      <c r="K42" s="2">
        <f>Tableau1[[#This Row],[Fin ]]-Tableau1[[#This Row],[Début ]]-Tableau1[[#This Row],[Pause AM]]+Tableau1[[#This Row],[Fin PM]]-Tableau1[[#This Row],[Début PM]]-Tableau1[[#This Row],[Pause PM]]</f>
        <v>0</v>
      </c>
      <c r="L42" s="2"/>
      <c r="M42" s="2"/>
      <c r="N42" s="26"/>
      <c r="O42" s="22" t="str">
        <f ca="1">IF(COUNTIF('jours fériés'!C:C,Tableau1[[#This Row],[Date]]),"oui","")</f>
        <v/>
      </c>
      <c r="P42" s="74">
        <f ca="1">MAX(0,IF(WEEKDAY(Tableau1[[#This Row],[Date]],2)&lt;7,0,
SUM(OFFSET(Tableau1[[#This Row],[Temps de travail]],-6,,7))-
SUM(OFFSET(Tableau1[[#This Row],[Heures à récupérer]],-6,,7))+
SUM(OFFSET(Tableau1[[#This Row],[Récup avance]],-6,,7))+
COUNTA(OFFSET(Tableau1[[#This Row],[ CP / ABS]],-6,,7))*$E$3-$K$3
)*24)</f>
        <v>0</v>
      </c>
      <c r="Q42" s="63">
        <f>IF(Tableau1[[#This Row],[ CP / ABS]]="A.M.",Tableau1[[#This Row],[Temps de travail]],0)</f>
        <v>0</v>
      </c>
      <c r="R42" s="63">
        <f>IF(Tableau1[[#This Row],[ CP / ABS]]="Ch.P.",Tableau1[[#This Row],[Temps de travail]],0)</f>
        <v>0</v>
      </c>
    </row>
    <row r="43" spans="2:18" x14ac:dyDescent="0.3">
      <c r="B43" s="49" t="str">
        <f>IF(WEEKDAY(Tableau1[[#This Row],[Date]],2)=4,"semaine "&amp;_xlfn.ISOWEEKNUM(Tableau1[[#This Row],[Date]]),"")</f>
        <v>semaine 6</v>
      </c>
      <c r="C43" s="3" t="str">
        <f>UPPER(TEXT(Tableau1[[#This Row],[Date]],"jjjj"))</f>
        <v>JEUDI</v>
      </c>
      <c r="D43" s="4">
        <f>$C$3+ROW()-ROW(Tableau1[[#Headers],[Date]])-1</f>
        <v>43867</v>
      </c>
      <c r="E43" s="24"/>
      <c r="F43" s="24"/>
      <c r="G43" s="24"/>
      <c r="H43" s="24"/>
      <c r="I43" s="24"/>
      <c r="J43" s="24"/>
      <c r="K43" s="2">
        <f>Tableau1[[#This Row],[Fin ]]-Tableau1[[#This Row],[Début ]]-Tableau1[[#This Row],[Pause AM]]+Tableau1[[#This Row],[Fin PM]]-Tableau1[[#This Row],[Début PM]]-Tableau1[[#This Row],[Pause PM]]</f>
        <v>0</v>
      </c>
      <c r="L43" s="2"/>
      <c r="M43" s="2"/>
      <c r="N43" s="26"/>
      <c r="O43" s="22" t="str">
        <f ca="1">IF(COUNTIF('jours fériés'!C:C,Tableau1[[#This Row],[Date]]),"oui","")</f>
        <v/>
      </c>
      <c r="P43" s="74">
        <f ca="1">MAX(0,IF(WEEKDAY(Tableau1[[#This Row],[Date]],2)&lt;7,0,
SUM(OFFSET(Tableau1[[#This Row],[Temps de travail]],-6,,7))-
SUM(OFFSET(Tableau1[[#This Row],[Heures à récupérer]],-6,,7))+
SUM(OFFSET(Tableau1[[#This Row],[Récup avance]],-6,,7))+
COUNTA(OFFSET(Tableau1[[#This Row],[ CP / ABS]],-6,,7))*$E$3-$K$3
)*24)</f>
        <v>0</v>
      </c>
      <c r="Q43" s="63">
        <f>IF(Tableau1[[#This Row],[ CP / ABS]]="A.M.",Tableau1[[#This Row],[Temps de travail]],0)</f>
        <v>0</v>
      </c>
      <c r="R43" s="63">
        <f>IF(Tableau1[[#This Row],[ CP / ABS]]="Ch.P.",Tableau1[[#This Row],[Temps de travail]],0)</f>
        <v>0</v>
      </c>
    </row>
    <row r="44" spans="2:18" x14ac:dyDescent="0.3">
      <c r="B44" s="49" t="str">
        <f>IF(WEEKDAY(Tableau1[[#This Row],[Date]],2)=4,"semaine "&amp;_xlfn.ISOWEEKNUM(Tableau1[[#This Row],[Date]]),"")</f>
        <v/>
      </c>
      <c r="C44" s="3" t="str">
        <f>UPPER(TEXT(Tableau1[[#This Row],[Date]],"jjjj"))</f>
        <v>VENDREDI</v>
      </c>
      <c r="D44" s="4">
        <f>$C$3+ROW()-ROW(Tableau1[[#Headers],[Date]])-1</f>
        <v>43868</v>
      </c>
      <c r="E44" s="24"/>
      <c r="F44" s="24"/>
      <c r="G44" s="24"/>
      <c r="H44" s="24"/>
      <c r="I44" s="24"/>
      <c r="J44" s="24"/>
      <c r="K44" s="2">
        <f>Tableau1[[#This Row],[Fin ]]-Tableau1[[#This Row],[Début ]]-Tableau1[[#This Row],[Pause AM]]+Tableau1[[#This Row],[Fin PM]]-Tableau1[[#This Row],[Début PM]]-Tableau1[[#This Row],[Pause PM]]</f>
        <v>0</v>
      </c>
      <c r="L44" s="2"/>
      <c r="M44" s="2"/>
      <c r="N44" s="26"/>
      <c r="O44" s="22" t="str">
        <f ca="1">IF(COUNTIF('jours fériés'!C:C,Tableau1[[#This Row],[Date]]),"oui","")</f>
        <v/>
      </c>
      <c r="P44" s="74">
        <f ca="1">MAX(0,IF(WEEKDAY(Tableau1[[#This Row],[Date]],2)&lt;7,0,
SUM(OFFSET(Tableau1[[#This Row],[Temps de travail]],-6,,7))-
SUM(OFFSET(Tableau1[[#This Row],[Heures à récupérer]],-6,,7))+
SUM(OFFSET(Tableau1[[#This Row],[Récup avance]],-6,,7))+
COUNTA(OFFSET(Tableau1[[#This Row],[ CP / ABS]],-6,,7))*$E$3-$K$3
)*24)</f>
        <v>0</v>
      </c>
      <c r="Q44" s="63">
        <f>IF(Tableau1[[#This Row],[ CP / ABS]]="A.M.",Tableau1[[#This Row],[Temps de travail]],0)</f>
        <v>0</v>
      </c>
      <c r="R44" s="63">
        <f>IF(Tableau1[[#This Row],[ CP / ABS]]="Ch.P.",Tableau1[[#This Row],[Temps de travail]],0)</f>
        <v>0</v>
      </c>
    </row>
    <row r="45" spans="2:18" ht="15" thickBot="1" x14ac:dyDescent="0.35">
      <c r="B45" s="49" t="str">
        <f>IF(WEEKDAY(Tableau1[[#This Row],[Date]],2)=4,"semaine "&amp;_xlfn.ISOWEEKNUM(Tableau1[[#This Row],[Date]]),"")</f>
        <v/>
      </c>
      <c r="C45" s="3" t="str">
        <f>UPPER(TEXT(Tableau1[[#This Row],[Date]],"jjjj"))</f>
        <v>SAMEDI</v>
      </c>
      <c r="D45" s="4">
        <f>$C$3+ROW()-ROW(Tableau1[[#Headers],[Date]])-1</f>
        <v>43869</v>
      </c>
      <c r="E45" s="24"/>
      <c r="F45" s="24"/>
      <c r="G45" s="24"/>
      <c r="H45" s="24"/>
      <c r="I45" s="24"/>
      <c r="J45" s="24"/>
      <c r="K45" s="2">
        <f>Tableau1[[#This Row],[Fin ]]-Tableau1[[#This Row],[Début ]]-Tableau1[[#This Row],[Pause AM]]+Tableau1[[#This Row],[Fin PM]]-Tableau1[[#This Row],[Début PM]]-Tableau1[[#This Row],[Pause PM]]</f>
        <v>0</v>
      </c>
      <c r="L45" s="2"/>
      <c r="M45" s="2"/>
      <c r="N45" s="26"/>
      <c r="O45" s="22" t="str">
        <f ca="1">IF(COUNTIF('jours fériés'!C:C,Tableau1[[#This Row],[Date]]),"oui","")</f>
        <v/>
      </c>
      <c r="P45" s="74">
        <f ca="1">MAX(0,IF(WEEKDAY(Tableau1[[#This Row],[Date]],2)&lt;7,0,
SUM(OFFSET(Tableau1[[#This Row],[Temps de travail]],-6,,7))-
SUM(OFFSET(Tableau1[[#This Row],[Heures à récupérer]],-6,,7))+
SUM(OFFSET(Tableau1[[#This Row],[Récup avance]],-6,,7))+
COUNTA(OFFSET(Tableau1[[#This Row],[ CP / ABS]],-6,,7))*$E$3-$K$3
)*24)</f>
        <v>0</v>
      </c>
      <c r="Q45" s="63">
        <f>IF(Tableau1[[#This Row],[ CP / ABS]]="A.M.",Tableau1[[#This Row],[Temps de travail]],0)</f>
        <v>0</v>
      </c>
      <c r="R45" s="63">
        <f>IF(Tableau1[[#This Row],[ CP / ABS]]="Ch.P.",Tableau1[[#This Row],[Temps de travail]],0)</f>
        <v>0</v>
      </c>
    </row>
    <row r="46" spans="2:18" ht="15" thickBot="1" x14ac:dyDescent="0.35">
      <c r="B46" s="49" t="str">
        <f>IF(WEEKDAY(Tableau1[[#This Row],[Date]],2)=4,"semaine "&amp;_xlfn.ISOWEEKNUM(Tableau1[[#This Row],[Date]]),"")</f>
        <v/>
      </c>
      <c r="C46" s="3" t="str">
        <f>UPPER(TEXT(Tableau1[[#This Row],[Date]],"jjjj"))</f>
        <v>DIMANCHE</v>
      </c>
      <c r="D46" s="4">
        <f>$C$3+ROW()-ROW(Tableau1[[#Headers],[Date]])-1</f>
        <v>43870</v>
      </c>
      <c r="E46" s="24"/>
      <c r="F46" s="24"/>
      <c r="G46" s="24"/>
      <c r="H46" s="24"/>
      <c r="I46" s="24"/>
      <c r="J46" s="24"/>
      <c r="K46" s="2">
        <f>Tableau1[[#This Row],[Fin ]]-Tableau1[[#This Row],[Début ]]-Tableau1[[#This Row],[Pause AM]]+Tableau1[[#This Row],[Fin PM]]-Tableau1[[#This Row],[Début PM]]-Tableau1[[#This Row],[Pause PM]]</f>
        <v>0</v>
      </c>
      <c r="L46" s="2"/>
      <c r="M46" s="2"/>
      <c r="N46" s="26"/>
      <c r="O46" s="22" t="str">
        <f ca="1">IF(COUNTIF('jours fériés'!C:C,Tableau1[[#This Row],[Date]]),"oui","")</f>
        <v/>
      </c>
      <c r="P46" s="75">
        <f ca="1">SUBTOTAL(109,P40:P45)</f>
        <v>0</v>
      </c>
      <c r="Q46" s="62">
        <f t="shared" ref="Q46" si="8">SUBTOTAL(109,Q40:Q45)</f>
        <v>0</v>
      </c>
      <c r="R46" s="66">
        <f t="shared" ref="R46" si="9">SUM(R40:R45)</f>
        <v>0</v>
      </c>
    </row>
    <row r="47" spans="2:18" x14ac:dyDescent="0.3">
      <c r="B47" s="49" t="str">
        <f>IF(WEEKDAY(Tableau1[[#This Row],[Date]],2)=4,"semaine "&amp;_xlfn.ISOWEEKNUM(Tableau1[[#This Row],[Date]]),"")</f>
        <v/>
      </c>
      <c r="C47" s="3" t="str">
        <f>UPPER(TEXT(Tableau1[[#This Row],[Date]],"jjjj"))</f>
        <v>LUNDI</v>
      </c>
      <c r="D47" s="4">
        <f>$C$3+ROW()-ROW(Tableau1[[#Headers],[Date]])-1</f>
        <v>43871</v>
      </c>
      <c r="E47" s="24"/>
      <c r="F47" s="24"/>
      <c r="G47" s="24"/>
      <c r="H47" s="24"/>
      <c r="I47" s="24"/>
      <c r="J47" s="24"/>
      <c r="K47" s="2">
        <f>Tableau1[[#This Row],[Fin ]]-Tableau1[[#This Row],[Début ]]-Tableau1[[#This Row],[Pause AM]]+Tableau1[[#This Row],[Fin PM]]-Tableau1[[#This Row],[Début PM]]-Tableau1[[#This Row],[Pause PM]]</f>
        <v>0</v>
      </c>
      <c r="L47" s="2"/>
      <c r="M47" s="2"/>
      <c r="N47" s="26"/>
      <c r="O47" s="22" t="str">
        <f ca="1">IF(COUNTIF('jours fériés'!C:C,Tableau1[[#This Row],[Date]]),"oui","")</f>
        <v/>
      </c>
      <c r="P47" s="74">
        <f ca="1">MAX(0,IF(WEEKDAY(Tableau1[[#This Row],[Date]],2)&lt;7,0,
SUM(OFFSET(Tableau1[[#This Row],[Temps de travail]],-6,,7))-
SUM(OFFSET(Tableau1[[#This Row],[Heures à récupérer]],-6,,7))+
SUM(OFFSET(Tableau1[[#This Row],[Récup avance]],-6,,7))+
COUNTA(OFFSET(Tableau1[[#This Row],[ CP / ABS]],-6,,7))*$E$3-$K$3
)*24)</f>
        <v>0</v>
      </c>
      <c r="Q47" s="65">
        <f>IF(Tableau1[[#This Row],[ CP / ABS]]="A.M.",Tableau1[[#This Row],[Temps de travail]],0)</f>
        <v>0</v>
      </c>
      <c r="R47" s="65">
        <f>IF(Tableau1[[#This Row],[ CP / ABS]]="Ch.P.",Tableau1[[#This Row],[Temps de travail]],0)</f>
        <v>0</v>
      </c>
    </row>
    <row r="48" spans="2:18" x14ac:dyDescent="0.3">
      <c r="B48" s="49" t="str">
        <f>IF(WEEKDAY(Tableau1[[#This Row],[Date]],2)=4,"semaine "&amp;_xlfn.ISOWEEKNUM(Tableau1[[#This Row],[Date]]),"")</f>
        <v/>
      </c>
      <c r="C48" s="3" t="str">
        <f>UPPER(TEXT(Tableau1[[#This Row],[Date]],"jjjj"))</f>
        <v>MARDI</v>
      </c>
      <c r="D48" s="4">
        <f>$C$3+ROW()-ROW(Tableau1[[#Headers],[Date]])-1</f>
        <v>43872</v>
      </c>
      <c r="E48" s="24"/>
      <c r="F48" s="24"/>
      <c r="G48" s="24"/>
      <c r="H48" s="24"/>
      <c r="I48" s="24"/>
      <c r="J48" s="24"/>
      <c r="K48" s="2">
        <f>Tableau1[[#This Row],[Fin ]]-Tableau1[[#This Row],[Début ]]-Tableau1[[#This Row],[Pause AM]]+Tableau1[[#This Row],[Fin PM]]-Tableau1[[#This Row],[Début PM]]-Tableau1[[#This Row],[Pause PM]]</f>
        <v>0</v>
      </c>
      <c r="L48" s="2"/>
      <c r="M48" s="2"/>
      <c r="N48" s="26"/>
      <c r="O48" s="22" t="str">
        <f ca="1">IF(COUNTIF('jours fériés'!C:C,Tableau1[[#This Row],[Date]]),"oui","")</f>
        <v/>
      </c>
      <c r="P48" s="74">
        <f ca="1">MAX(0,IF(WEEKDAY(Tableau1[[#This Row],[Date]],2)&lt;7,0,
SUM(OFFSET(Tableau1[[#This Row],[Temps de travail]],-6,,7))-
SUM(OFFSET(Tableau1[[#This Row],[Heures à récupérer]],-6,,7))+
SUM(OFFSET(Tableau1[[#This Row],[Récup avance]],-6,,7))+
COUNTA(OFFSET(Tableau1[[#This Row],[ CP / ABS]],-6,,7))*$E$3-$K$3
)*24)</f>
        <v>0</v>
      </c>
      <c r="Q48" s="63">
        <f>IF(Tableau1[[#This Row],[ CP / ABS]]="A.M.",Tableau1[[#This Row],[Temps de travail]],0)</f>
        <v>0</v>
      </c>
      <c r="R48" s="63">
        <f>IF(Tableau1[[#This Row],[ CP / ABS]]="Ch.P.",Tableau1[[#This Row],[Temps de travail]],0)</f>
        <v>0</v>
      </c>
    </row>
    <row r="49" spans="2:18" x14ac:dyDescent="0.3">
      <c r="B49" s="49" t="str">
        <f>IF(WEEKDAY(Tableau1[[#This Row],[Date]],2)=4,"semaine "&amp;_xlfn.ISOWEEKNUM(Tableau1[[#This Row],[Date]]),"")</f>
        <v/>
      </c>
      <c r="C49" s="3" t="str">
        <f>UPPER(TEXT(Tableau1[[#This Row],[Date]],"jjjj"))</f>
        <v>MERCREDI</v>
      </c>
      <c r="D49" s="4">
        <f>$C$3+ROW()-ROW(Tableau1[[#Headers],[Date]])-1</f>
        <v>43873</v>
      </c>
      <c r="E49" s="24"/>
      <c r="F49" s="24"/>
      <c r="G49" s="24"/>
      <c r="H49" s="24"/>
      <c r="I49" s="24"/>
      <c r="J49" s="24"/>
      <c r="K49" s="2">
        <f>Tableau1[[#This Row],[Fin ]]-Tableau1[[#This Row],[Début ]]-Tableau1[[#This Row],[Pause AM]]+Tableau1[[#This Row],[Fin PM]]-Tableau1[[#This Row],[Début PM]]-Tableau1[[#This Row],[Pause PM]]</f>
        <v>0</v>
      </c>
      <c r="L49" s="2"/>
      <c r="M49" s="2"/>
      <c r="N49" s="26"/>
      <c r="O49" s="22" t="str">
        <f ca="1">IF(COUNTIF('jours fériés'!C:C,Tableau1[[#This Row],[Date]]),"oui","")</f>
        <v/>
      </c>
      <c r="P49" s="74">
        <f ca="1">MAX(0,IF(WEEKDAY(Tableau1[[#This Row],[Date]],2)&lt;7,0,
SUM(OFFSET(Tableau1[[#This Row],[Temps de travail]],-6,,7))-
SUM(OFFSET(Tableau1[[#This Row],[Heures à récupérer]],-6,,7))+
SUM(OFFSET(Tableau1[[#This Row],[Récup avance]],-6,,7))+
COUNTA(OFFSET(Tableau1[[#This Row],[ CP / ABS]],-6,,7))*$E$3-$K$3
)*24)</f>
        <v>0</v>
      </c>
      <c r="Q49" s="63">
        <f>IF(Tableau1[[#This Row],[ CP / ABS]]="A.M.",Tableau1[[#This Row],[Temps de travail]],0)</f>
        <v>0</v>
      </c>
      <c r="R49" s="63">
        <f>IF(Tableau1[[#This Row],[ CP / ABS]]="Ch.P.",Tableau1[[#This Row],[Temps de travail]],0)</f>
        <v>0</v>
      </c>
    </row>
    <row r="50" spans="2:18" x14ac:dyDescent="0.3">
      <c r="B50" s="49" t="str">
        <f>IF(WEEKDAY(Tableau1[[#This Row],[Date]],2)=4,"semaine "&amp;_xlfn.ISOWEEKNUM(Tableau1[[#This Row],[Date]]),"")</f>
        <v>semaine 7</v>
      </c>
      <c r="C50" s="3" t="str">
        <f>UPPER(TEXT(Tableau1[[#This Row],[Date]],"jjjj"))</f>
        <v>JEUDI</v>
      </c>
      <c r="D50" s="4">
        <f>$C$3+ROW()-ROW(Tableau1[[#Headers],[Date]])-1</f>
        <v>43874</v>
      </c>
      <c r="E50" s="24"/>
      <c r="F50" s="24"/>
      <c r="G50" s="24"/>
      <c r="H50" s="24"/>
      <c r="I50" s="24"/>
      <c r="J50" s="24"/>
      <c r="K50" s="2">
        <f>Tableau1[[#This Row],[Fin ]]-Tableau1[[#This Row],[Début ]]-Tableau1[[#This Row],[Pause AM]]+Tableau1[[#This Row],[Fin PM]]-Tableau1[[#This Row],[Début PM]]-Tableau1[[#This Row],[Pause PM]]</f>
        <v>0</v>
      </c>
      <c r="L50" s="2"/>
      <c r="M50" s="2"/>
      <c r="N50" s="26"/>
      <c r="O50" s="22" t="str">
        <f ca="1">IF(COUNTIF('jours fériés'!C:C,Tableau1[[#This Row],[Date]]),"oui","")</f>
        <v/>
      </c>
      <c r="P50" s="74">
        <f ca="1">MAX(0,IF(WEEKDAY(Tableau1[[#This Row],[Date]],2)&lt;7,0,
SUM(OFFSET(Tableau1[[#This Row],[Temps de travail]],-6,,7))-
SUM(OFFSET(Tableau1[[#This Row],[Heures à récupérer]],-6,,7))+
SUM(OFFSET(Tableau1[[#This Row],[Récup avance]],-6,,7))+
COUNTA(OFFSET(Tableau1[[#This Row],[ CP / ABS]],-6,,7))*$E$3-$K$3
)*24)</f>
        <v>0</v>
      </c>
      <c r="Q50" s="63">
        <f>IF(Tableau1[[#This Row],[ CP / ABS]]="A.M.",Tableau1[[#This Row],[Temps de travail]],0)</f>
        <v>0</v>
      </c>
      <c r="R50" s="63">
        <f>IF(Tableau1[[#This Row],[ CP / ABS]]="Ch.P.",Tableau1[[#This Row],[Temps de travail]],0)</f>
        <v>0</v>
      </c>
    </row>
    <row r="51" spans="2:18" x14ac:dyDescent="0.3">
      <c r="B51" s="49" t="str">
        <f>IF(WEEKDAY(Tableau1[[#This Row],[Date]],2)=4,"semaine "&amp;_xlfn.ISOWEEKNUM(Tableau1[[#This Row],[Date]]),"")</f>
        <v/>
      </c>
      <c r="C51" s="3" t="str">
        <f>UPPER(TEXT(Tableau1[[#This Row],[Date]],"jjjj"))</f>
        <v>VENDREDI</v>
      </c>
      <c r="D51" s="4">
        <f>$C$3+ROW()-ROW(Tableau1[[#Headers],[Date]])-1</f>
        <v>43875</v>
      </c>
      <c r="E51" s="24"/>
      <c r="F51" s="24"/>
      <c r="G51" s="24"/>
      <c r="H51" s="24"/>
      <c r="I51" s="24"/>
      <c r="J51" s="24"/>
      <c r="K51" s="2">
        <f>Tableau1[[#This Row],[Fin ]]-Tableau1[[#This Row],[Début ]]-Tableau1[[#This Row],[Pause AM]]+Tableau1[[#This Row],[Fin PM]]-Tableau1[[#This Row],[Début PM]]-Tableau1[[#This Row],[Pause PM]]</f>
        <v>0</v>
      </c>
      <c r="L51" s="2"/>
      <c r="M51" s="2"/>
      <c r="N51" s="26"/>
      <c r="O51" s="22" t="str">
        <f ca="1">IF(COUNTIF('jours fériés'!C:C,Tableau1[[#This Row],[Date]]),"oui","")</f>
        <v/>
      </c>
      <c r="P51" s="74">
        <f ca="1">MAX(0,IF(WEEKDAY(Tableau1[[#This Row],[Date]],2)&lt;7,0,
SUM(OFFSET(Tableau1[[#This Row],[Temps de travail]],-6,,7))-
SUM(OFFSET(Tableau1[[#This Row],[Heures à récupérer]],-6,,7))+
SUM(OFFSET(Tableau1[[#This Row],[Récup avance]],-6,,7))+
COUNTA(OFFSET(Tableau1[[#This Row],[ CP / ABS]],-6,,7))*$E$3-$K$3
)*24)</f>
        <v>0</v>
      </c>
      <c r="Q51" s="63">
        <f>IF(Tableau1[[#This Row],[ CP / ABS]]="A.M.",Tableau1[[#This Row],[Temps de travail]],0)</f>
        <v>0</v>
      </c>
      <c r="R51" s="63">
        <f>IF(Tableau1[[#This Row],[ CP / ABS]]="Ch.P.",Tableau1[[#This Row],[Temps de travail]],0)</f>
        <v>0</v>
      </c>
    </row>
    <row r="52" spans="2:18" ht="15" thickBot="1" x14ac:dyDescent="0.35">
      <c r="B52" s="49" t="str">
        <f>IF(WEEKDAY(Tableau1[[#This Row],[Date]],2)=4,"semaine "&amp;_xlfn.ISOWEEKNUM(Tableau1[[#This Row],[Date]]),"")</f>
        <v/>
      </c>
      <c r="C52" s="3" t="str">
        <f>UPPER(TEXT(Tableau1[[#This Row],[Date]],"jjjj"))</f>
        <v>SAMEDI</v>
      </c>
      <c r="D52" s="4">
        <f>$C$3+ROW()-ROW(Tableau1[[#Headers],[Date]])-1</f>
        <v>43876</v>
      </c>
      <c r="E52" s="24"/>
      <c r="F52" s="24"/>
      <c r="G52" s="24"/>
      <c r="H52" s="24"/>
      <c r="I52" s="24"/>
      <c r="J52" s="24"/>
      <c r="K52" s="2">
        <f>Tableau1[[#This Row],[Fin ]]-Tableau1[[#This Row],[Début ]]-Tableau1[[#This Row],[Pause AM]]+Tableau1[[#This Row],[Fin PM]]-Tableau1[[#This Row],[Début PM]]-Tableau1[[#This Row],[Pause PM]]</f>
        <v>0</v>
      </c>
      <c r="L52" s="2"/>
      <c r="M52" s="2"/>
      <c r="N52" s="26"/>
      <c r="O52" s="22" t="str">
        <f ca="1">IF(COUNTIF('jours fériés'!C:C,Tableau1[[#This Row],[Date]]),"oui","")</f>
        <v/>
      </c>
      <c r="P52" s="74">
        <f ca="1">MAX(0,IF(WEEKDAY(Tableau1[[#This Row],[Date]],2)&lt;7,0,
SUM(OFFSET(Tableau1[[#This Row],[Temps de travail]],-6,,7))-
SUM(OFFSET(Tableau1[[#This Row],[Heures à récupérer]],-6,,7))+
SUM(OFFSET(Tableau1[[#This Row],[Récup avance]],-6,,7))+
COUNTA(OFFSET(Tableau1[[#This Row],[ CP / ABS]],-6,,7))*$E$3-$K$3
)*24)</f>
        <v>0</v>
      </c>
      <c r="Q52" s="63">
        <f>IF(Tableau1[[#This Row],[ CP / ABS]]="A.M.",Tableau1[[#This Row],[Temps de travail]],0)</f>
        <v>0</v>
      </c>
      <c r="R52" s="63">
        <f>IF(Tableau1[[#This Row],[ CP / ABS]]="Ch.P.",Tableau1[[#This Row],[Temps de travail]],0)</f>
        <v>0</v>
      </c>
    </row>
    <row r="53" spans="2:18" ht="15" thickBot="1" x14ac:dyDescent="0.35">
      <c r="B53" s="49" t="str">
        <f>IF(WEEKDAY(Tableau1[[#This Row],[Date]],2)=4,"semaine "&amp;_xlfn.ISOWEEKNUM(Tableau1[[#This Row],[Date]]),"")</f>
        <v/>
      </c>
      <c r="C53" s="3" t="str">
        <f>UPPER(TEXT(Tableau1[[#This Row],[Date]],"jjjj"))</f>
        <v>DIMANCHE</v>
      </c>
      <c r="D53" s="4">
        <f>$C$3+ROW()-ROW(Tableau1[[#Headers],[Date]])-1</f>
        <v>43877</v>
      </c>
      <c r="E53" s="24"/>
      <c r="F53" s="24"/>
      <c r="G53" s="24"/>
      <c r="H53" s="24"/>
      <c r="I53" s="24"/>
      <c r="J53" s="24"/>
      <c r="K53" s="2">
        <f>Tableau1[[#This Row],[Fin ]]-Tableau1[[#This Row],[Début ]]-Tableau1[[#This Row],[Pause AM]]+Tableau1[[#This Row],[Fin PM]]-Tableau1[[#This Row],[Début PM]]-Tableau1[[#This Row],[Pause PM]]</f>
        <v>0</v>
      </c>
      <c r="L53" s="2"/>
      <c r="M53" s="2"/>
      <c r="N53" s="26"/>
      <c r="O53" s="22" t="str">
        <f ca="1">IF(COUNTIF('jours fériés'!C:C,Tableau1[[#This Row],[Date]]),"oui","")</f>
        <v/>
      </c>
      <c r="P53" s="75">
        <f ca="1">SUBTOTAL(109,P47:P52)</f>
        <v>0</v>
      </c>
      <c r="Q53" s="62">
        <f t="shared" ref="Q53" si="10">SUBTOTAL(109,Q47:Q52)</f>
        <v>0</v>
      </c>
      <c r="R53" s="66">
        <f t="shared" ref="R53" si="11">SUM(R47:R52)</f>
        <v>0</v>
      </c>
    </row>
    <row r="54" spans="2:18" x14ac:dyDescent="0.3">
      <c r="B54" s="49" t="str">
        <f>IF(WEEKDAY(Tableau1[[#This Row],[Date]],2)=4,"semaine "&amp;_xlfn.ISOWEEKNUM(Tableau1[[#This Row],[Date]]),"")</f>
        <v/>
      </c>
      <c r="C54" s="3" t="str">
        <f>UPPER(TEXT(Tableau1[[#This Row],[Date]],"jjjj"))</f>
        <v>LUNDI</v>
      </c>
      <c r="D54" s="4">
        <f>$C$3+ROW()-ROW(Tableau1[[#Headers],[Date]])-1</f>
        <v>43878</v>
      </c>
      <c r="E54" s="24"/>
      <c r="F54" s="24"/>
      <c r="G54" s="24"/>
      <c r="H54" s="24"/>
      <c r="I54" s="24"/>
      <c r="J54" s="24"/>
      <c r="K54" s="2">
        <f>Tableau1[[#This Row],[Fin ]]-Tableau1[[#This Row],[Début ]]-Tableau1[[#This Row],[Pause AM]]+Tableau1[[#This Row],[Fin PM]]-Tableau1[[#This Row],[Début PM]]-Tableau1[[#This Row],[Pause PM]]</f>
        <v>0</v>
      </c>
      <c r="L54" s="2"/>
      <c r="M54" s="2"/>
      <c r="N54" s="26"/>
      <c r="O54" s="22" t="str">
        <f ca="1">IF(COUNTIF('jours fériés'!C:C,Tableau1[[#This Row],[Date]]),"oui","")</f>
        <v/>
      </c>
      <c r="P54" s="74">
        <f ca="1">MAX(0,IF(WEEKDAY(Tableau1[[#This Row],[Date]],2)&lt;7,0,
SUM(OFFSET(Tableau1[[#This Row],[Temps de travail]],-6,,7))-
SUM(OFFSET(Tableau1[[#This Row],[Heures à récupérer]],-6,,7))+
SUM(OFFSET(Tableau1[[#This Row],[Récup avance]],-6,,7))+
COUNTA(OFFSET(Tableau1[[#This Row],[ CP / ABS]],-6,,7))*$E$3-$K$3
)*24)</f>
        <v>0</v>
      </c>
      <c r="Q54" s="65">
        <f>IF(Tableau1[[#This Row],[ CP / ABS]]="A.M.",Tableau1[[#This Row],[Temps de travail]],0)</f>
        <v>0</v>
      </c>
      <c r="R54" s="65">
        <f>IF(Tableau1[[#This Row],[ CP / ABS]]="Ch.P.",Tableau1[[#This Row],[Temps de travail]],0)</f>
        <v>0</v>
      </c>
    </row>
    <row r="55" spans="2:18" x14ac:dyDescent="0.3">
      <c r="B55" s="49" t="str">
        <f>IF(WEEKDAY(Tableau1[[#This Row],[Date]],2)=4,"semaine "&amp;_xlfn.ISOWEEKNUM(Tableau1[[#This Row],[Date]]),"")</f>
        <v/>
      </c>
      <c r="C55" s="3" t="str">
        <f>UPPER(TEXT(Tableau1[[#This Row],[Date]],"jjjj"))</f>
        <v>MARDI</v>
      </c>
      <c r="D55" s="4">
        <f>$C$3+ROW()-ROW(Tableau1[[#Headers],[Date]])-1</f>
        <v>43879</v>
      </c>
      <c r="E55" s="24"/>
      <c r="F55" s="24"/>
      <c r="G55" s="24"/>
      <c r="H55" s="24"/>
      <c r="I55" s="24"/>
      <c r="J55" s="24"/>
      <c r="K55" s="2">
        <f>Tableau1[[#This Row],[Fin ]]-Tableau1[[#This Row],[Début ]]-Tableau1[[#This Row],[Pause AM]]+Tableau1[[#This Row],[Fin PM]]-Tableau1[[#This Row],[Début PM]]-Tableau1[[#This Row],[Pause PM]]</f>
        <v>0</v>
      </c>
      <c r="L55" s="2"/>
      <c r="M55" s="2"/>
      <c r="N55" s="26"/>
      <c r="O55" s="22" t="str">
        <f ca="1">IF(COUNTIF('jours fériés'!C:C,Tableau1[[#This Row],[Date]]),"oui","")</f>
        <v/>
      </c>
      <c r="P55" s="74">
        <f ca="1">MAX(0,IF(WEEKDAY(Tableau1[[#This Row],[Date]],2)&lt;7,0,
SUM(OFFSET(Tableau1[[#This Row],[Temps de travail]],-6,,7))-
SUM(OFFSET(Tableau1[[#This Row],[Heures à récupérer]],-6,,7))+
SUM(OFFSET(Tableau1[[#This Row],[Récup avance]],-6,,7))+
COUNTA(OFFSET(Tableau1[[#This Row],[ CP / ABS]],-6,,7))*$E$3-$K$3
)*24)</f>
        <v>0</v>
      </c>
      <c r="Q55" s="63">
        <f>IF(Tableau1[[#This Row],[ CP / ABS]]="A.M.",Tableau1[[#This Row],[Temps de travail]],0)</f>
        <v>0</v>
      </c>
      <c r="R55" s="63">
        <f>IF(Tableau1[[#This Row],[ CP / ABS]]="Ch.P.",Tableau1[[#This Row],[Temps de travail]],0)</f>
        <v>0</v>
      </c>
    </row>
    <row r="56" spans="2:18" x14ac:dyDescent="0.3">
      <c r="B56" s="49" t="str">
        <f>IF(WEEKDAY(Tableau1[[#This Row],[Date]],2)=4,"semaine "&amp;_xlfn.ISOWEEKNUM(Tableau1[[#This Row],[Date]]),"")</f>
        <v/>
      </c>
      <c r="C56" s="3" t="str">
        <f>UPPER(TEXT(Tableau1[[#This Row],[Date]],"jjjj"))</f>
        <v>MERCREDI</v>
      </c>
      <c r="D56" s="4">
        <f>$C$3+ROW()-ROW(Tableau1[[#Headers],[Date]])-1</f>
        <v>43880</v>
      </c>
      <c r="E56" s="24"/>
      <c r="F56" s="24"/>
      <c r="G56" s="24"/>
      <c r="H56" s="24"/>
      <c r="I56" s="24"/>
      <c r="J56" s="24"/>
      <c r="K56" s="2">
        <f>Tableau1[[#This Row],[Fin ]]-Tableau1[[#This Row],[Début ]]-Tableau1[[#This Row],[Pause AM]]+Tableau1[[#This Row],[Fin PM]]-Tableau1[[#This Row],[Début PM]]-Tableau1[[#This Row],[Pause PM]]</f>
        <v>0</v>
      </c>
      <c r="L56" s="2"/>
      <c r="M56" s="2"/>
      <c r="N56" s="26"/>
      <c r="O56" s="22" t="str">
        <f ca="1">IF(COUNTIF('jours fériés'!C:C,Tableau1[[#This Row],[Date]]),"oui","")</f>
        <v/>
      </c>
      <c r="P56" s="74">
        <f ca="1">MAX(0,IF(WEEKDAY(Tableau1[[#This Row],[Date]],2)&lt;7,0,
SUM(OFFSET(Tableau1[[#This Row],[Temps de travail]],-6,,7))-
SUM(OFFSET(Tableau1[[#This Row],[Heures à récupérer]],-6,,7))+
SUM(OFFSET(Tableau1[[#This Row],[Récup avance]],-6,,7))+
COUNTA(OFFSET(Tableau1[[#This Row],[ CP / ABS]],-6,,7))*$E$3-$K$3
)*24)</f>
        <v>0</v>
      </c>
      <c r="Q56" s="63">
        <f>IF(Tableau1[[#This Row],[ CP / ABS]]="A.M.",Tableau1[[#This Row],[Temps de travail]],0)</f>
        <v>0</v>
      </c>
      <c r="R56" s="63">
        <f>IF(Tableau1[[#This Row],[ CP / ABS]]="Ch.P.",Tableau1[[#This Row],[Temps de travail]],0)</f>
        <v>0</v>
      </c>
    </row>
    <row r="57" spans="2:18" x14ac:dyDescent="0.3">
      <c r="B57" s="49" t="str">
        <f>IF(WEEKDAY(Tableau1[[#This Row],[Date]],2)=4,"semaine "&amp;_xlfn.ISOWEEKNUM(Tableau1[[#This Row],[Date]]),"")</f>
        <v>semaine 8</v>
      </c>
      <c r="C57" s="3" t="str">
        <f>UPPER(TEXT(Tableau1[[#This Row],[Date]],"jjjj"))</f>
        <v>JEUDI</v>
      </c>
      <c r="D57" s="4">
        <f>$C$3+ROW()-ROW(Tableau1[[#Headers],[Date]])-1</f>
        <v>43881</v>
      </c>
      <c r="E57" s="24"/>
      <c r="F57" s="24"/>
      <c r="G57" s="24"/>
      <c r="H57" s="24"/>
      <c r="I57" s="24"/>
      <c r="J57" s="24"/>
      <c r="K57" s="2">
        <f>Tableau1[[#This Row],[Fin ]]-Tableau1[[#This Row],[Début ]]-Tableau1[[#This Row],[Pause AM]]+Tableau1[[#This Row],[Fin PM]]-Tableau1[[#This Row],[Début PM]]-Tableau1[[#This Row],[Pause PM]]</f>
        <v>0</v>
      </c>
      <c r="L57" s="2"/>
      <c r="M57" s="2"/>
      <c r="N57" s="26"/>
      <c r="O57" s="22" t="str">
        <f ca="1">IF(COUNTIF('jours fériés'!C:C,Tableau1[[#This Row],[Date]]),"oui","")</f>
        <v/>
      </c>
      <c r="P57" s="74">
        <f ca="1">MAX(0,IF(WEEKDAY(Tableau1[[#This Row],[Date]],2)&lt;7,0,
SUM(OFFSET(Tableau1[[#This Row],[Temps de travail]],-6,,7))-
SUM(OFFSET(Tableau1[[#This Row],[Heures à récupérer]],-6,,7))+
SUM(OFFSET(Tableau1[[#This Row],[Récup avance]],-6,,7))+
COUNTA(OFFSET(Tableau1[[#This Row],[ CP / ABS]],-6,,7))*$E$3-$K$3
)*24)</f>
        <v>0</v>
      </c>
      <c r="Q57" s="63">
        <f>IF(Tableau1[[#This Row],[ CP / ABS]]="A.M.",Tableau1[[#This Row],[Temps de travail]],0)</f>
        <v>0</v>
      </c>
      <c r="R57" s="63">
        <f>IF(Tableau1[[#This Row],[ CP / ABS]]="Ch.P.",Tableau1[[#This Row],[Temps de travail]],0)</f>
        <v>0</v>
      </c>
    </row>
    <row r="58" spans="2:18" x14ac:dyDescent="0.3">
      <c r="B58" s="49" t="str">
        <f>IF(WEEKDAY(Tableau1[[#This Row],[Date]],2)=4,"semaine "&amp;_xlfn.ISOWEEKNUM(Tableau1[[#This Row],[Date]]),"")</f>
        <v/>
      </c>
      <c r="C58" s="3" t="str">
        <f>UPPER(TEXT(Tableau1[[#This Row],[Date]],"jjjj"))</f>
        <v>VENDREDI</v>
      </c>
      <c r="D58" s="4">
        <f>$C$3+ROW()-ROW(Tableau1[[#Headers],[Date]])-1</f>
        <v>43882</v>
      </c>
      <c r="E58" s="24"/>
      <c r="F58" s="24"/>
      <c r="G58" s="24"/>
      <c r="H58" s="24"/>
      <c r="I58" s="24"/>
      <c r="J58" s="24"/>
      <c r="K58" s="2">
        <f>Tableau1[[#This Row],[Fin ]]-Tableau1[[#This Row],[Début ]]-Tableau1[[#This Row],[Pause AM]]+Tableau1[[#This Row],[Fin PM]]-Tableau1[[#This Row],[Début PM]]-Tableau1[[#This Row],[Pause PM]]</f>
        <v>0</v>
      </c>
      <c r="L58" s="2"/>
      <c r="M58" s="2"/>
      <c r="N58" s="26"/>
      <c r="O58" s="22" t="str">
        <f ca="1">IF(COUNTIF('jours fériés'!C:C,Tableau1[[#This Row],[Date]]),"oui","")</f>
        <v/>
      </c>
      <c r="P58" s="74">
        <f ca="1">MAX(0,IF(WEEKDAY(Tableau1[[#This Row],[Date]],2)&lt;7,0,
SUM(OFFSET(Tableau1[[#This Row],[Temps de travail]],-6,,7))-
SUM(OFFSET(Tableau1[[#This Row],[Heures à récupérer]],-6,,7))+
SUM(OFFSET(Tableau1[[#This Row],[Récup avance]],-6,,7))+
COUNTA(OFFSET(Tableau1[[#This Row],[ CP / ABS]],-6,,7))*$E$3-$K$3
)*24)</f>
        <v>0</v>
      </c>
      <c r="Q58" s="63">
        <f>IF(Tableau1[[#This Row],[ CP / ABS]]="A.M.",Tableau1[[#This Row],[Temps de travail]],0)</f>
        <v>0</v>
      </c>
      <c r="R58" s="63">
        <f>IF(Tableau1[[#This Row],[ CP / ABS]]="Ch.P.",Tableau1[[#This Row],[Temps de travail]],0)</f>
        <v>0</v>
      </c>
    </row>
    <row r="59" spans="2:18" ht="15" thickBot="1" x14ac:dyDescent="0.35">
      <c r="B59" s="49" t="str">
        <f>IF(WEEKDAY(Tableau1[[#This Row],[Date]],2)=4,"semaine "&amp;_xlfn.ISOWEEKNUM(Tableau1[[#This Row],[Date]]),"")</f>
        <v/>
      </c>
      <c r="C59" s="3" t="str">
        <f>UPPER(TEXT(Tableau1[[#This Row],[Date]],"jjjj"))</f>
        <v>SAMEDI</v>
      </c>
      <c r="D59" s="4">
        <f>$C$3+ROW()-ROW(Tableau1[[#Headers],[Date]])-1</f>
        <v>43883</v>
      </c>
      <c r="E59" s="24"/>
      <c r="F59" s="24"/>
      <c r="G59" s="24"/>
      <c r="H59" s="24"/>
      <c r="I59" s="24"/>
      <c r="J59" s="24"/>
      <c r="K59" s="2">
        <f>Tableau1[[#This Row],[Fin ]]-Tableau1[[#This Row],[Début ]]-Tableau1[[#This Row],[Pause AM]]+Tableau1[[#This Row],[Fin PM]]-Tableau1[[#This Row],[Début PM]]-Tableau1[[#This Row],[Pause PM]]</f>
        <v>0</v>
      </c>
      <c r="L59" s="2"/>
      <c r="M59" s="2"/>
      <c r="N59" s="26"/>
      <c r="O59" s="22" t="str">
        <f ca="1">IF(COUNTIF('jours fériés'!C:C,Tableau1[[#This Row],[Date]]),"oui","")</f>
        <v/>
      </c>
      <c r="P59" s="74">
        <f ca="1">MAX(0,IF(WEEKDAY(Tableau1[[#This Row],[Date]],2)&lt;7,0,
SUM(OFFSET(Tableau1[[#This Row],[Temps de travail]],-6,,7))-
SUM(OFFSET(Tableau1[[#This Row],[Heures à récupérer]],-6,,7))+
SUM(OFFSET(Tableau1[[#This Row],[Récup avance]],-6,,7))+
COUNTA(OFFSET(Tableau1[[#This Row],[ CP / ABS]],-6,,7))*$E$3-$K$3
)*24)</f>
        <v>0</v>
      </c>
      <c r="Q59" s="63">
        <f>IF(Tableau1[[#This Row],[ CP / ABS]]="A.M.",Tableau1[[#This Row],[Temps de travail]],0)</f>
        <v>0</v>
      </c>
      <c r="R59" s="63">
        <f>IF(Tableau1[[#This Row],[ CP / ABS]]="Ch.P.",Tableau1[[#This Row],[Temps de travail]],0)</f>
        <v>0</v>
      </c>
    </row>
    <row r="60" spans="2:18" ht="15" thickBot="1" x14ac:dyDescent="0.35">
      <c r="B60" s="49" t="str">
        <f>IF(WEEKDAY(Tableau1[[#This Row],[Date]],2)=4,"semaine "&amp;_xlfn.ISOWEEKNUM(Tableau1[[#This Row],[Date]]),"")</f>
        <v/>
      </c>
      <c r="C60" s="3" t="str">
        <f>UPPER(TEXT(Tableau1[[#This Row],[Date]],"jjjj"))</f>
        <v>DIMANCHE</v>
      </c>
      <c r="D60" s="4">
        <f>$C$3+ROW()-ROW(Tableau1[[#Headers],[Date]])-1</f>
        <v>43884</v>
      </c>
      <c r="E60" s="24"/>
      <c r="F60" s="24"/>
      <c r="G60" s="24"/>
      <c r="H60" s="24"/>
      <c r="I60" s="24"/>
      <c r="J60" s="24"/>
      <c r="K60" s="2">
        <f>Tableau1[[#This Row],[Fin ]]-Tableau1[[#This Row],[Début ]]-Tableau1[[#This Row],[Pause AM]]+Tableau1[[#This Row],[Fin PM]]-Tableau1[[#This Row],[Début PM]]-Tableau1[[#This Row],[Pause PM]]</f>
        <v>0</v>
      </c>
      <c r="L60" s="2"/>
      <c r="M60" s="2"/>
      <c r="N60" s="26"/>
      <c r="O60" s="22" t="str">
        <f ca="1">IF(COUNTIF('jours fériés'!C:C,Tableau1[[#This Row],[Date]]),"oui","")</f>
        <v/>
      </c>
      <c r="P60" s="75">
        <f ca="1">SUBTOTAL(109,P54:P59)</f>
        <v>0</v>
      </c>
      <c r="Q60" s="62">
        <f t="shared" ref="Q60" si="12">SUBTOTAL(109,Q54:Q59)</f>
        <v>0</v>
      </c>
      <c r="R60" s="66">
        <f t="shared" ref="R60" si="13">SUM(R54:R59)</f>
        <v>0</v>
      </c>
    </row>
    <row r="61" spans="2:18" x14ac:dyDescent="0.3">
      <c r="B61" s="49" t="str">
        <f>IF(WEEKDAY(Tableau1[[#This Row],[Date]],2)=4,"semaine "&amp;_xlfn.ISOWEEKNUM(Tableau1[[#This Row],[Date]]),"")</f>
        <v/>
      </c>
      <c r="C61" s="3" t="str">
        <f>UPPER(TEXT(Tableau1[[#This Row],[Date]],"jjjj"))</f>
        <v>LUNDI</v>
      </c>
      <c r="D61" s="4">
        <f>$C$3+ROW()-ROW(Tableau1[[#Headers],[Date]])-1</f>
        <v>43885</v>
      </c>
      <c r="E61" s="24"/>
      <c r="F61" s="24"/>
      <c r="G61" s="24"/>
      <c r="H61" s="24"/>
      <c r="I61" s="24"/>
      <c r="J61" s="24"/>
      <c r="K61" s="2">
        <f>Tableau1[[#This Row],[Fin ]]-Tableau1[[#This Row],[Début ]]-Tableau1[[#This Row],[Pause AM]]+Tableau1[[#This Row],[Fin PM]]-Tableau1[[#This Row],[Début PM]]-Tableau1[[#This Row],[Pause PM]]</f>
        <v>0</v>
      </c>
      <c r="L61" s="2"/>
      <c r="M61" s="2"/>
      <c r="N61" s="26"/>
      <c r="O61" s="22" t="str">
        <f ca="1">IF(COUNTIF('jours fériés'!C:C,Tableau1[[#This Row],[Date]]),"oui","")</f>
        <v/>
      </c>
      <c r="P61" s="74">
        <f ca="1">MAX(0,IF(WEEKDAY(Tableau1[[#This Row],[Date]],2)&lt;7,0,
SUM(OFFSET(Tableau1[[#This Row],[Temps de travail]],-6,,7))-
SUM(OFFSET(Tableau1[[#This Row],[Heures à récupérer]],-6,,7))+
SUM(OFFSET(Tableau1[[#This Row],[Récup avance]],-6,,7))+
COUNTA(OFFSET(Tableau1[[#This Row],[ CP / ABS]],-6,,7))*$E$3-$K$3
)*24)</f>
        <v>0</v>
      </c>
      <c r="Q61" s="65">
        <f>IF(Tableau1[[#This Row],[ CP / ABS]]="A.M.",Tableau1[[#This Row],[Temps de travail]],0)</f>
        <v>0</v>
      </c>
      <c r="R61" s="65">
        <f>IF(Tableau1[[#This Row],[ CP / ABS]]="Ch.P.",Tableau1[[#This Row],[Temps de travail]],0)</f>
        <v>0</v>
      </c>
    </row>
    <row r="62" spans="2:18" x14ac:dyDescent="0.3">
      <c r="B62" s="49" t="str">
        <f>IF(WEEKDAY(Tableau1[[#This Row],[Date]],2)=4,"semaine "&amp;_xlfn.ISOWEEKNUM(Tableau1[[#This Row],[Date]]),"")</f>
        <v/>
      </c>
      <c r="C62" s="3" t="str">
        <f>UPPER(TEXT(Tableau1[[#This Row],[Date]],"jjjj"))</f>
        <v>MARDI</v>
      </c>
      <c r="D62" s="4">
        <f>$C$3+ROW()-ROW(Tableau1[[#Headers],[Date]])-1</f>
        <v>43886</v>
      </c>
      <c r="E62" s="24"/>
      <c r="F62" s="24"/>
      <c r="G62" s="24"/>
      <c r="H62" s="24"/>
      <c r="I62" s="24"/>
      <c r="J62" s="24"/>
      <c r="K62" s="2">
        <f>Tableau1[[#This Row],[Fin ]]-Tableau1[[#This Row],[Début ]]-Tableau1[[#This Row],[Pause AM]]+Tableau1[[#This Row],[Fin PM]]-Tableau1[[#This Row],[Début PM]]-Tableau1[[#This Row],[Pause PM]]</f>
        <v>0</v>
      </c>
      <c r="L62" s="2"/>
      <c r="M62" s="2"/>
      <c r="N62" s="26"/>
      <c r="O62" s="22" t="str">
        <f ca="1">IF(COUNTIF('jours fériés'!C:C,Tableau1[[#This Row],[Date]]),"oui","")</f>
        <v/>
      </c>
      <c r="P62" s="74">
        <f ca="1">MAX(0,IF(WEEKDAY(Tableau1[[#This Row],[Date]],2)&lt;7,0,
SUM(OFFSET(Tableau1[[#This Row],[Temps de travail]],-6,,7))-
SUM(OFFSET(Tableau1[[#This Row],[Heures à récupérer]],-6,,7))+
SUM(OFFSET(Tableau1[[#This Row],[Récup avance]],-6,,7))+
COUNTA(OFFSET(Tableau1[[#This Row],[ CP / ABS]],-6,,7))*$E$3-$K$3
)*24)</f>
        <v>0</v>
      </c>
      <c r="Q62" s="63">
        <f>IF(Tableau1[[#This Row],[ CP / ABS]]="A.M.",Tableau1[[#This Row],[Temps de travail]],0)</f>
        <v>0</v>
      </c>
      <c r="R62" s="63">
        <f>IF(Tableau1[[#This Row],[ CP / ABS]]="Ch.P.",Tableau1[[#This Row],[Temps de travail]],0)</f>
        <v>0</v>
      </c>
    </row>
    <row r="63" spans="2:18" x14ac:dyDescent="0.3">
      <c r="B63" s="49" t="str">
        <f>IF(WEEKDAY(Tableau1[[#This Row],[Date]],2)=4,"semaine "&amp;_xlfn.ISOWEEKNUM(Tableau1[[#This Row],[Date]]),"")</f>
        <v/>
      </c>
      <c r="C63" s="3" t="str">
        <f>UPPER(TEXT(Tableau1[[#This Row],[Date]],"jjjj"))</f>
        <v>MERCREDI</v>
      </c>
      <c r="D63" s="4">
        <f>$C$3+ROW()-ROW(Tableau1[[#Headers],[Date]])-1</f>
        <v>43887</v>
      </c>
      <c r="E63" s="24"/>
      <c r="F63" s="24"/>
      <c r="G63" s="24"/>
      <c r="H63" s="24"/>
      <c r="I63" s="24"/>
      <c r="J63" s="24"/>
      <c r="K63" s="2">
        <f>Tableau1[[#This Row],[Fin ]]-Tableau1[[#This Row],[Début ]]-Tableau1[[#This Row],[Pause AM]]+Tableau1[[#This Row],[Fin PM]]-Tableau1[[#This Row],[Début PM]]-Tableau1[[#This Row],[Pause PM]]</f>
        <v>0</v>
      </c>
      <c r="L63" s="2"/>
      <c r="M63" s="2"/>
      <c r="N63" s="26"/>
      <c r="O63" s="22" t="str">
        <f ca="1">IF(COUNTIF('jours fériés'!C:C,Tableau1[[#This Row],[Date]]),"oui","")</f>
        <v/>
      </c>
      <c r="P63" s="74">
        <f ca="1">MAX(0,IF(WEEKDAY(Tableau1[[#This Row],[Date]],2)&lt;7,0,
SUM(OFFSET(Tableau1[[#This Row],[Temps de travail]],-6,,7))-
SUM(OFFSET(Tableau1[[#This Row],[Heures à récupérer]],-6,,7))+
SUM(OFFSET(Tableau1[[#This Row],[Récup avance]],-6,,7))+
COUNTA(OFFSET(Tableau1[[#This Row],[ CP / ABS]],-6,,7))*$E$3-$K$3
)*24)</f>
        <v>0</v>
      </c>
      <c r="Q63" s="63">
        <f>IF(Tableau1[[#This Row],[ CP / ABS]]="A.M.",Tableau1[[#This Row],[Temps de travail]],0)</f>
        <v>0</v>
      </c>
      <c r="R63" s="63">
        <f>IF(Tableau1[[#This Row],[ CP / ABS]]="Ch.P.",Tableau1[[#This Row],[Temps de travail]],0)</f>
        <v>0</v>
      </c>
    </row>
    <row r="64" spans="2:18" x14ac:dyDescent="0.3">
      <c r="B64" s="49" t="str">
        <f>IF(WEEKDAY(Tableau1[[#This Row],[Date]],2)=4,"semaine "&amp;_xlfn.ISOWEEKNUM(Tableau1[[#This Row],[Date]]),"")</f>
        <v>semaine 9</v>
      </c>
      <c r="C64" s="3" t="str">
        <f>UPPER(TEXT(Tableau1[[#This Row],[Date]],"jjjj"))</f>
        <v>JEUDI</v>
      </c>
      <c r="D64" s="4">
        <f>$C$3+ROW()-ROW(Tableau1[[#Headers],[Date]])-1</f>
        <v>43888</v>
      </c>
      <c r="E64" s="24"/>
      <c r="F64" s="24"/>
      <c r="G64" s="24"/>
      <c r="H64" s="24"/>
      <c r="I64" s="24"/>
      <c r="J64" s="24"/>
      <c r="K64" s="2">
        <f>Tableau1[[#This Row],[Fin ]]-Tableau1[[#This Row],[Début ]]-Tableau1[[#This Row],[Pause AM]]+Tableau1[[#This Row],[Fin PM]]-Tableau1[[#This Row],[Début PM]]-Tableau1[[#This Row],[Pause PM]]</f>
        <v>0</v>
      </c>
      <c r="L64" s="2"/>
      <c r="M64" s="2"/>
      <c r="N64" s="26"/>
      <c r="O64" s="22" t="str">
        <f ca="1">IF(COUNTIF('jours fériés'!C:C,Tableau1[[#This Row],[Date]]),"oui","")</f>
        <v/>
      </c>
      <c r="P64" s="74">
        <f ca="1">MAX(0,IF(WEEKDAY(Tableau1[[#This Row],[Date]],2)&lt;7,0,
SUM(OFFSET(Tableau1[[#This Row],[Temps de travail]],-6,,7))-
SUM(OFFSET(Tableau1[[#This Row],[Heures à récupérer]],-6,,7))+
SUM(OFFSET(Tableau1[[#This Row],[Récup avance]],-6,,7))+
COUNTA(OFFSET(Tableau1[[#This Row],[ CP / ABS]],-6,,7))*$E$3-$K$3
)*24)</f>
        <v>0</v>
      </c>
      <c r="Q64" s="63">
        <f>IF(Tableau1[[#This Row],[ CP / ABS]]="A.M.",Tableau1[[#This Row],[Temps de travail]],0)</f>
        <v>0</v>
      </c>
      <c r="R64" s="63">
        <f>IF(Tableau1[[#This Row],[ CP / ABS]]="Ch.P.",Tableau1[[#This Row],[Temps de travail]],0)</f>
        <v>0</v>
      </c>
    </row>
    <row r="65" spans="2:18" x14ac:dyDescent="0.3">
      <c r="B65" s="49" t="str">
        <f>IF(WEEKDAY(Tableau1[[#This Row],[Date]],2)=4,"semaine "&amp;_xlfn.ISOWEEKNUM(Tableau1[[#This Row],[Date]]),"")</f>
        <v/>
      </c>
      <c r="C65" s="3" t="str">
        <f>UPPER(TEXT(Tableau1[[#This Row],[Date]],"jjjj"))</f>
        <v>VENDREDI</v>
      </c>
      <c r="D65" s="4">
        <f>$C$3+ROW()-ROW(Tableau1[[#Headers],[Date]])-1</f>
        <v>43889</v>
      </c>
      <c r="E65" s="24"/>
      <c r="F65" s="24"/>
      <c r="G65" s="24"/>
      <c r="H65" s="24"/>
      <c r="I65" s="24"/>
      <c r="J65" s="24"/>
      <c r="K65" s="2">
        <f>Tableau1[[#This Row],[Fin ]]-Tableau1[[#This Row],[Début ]]-Tableau1[[#This Row],[Pause AM]]+Tableau1[[#This Row],[Fin PM]]-Tableau1[[#This Row],[Début PM]]-Tableau1[[#This Row],[Pause PM]]</f>
        <v>0</v>
      </c>
      <c r="L65" s="2"/>
      <c r="M65" s="2"/>
      <c r="N65" s="26"/>
      <c r="O65" s="22" t="str">
        <f ca="1">IF(COUNTIF('jours fériés'!C:C,Tableau1[[#This Row],[Date]]),"oui","")</f>
        <v/>
      </c>
      <c r="P65" s="74">
        <f ca="1">MAX(0,IF(WEEKDAY(Tableau1[[#This Row],[Date]],2)&lt;7,0,
SUM(OFFSET(Tableau1[[#This Row],[Temps de travail]],-6,,7))-
SUM(OFFSET(Tableau1[[#This Row],[Heures à récupérer]],-6,,7))+
SUM(OFFSET(Tableau1[[#This Row],[Récup avance]],-6,,7))+
COUNTA(OFFSET(Tableau1[[#This Row],[ CP / ABS]],-6,,7))*$E$3-$K$3
)*24)</f>
        <v>0</v>
      </c>
      <c r="Q65" s="63">
        <f>IF(Tableau1[[#This Row],[ CP / ABS]]="A.M.",Tableau1[[#This Row],[Temps de travail]],0)</f>
        <v>0</v>
      </c>
      <c r="R65" s="63">
        <f>IF(Tableau1[[#This Row],[ CP / ABS]]="Ch.P.",Tableau1[[#This Row],[Temps de travail]],0)</f>
        <v>0</v>
      </c>
    </row>
    <row r="66" spans="2:18" ht="15" thickBot="1" x14ac:dyDescent="0.35">
      <c r="B66" s="49" t="str">
        <f>IF(WEEKDAY(Tableau1[[#This Row],[Date]],2)=4,"semaine "&amp;_xlfn.ISOWEEKNUM(Tableau1[[#This Row],[Date]]),"")</f>
        <v/>
      </c>
      <c r="C66" s="3" t="str">
        <f>UPPER(TEXT(Tableau1[[#This Row],[Date]],"jjjj"))</f>
        <v>SAMEDI</v>
      </c>
      <c r="D66" s="4">
        <f>$C$3+ROW()-ROW(Tableau1[[#Headers],[Date]])-1</f>
        <v>43890</v>
      </c>
      <c r="E66" s="24"/>
      <c r="F66" s="24"/>
      <c r="G66" s="24"/>
      <c r="H66" s="24"/>
      <c r="I66" s="24"/>
      <c r="J66" s="24"/>
      <c r="K66" s="2">
        <f>Tableau1[[#This Row],[Fin ]]-Tableau1[[#This Row],[Début ]]-Tableau1[[#This Row],[Pause AM]]+Tableau1[[#This Row],[Fin PM]]-Tableau1[[#This Row],[Début PM]]-Tableau1[[#This Row],[Pause PM]]</f>
        <v>0</v>
      </c>
      <c r="L66" s="2"/>
      <c r="M66" s="2"/>
      <c r="N66" s="26"/>
      <c r="O66" s="22" t="str">
        <f ca="1">IF(COUNTIF('jours fériés'!C:C,Tableau1[[#This Row],[Date]]),"oui","")</f>
        <v/>
      </c>
      <c r="P66" s="74">
        <f ca="1">MAX(0,IF(WEEKDAY(Tableau1[[#This Row],[Date]],2)&lt;7,0,
SUM(OFFSET(Tableau1[[#This Row],[Temps de travail]],-6,,7))-
SUM(OFFSET(Tableau1[[#This Row],[Heures à récupérer]],-6,,7))+
SUM(OFFSET(Tableau1[[#This Row],[Récup avance]],-6,,7))+
COUNTA(OFFSET(Tableau1[[#This Row],[ CP / ABS]],-6,,7))*$E$3-$K$3
)*24)</f>
        <v>0</v>
      </c>
      <c r="Q66" s="63">
        <f>IF(Tableau1[[#This Row],[ CP / ABS]]="A.M.",Tableau1[[#This Row],[Temps de travail]],0)</f>
        <v>0</v>
      </c>
      <c r="R66" s="63">
        <f>IF(Tableau1[[#This Row],[ CP / ABS]]="Ch.P.",Tableau1[[#This Row],[Temps de travail]],0)</f>
        <v>0</v>
      </c>
    </row>
    <row r="67" spans="2:18" ht="15" thickBot="1" x14ac:dyDescent="0.35">
      <c r="B67" s="49" t="str">
        <f>IF(WEEKDAY(Tableau1[[#This Row],[Date]],2)=4,"semaine "&amp;_xlfn.ISOWEEKNUM(Tableau1[[#This Row],[Date]]),"")</f>
        <v/>
      </c>
      <c r="C67" s="3" t="str">
        <f>UPPER(TEXT(Tableau1[[#This Row],[Date]],"jjjj"))</f>
        <v>DIMANCHE</v>
      </c>
      <c r="D67" s="4">
        <f>$C$3+ROW()-ROW(Tableau1[[#Headers],[Date]])-1</f>
        <v>43891</v>
      </c>
      <c r="E67" s="24"/>
      <c r="F67" s="24"/>
      <c r="G67" s="24"/>
      <c r="H67" s="24"/>
      <c r="I67" s="24"/>
      <c r="J67" s="24"/>
      <c r="K67" s="2">
        <f>Tableau1[[#This Row],[Fin ]]-Tableau1[[#This Row],[Début ]]-Tableau1[[#This Row],[Pause AM]]+Tableau1[[#This Row],[Fin PM]]-Tableau1[[#This Row],[Début PM]]-Tableau1[[#This Row],[Pause PM]]</f>
        <v>0</v>
      </c>
      <c r="L67" s="2"/>
      <c r="M67" s="2"/>
      <c r="N67" s="26"/>
      <c r="O67" s="22" t="str">
        <f ca="1">IF(COUNTIF('jours fériés'!C:C,Tableau1[[#This Row],[Date]]),"oui","")</f>
        <v/>
      </c>
      <c r="P67" s="75">
        <f ca="1">SUBTOTAL(109,P61:P66)</f>
        <v>0</v>
      </c>
      <c r="Q67" s="62">
        <f t="shared" ref="Q67" si="14">SUBTOTAL(109,Q61:Q66)</f>
        <v>0</v>
      </c>
      <c r="R67" s="66">
        <f t="shared" ref="R67" si="15">SUM(R61:R66)</f>
        <v>0</v>
      </c>
    </row>
    <row r="68" spans="2:18" x14ac:dyDescent="0.3">
      <c r="B68" s="49" t="str">
        <f>IF(WEEKDAY(Tableau1[[#This Row],[Date]],2)=4,"semaine "&amp;_xlfn.ISOWEEKNUM(Tableau1[[#This Row],[Date]]),"")</f>
        <v/>
      </c>
      <c r="C68" s="3" t="str">
        <f>UPPER(TEXT(Tableau1[[#This Row],[Date]],"jjjj"))</f>
        <v>LUNDI</v>
      </c>
      <c r="D68" s="4">
        <f>$C$3+ROW()-ROW(Tableau1[[#Headers],[Date]])-1</f>
        <v>43892</v>
      </c>
      <c r="E68" s="24"/>
      <c r="F68" s="24"/>
      <c r="G68" s="24"/>
      <c r="H68" s="24"/>
      <c r="I68" s="24"/>
      <c r="J68" s="24"/>
      <c r="K68" s="2">
        <f>Tableau1[[#This Row],[Fin ]]-Tableau1[[#This Row],[Début ]]-Tableau1[[#This Row],[Pause AM]]+Tableau1[[#This Row],[Fin PM]]-Tableau1[[#This Row],[Début PM]]-Tableau1[[#This Row],[Pause PM]]</f>
        <v>0</v>
      </c>
      <c r="L68" s="2"/>
      <c r="M68" s="2"/>
      <c r="N68" s="26"/>
      <c r="O68" s="22" t="str">
        <f ca="1">IF(COUNTIF('jours fériés'!C:C,Tableau1[[#This Row],[Date]]),"oui","")</f>
        <v/>
      </c>
      <c r="P68" s="74">
        <f ca="1">MAX(0,IF(WEEKDAY(Tableau1[[#This Row],[Date]],2)&lt;7,0,
SUM(OFFSET(Tableau1[[#This Row],[Temps de travail]],-6,,7))-
SUM(OFFSET(Tableau1[[#This Row],[Heures à récupérer]],-6,,7))+
SUM(OFFSET(Tableau1[[#This Row],[Récup avance]],-6,,7))+
COUNTA(OFFSET(Tableau1[[#This Row],[ CP / ABS]],-6,,7))*$E$3-$K$3
)*24)</f>
        <v>0</v>
      </c>
      <c r="Q68" s="65">
        <f>IF(Tableau1[[#This Row],[ CP / ABS]]="A.M.",Tableau1[[#This Row],[Temps de travail]],0)</f>
        <v>0</v>
      </c>
      <c r="R68" s="65">
        <f>IF(Tableau1[[#This Row],[ CP / ABS]]="Ch.P.",Tableau1[[#This Row],[Temps de travail]],0)</f>
        <v>0</v>
      </c>
    </row>
    <row r="69" spans="2:18" x14ac:dyDescent="0.3">
      <c r="B69" s="49" t="str">
        <f>IF(WEEKDAY(Tableau1[[#This Row],[Date]],2)=4,"semaine "&amp;_xlfn.ISOWEEKNUM(Tableau1[[#This Row],[Date]]),"")</f>
        <v/>
      </c>
      <c r="C69" s="3" t="str">
        <f>UPPER(TEXT(Tableau1[[#This Row],[Date]],"jjjj"))</f>
        <v>MARDI</v>
      </c>
      <c r="D69" s="4">
        <f>$C$3+ROW()-ROW(Tableau1[[#Headers],[Date]])-1</f>
        <v>43893</v>
      </c>
      <c r="E69" s="24"/>
      <c r="F69" s="24"/>
      <c r="G69" s="24"/>
      <c r="H69" s="24"/>
      <c r="I69" s="24"/>
      <c r="J69" s="24"/>
      <c r="K69" s="2">
        <f>Tableau1[[#This Row],[Fin ]]-Tableau1[[#This Row],[Début ]]-Tableau1[[#This Row],[Pause AM]]+Tableau1[[#This Row],[Fin PM]]-Tableau1[[#This Row],[Début PM]]-Tableau1[[#This Row],[Pause PM]]</f>
        <v>0</v>
      </c>
      <c r="L69" s="2"/>
      <c r="M69" s="2"/>
      <c r="N69" s="26"/>
      <c r="O69" s="22" t="str">
        <f ca="1">IF(COUNTIF('jours fériés'!C:C,Tableau1[[#This Row],[Date]]),"oui","")</f>
        <v/>
      </c>
      <c r="P69" s="74">
        <f ca="1">MAX(0,IF(WEEKDAY(Tableau1[[#This Row],[Date]],2)&lt;7,0,
SUM(OFFSET(Tableau1[[#This Row],[Temps de travail]],-6,,7))-
SUM(OFFSET(Tableau1[[#This Row],[Heures à récupérer]],-6,,7))+
SUM(OFFSET(Tableau1[[#This Row],[Récup avance]],-6,,7))+
COUNTA(OFFSET(Tableau1[[#This Row],[ CP / ABS]],-6,,7))*$E$3-$K$3
)*24)</f>
        <v>0</v>
      </c>
      <c r="Q69" s="63">
        <f>IF(Tableau1[[#This Row],[ CP / ABS]]="A.M.",Tableau1[[#This Row],[Temps de travail]],0)</f>
        <v>0</v>
      </c>
      <c r="R69" s="63">
        <f>IF(Tableau1[[#This Row],[ CP / ABS]]="Ch.P.",Tableau1[[#This Row],[Temps de travail]],0)</f>
        <v>0</v>
      </c>
    </row>
    <row r="70" spans="2:18" x14ac:dyDescent="0.3">
      <c r="B70" s="49" t="str">
        <f>IF(WEEKDAY(Tableau1[[#This Row],[Date]],2)=4,"semaine "&amp;_xlfn.ISOWEEKNUM(Tableau1[[#This Row],[Date]]),"")</f>
        <v/>
      </c>
      <c r="C70" s="3" t="str">
        <f>UPPER(TEXT(Tableau1[[#This Row],[Date]],"jjjj"))</f>
        <v>MERCREDI</v>
      </c>
      <c r="D70" s="4">
        <f>$C$3+ROW()-ROW(Tableau1[[#Headers],[Date]])-1</f>
        <v>43894</v>
      </c>
      <c r="E70" s="24"/>
      <c r="F70" s="24"/>
      <c r="G70" s="24"/>
      <c r="H70" s="24"/>
      <c r="I70" s="24"/>
      <c r="J70" s="24"/>
      <c r="K70" s="2">
        <f>Tableau1[[#This Row],[Fin ]]-Tableau1[[#This Row],[Début ]]-Tableau1[[#This Row],[Pause AM]]+Tableau1[[#This Row],[Fin PM]]-Tableau1[[#This Row],[Début PM]]-Tableau1[[#This Row],[Pause PM]]</f>
        <v>0</v>
      </c>
      <c r="L70" s="2"/>
      <c r="M70" s="2"/>
      <c r="N70" s="26"/>
      <c r="O70" s="22" t="str">
        <f ca="1">IF(COUNTIF('jours fériés'!C:C,Tableau1[[#This Row],[Date]]),"oui","")</f>
        <v/>
      </c>
      <c r="P70" s="74">
        <f ca="1">MAX(0,IF(WEEKDAY(Tableau1[[#This Row],[Date]],2)&lt;7,0,
SUM(OFFSET(Tableau1[[#This Row],[Temps de travail]],-6,,7))-
SUM(OFFSET(Tableau1[[#This Row],[Heures à récupérer]],-6,,7))+
SUM(OFFSET(Tableau1[[#This Row],[Récup avance]],-6,,7))+
COUNTA(OFFSET(Tableau1[[#This Row],[ CP / ABS]],-6,,7))*$E$3-$K$3
)*24)</f>
        <v>0</v>
      </c>
      <c r="Q70" s="63">
        <f>IF(Tableau1[[#This Row],[ CP / ABS]]="A.M.",Tableau1[[#This Row],[Temps de travail]],0)</f>
        <v>0</v>
      </c>
      <c r="R70" s="63">
        <f>IF(Tableau1[[#This Row],[ CP / ABS]]="Ch.P.",Tableau1[[#This Row],[Temps de travail]],0)</f>
        <v>0</v>
      </c>
    </row>
    <row r="71" spans="2:18" x14ac:dyDescent="0.3">
      <c r="B71" s="49" t="str">
        <f>IF(WEEKDAY(Tableau1[[#This Row],[Date]],2)=4,"semaine "&amp;_xlfn.ISOWEEKNUM(Tableau1[[#This Row],[Date]]),"")</f>
        <v>semaine 10</v>
      </c>
      <c r="C71" s="3" t="str">
        <f>UPPER(TEXT(Tableau1[[#This Row],[Date]],"jjjj"))</f>
        <v>JEUDI</v>
      </c>
      <c r="D71" s="4">
        <f>$C$3+ROW()-ROW(Tableau1[[#Headers],[Date]])-1</f>
        <v>43895</v>
      </c>
      <c r="E71" s="24"/>
      <c r="F71" s="24"/>
      <c r="G71" s="24"/>
      <c r="H71" s="24"/>
      <c r="I71" s="24"/>
      <c r="J71" s="24"/>
      <c r="K71" s="2">
        <f>Tableau1[[#This Row],[Fin ]]-Tableau1[[#This Row],[Début ]]-Tableau1[[#This Row],[Pause AM]]+Tableau1[[#This Row],[Fin PM]]-Tableau1[[#This Row],[Début PM]]-Tableau1[[#This Row],[Pause PM]]</f>
        <v>0</v>
      </c>
      <c r="L71" s="2"/>
      <c r="M71" s="2"/>
      <c r="N71" s="26"/>
      <c r="O71" s="22" t="str">
        <f ca="1">IF(COUNTIF('jours fériés'!C:C,Tableau1[[#This Row],[Date]]),"oui","")</f>
        <v/>
      </c>
      <c r="P71" s="74">
        <f ca="1">MAX(0,IF(WEEKDAY(Tableau1[[#This Row],[Date]],2)&lt;7,0,
SUM(OFFSET(Tableau1[[#This Row],[Temps de travail]],-6,,7))-
SUM(OFFSET(Tableau1[[#This Row],[Heures à récupérer]],-6,,7))+
SUM(OFFSET(Tableau1[[#This Row],[Récup avance]],-6,,7))+
COUNTA(OFFSET(Tableau1[[#This Row],[ CP / ABS]],-6,,7))*$E$3-$K$3
)*24)</f>
        <v>0</v>
      </c>
      <c r="Q71" s="63">
        <f>IF(Tableau1[[#This Row],[ CP / ABS]]="A.M.",Tableau1[[#This Row],[Temps de travail]],0)</f>
        <v>0</v>
      </c>
      <c r="R71" s="63">
        <f>IF(Tableau1[[#This Row],[ CP / ABS]]="Ch.P.",Tableau1[[#This Row],[Temps de travail]],0)</f>
        <v>0</v>
      </c>
    </row>
    <row r="72" spans="2:18" x14ac:dyDescent="0.3">
      <c r="B72" s="49" t="str">
        <f>IF(WEEKDAY(Tableau1[[#This Row],[Date]],2)=4,"semaine "&amp;_xlfn.ISOWEEKNUM(Tableau1[[#This Row],[Date]]),"")</f>
        <v/>
      </c>
      <c r="C72" s="3" t="str">
        <f>UPPER(TEXT(Tableau1[[#This Row],[Date]],"jjjj"))</f>
        <v>VENDREDI</v>
      </c>
      <c r="D72" s="4">
        <f>$C$3+ROW()-ROW(Tableau1[[#Headers],[Date]])-1</f>
        <v>43896</v>
      </c>
      <c r="E72" s="24"/>
      <c r="F72" s="24"/>
      <c r="G72" s="24"/>
      <c r="H72" s="24"/>
      <c r="I72" s="24"/>
      <c r="J72" s="24"/>
      <c r="K72" s="2">
        <f>Tableau1[[#This Row],[Fin ]]-Tableau1[[#This Row],[Début ]]-Tableau1[[#This Row],[Pause AM]]+Tableau1[[#This Row],[Fin PM]]-Tableau1[[#This Row],[Début PM]]-Tableau1[[#This Row],[Pause PM]]</f>
        <v>0</v>
      </c>
      <c r="L72" s="2"/>
      <c r="M72" s="2"/>
      <c r="N72" s="26"/>
      <c r="O72" s="22" t="str">
        <f ca="1">IF(COUNTIF('jours fériés'!C:C,Tableau1[[#This Row],[Date]]),"oui","")</f>
        <v/>
      </c>
      <c r="P72" s="74">
        <f ca="1">MAX(0,IF(WEEKDAY(Tableau1[[#This Row],[Date]],2)&lt;7,0,
SUM(OFFSET(Tableau1[[#This Row],[Temps de travail]],-6,,7))-
SUM(OFFSET(Tableau1[[#This Row],[Heures à récupérer]],-6,,7))+
SUM(OFFSET(Tableau1[[#This Row],[Récup avance]],-6,,7))+
COUNTA(OFFSET(Tableau1[[#This Row],[ CP / ABS]],-6,,7))*$E$3-$K$3
)*24)</f>
        <v>0</v>
      </c>
      <c r="Q72" s="63">
        <f>IF(Tableau1[[#This Row],[ CP / ABS]]="A.M.",Tableau1[[#This Row],[Temps de travail]],0)</f>
        <v>0</v>
      </c>
      <c r="R72" s="63">
        <f>IF(Tableau1[[#This Row],[ CP / ABS]]="Ch.P.",Tableau1[[#This Row],[Temps de travail]],0)</f>
        <v>0</v>
      </c>
    </row>
    <row r="73" spans="2:18" ht="15" thickBot="1" x14ac:dyDescent="0.35">
      <c r="B73" s="49" t="str">
        <f>IF(WEEKDAY(Tableau1[[#This Row],[Date]],2)=4,"semaine "&amp;_xlfn.ISOWEEKNUM(Tableau1[[#This Row],[Date]]),"")</f>
        <v/>
      </c>
      <c r="C73" s="3" t="str">
        <f>UPPER(TEXT(Tableau1[[#This Row],[Date]],"jjjj"))</f>
        <v>SAMEDI</v>
      </c>
      <c r="D73" s="4">
        <f>$C$3+ROW()-ROW(Tableau1[[#Headers],[Date]])-1</f>
        <v>43897</v>
      </c>
      <c r="E73" s="24"/>
      <c r="F73" s="24"/>
      <c r="G73" s="24"/>
      <c r="H73" s="24"/>
      <c r="I73" s="24"/>
      <c r="J73" s="24"/>
      <c r="K73" s="2">
        <f>Tableau1[[#This Row],[Fin ]]-Tableau1[[#This Row],[Début ]]-Tableau1[[#This Row],[Pause AM]]+Tableau1[[#This Row],[Fin PM]]-Tableau1[[#This Row],[Début PM]]-Tableau1[[#This Row],[Pause PM]]</f>
        <v>0</v>
      </c>
      <c r="L73" s="2"/>
      <c r="M73" s="2"/>
      <c r="N73" s="26"/>
      <c r="O73" s="22" t="str">
        <f ca="1">IF(COUNTIF('jours fériés'!C:C,Tableau1[[#This Row],[Date]]),"oui","")</f>
        <v/>
      </c>
      <c r="P73" s="74">
        <f ca="1">MAX(0,IF(WEEKDAY(Tableau1[[#This Row],[Date]],2)&lt;7,0,
SUM(OFFSET(Tableau1[[#This Row],[Temps de travail]],-6,,7))-
SUM(OFFSET(Tableau1[[#This Row],[Heures à récupérer]],-6,,7))+
SUM(OFFSET(Tableau1[[#This Row],[Récup avance]],-6,,7))+
COUNTA(OFFSET(Tableau1[[#This Row],[ CP / ABS]],-6,,7))*$E$3-$K$3
)*24)</f>
        <v>0</v>
      </c>
      <c r="Q73" s="63">
        <f>IF(Tableau1[[#This Row],[ CP / ABS]]="A.M.",Tableau1[[#This Row],[Temps de travail]],0)</f>
        <v>0</v>
      </c>
      <c r="R73" s="63">
        <f>IF(Tableau1[[#This Row],[ CP / ABS]]="Ch.P.",Tableau1[[#This Row],[Temps de travail]],0)</f>
        <v>0</v>
      </c>
    </row>
    <row r="74" spans="2:18" ht="15" thickBot="1" x14ac:dyDescent="0.35">
      <c r="B74" s="49" t="str">
        <f>IF(WEEKDAY(Tableau1[[#This Row],[Date]],2)=4,"semaine "&amp;_xlfn.ISOWEEKNUM(Tableau1[[#This Row],[Date]]),"")</f>
        <v/>
      </c>
      <c r="C74" s="3" t="str">
        <f>UPPER(TEXT(Tableau1[[#This Row],[Date]],"jjjj"))</f>
        <v>DIMANCHE</v>
      </c>
      <c r="D74" s="4">
        <f>$C$3+ROW()-ROW(Tableau1[[#Headers],[Date]])-1</f>
        <v>43898</v>
      </c>
      <c r="E74" s="24"/>
      <c r="F74" s="24"/>
      <c r="G74" s="24"/>
      <c r="H74" s="24"/>
      <c r="I74" s="24"/>
      <c r="J74" s="24"/>
      <c r="K74" s="2">
        <f>Tableau1[[#This Row],[Fin ]]-Tableau1[[#This Row],[Début ]]-Tableau1[[#This Row],[Pause AM]]+Tableau1[[#This Row],[Fin PM]]-Tableau1[[#This Row],[Début PM]]-Tableau1[[#This Row],[Pause PM]]</f>
        <v>0</v>
      </c>
      <c r="L74" s="2"/>
      <c r="M74" s="2"/>
      <c r="N74" s="26"/>
      <c r="O74" s="22" t="str">
        <f ca="1">IF(COUNTIF('jours fériés'!C:C,Tableau1[[#This Row],[Date]]),"oui","")</f>
        <v/>
      </c>
      <c r="P74" s="75">
        <f ca="1">SUBTOTAL(109,P68:P73)</f>
        <v>0</v>
      </c>
      <c r="Q74" s="62">
        <f t="shared" ref="Q74" si="16">SUBTOTAL(109,Q68:Q73)</f>
        <v>0</v>
      </c>
      <c r="R74" s="66">
        <f t="shared" ref="R74" si="17">SUM(R68:R73)</f>
        <v>0</v>
      </c>
    </row>
    <row r="75" spans="2:18" x14ac:dyDescent="0.3">
      <c r="B75" s="49" t="str">
        <f>IF(WEEKDAY(Tableau1[[#This Row],[Date]],2)=4,"semaine "&amp;_xlfn.ISOWEEKNUM(Tableau1[[#This Row],[Date]]),"")</f>
        <v/>
      </c>
      <c r="C75" s="3" t="str">
        <f>UPPER(TEXT(Tableau1[[#This Row],[Date]],"jjjj"))</f>
        <v>LUNDI</v>
      </c>
      <c r="D75" s="4">
        <f>$C$3+ROW()-ROW(Tableau1[[#Headers],[Date]])-1</f>
        <v>43899</v>
      </c>
      <c r="E75" s="24"/>
      <c r="F75" s="24"/>
      <c r="G75" s="24"/>
      <c r="H75" s="24"/>
      <c r="I75" s="24"/>
      <c r="J75" s="24"/>
      <c r="K75" s="2">
        <f>Tableau1[[#This Row],[Fin ]]-Tableau1[[#This Row],[Début ]]-Tableau1[[#This Row],[Pause AM]]+Tableau1[[#This Row],[Fin PM]]-Tableau1[[#This Row],[Début PM]]-Tableau1[[#This Row],[Pause PM]]</f>
        <v>0</v>
      </c>
      <c r="L75" s="2"/>
      <c r="M75" s="2"/>
      <c r="N75" s="26"/>
      <c r="O75" s="22" t="str">
        <f ca="1">IF(COUNTIF('jours fériés'!C:C,Tableau1[[#This Row],[Date]]),"oui","")</f>
        <v/>
      </c>
      <c r="P75" s="74">
        <f ca="1">MAX(0,IF(WEEKDAY(Tableau1[[#This Row],[Date]],2)&lt;7,0,
SUM(OFFSET(Tableau1[[#This Row],[Temps de travail]],-6,,7))-
SUM(OFFSET(Tableau1[[#This Row],[Heures à récupérer]],-6,,7))+
SUM(OFFSET(Tableau1[[#This Row],[Récup avance]],-6,,7))+
COUNTA(OFFSET(Tableau1[[#This Row],[ CP / ABS]],-6,,7))*$E$3-$K$3
)*24)</f>
        <v>0</v>
      </c>
      <c r="Q75" s="65">
        <f>IF(Tableau1[[#This Row],[ CP / ABS]]="A.M.",Tableau1[[#This Row],[Temps de travail]],0)</f>
        <v>0</v>
      </c>
      <c r="R75" s="65">
        <f>IF(Tableau1[[#This Row],[ CP / ABS]]="Ch.P.",Tableau1[[#This Row],[Temps de travail]],0)</f>
        <v>0</v>
      </c>
    </row>
    <row r="76" spans="2:18" x14ac:dyDescent="0.3">
      <c r="B76" s="49" t="str">
        <f>IF(WEEKDAY(Tableau1[[#This Row],[Date]],2)=4,"semaine "&amp;_xlfn.ISOWEEKNUM(Tableau1[[#This Row],[Date]]),"")</f>
        <v/>
      </c>
      <c r="C76" s="3" t="str">
        <f>UPPER(TEXT(Tableau1[[#This Row],[Date]],"jjjj"))</f>
        <v>MARDI</v>
      </c>
      <c r="D76" s="4">
        <f>$C$3+ROW()-ROW(Tableau1[[#Headers],[Date]])-1</f>
        <v>43900</v>
      </c>
      <c r="E76" s="24"/>
      <c r="F76" s="24"/>
      <c r="G76" s="24"/>
      <c r="H76" s="24"/>
      <c r="I76" s="24"/>
      <c r="J76" s="24"/>
      <c r="K76" s="2">
        <f>Tableau1[[#This Row],[Fin ]]-Tableau1[[#This Row],[Début ]]-Tableau1[[#This Row],[Pause AM]]+Tableau1[[#This Row],[Fin PM]]-Tableau1[[#This Row],[Début PM]]-Tableau1[[#This Row],[Pause PM]]</f>
        <v>0</v>
      </c>
      <c r="L76" s="2"/>
      <c r="M76" s="2"/>
      <c r="N76" s="26"/>
      <c r="O76" s="22" t="str">
        <f ca="1">IF(COUNTIF('jours fériés'!C:C,Tableau1[[#This Row],[Date]]),"oui","")</f>
        <v/>
      </c>
      <c r="P76" s="74">
        <f ca="1">MAX(0,IF(WEEKDAY(Tableau1[[#This Row],[Date]],2)&lt;7,0,
SUM(OFFSET(Tableau1[[#This Row],[Temps de travail]],-6,,7))-
SUM(OFFSET(Tableau1[[#This Row],[Heures à récupérer]],-6,,7))+
SUM(OFFSET(Tableau1[[#This Row],[Récup avance]],-6,,7))+
COUNTA(OFFSET(Tableau1[[#This Row],[ CP / ABS]],-6,,7))*$E$3-$K$3
)*24)</f>
        <v>0</v>
      </c>
      <c r="Q76" s="63">
        <f>IF(Tableau1[[#This Row],[ CP / ABS]]="A.M.",Tableau1[[#This Row],[Temps de travail]],0)</f>
        <v>0</v>
      </c>
      <c r="R76" s="63">
        <f>IF(Tableau1[[#This Row],[ CP / ABS]]="Ch.P.",Tableau1[[#This Row],[Temps de travail]],0)</f>
        <v>0</v>
      </c>
    </row>
    <row r="77" spans="2:18" x14ac:dyDescent="0.3">
      <c r="B77" s="49" t="str">
        <f>IF(WEEKDAY(Tableau1[[#This Row],[Date]],2)=4,"semaine "&amp;_xlfn.ISOWEEKNUM(Tableau1[[#This Row],[Date]]),"")</f>
        <v/>
      </c>
      <c r="C77" s="3" t="str">
        <f>UPPER(TEXT(Tableau1[[#This Row],[Date]],"jjjj"))</f>
        <v>MERCREDI</v>
      </c>
      <c r="D77" s="4">
        <f>$C$3+ROW()-ROW(Tableau1[[#Headers],[Date]])-1</f>
        <v>43901</v>
      </c>
      <c r="E77" s="24"/>
      <c r="F77" s="24"/>
      <c r="G77" s="24"/>
      <c r="H77" s="24"/>
      <c r="I77" s="24"/>
      <c r="J77" s="24"/>
      <c r="K77" s="2">
        <f>Tableau1[[#This Row],[Fin ]]-Tableau1[[#This Row],[Début ]]-Tableau1[[#This Row],[Pause AM]]+Tableau1[[#This Row],[Fin PM]]-Tableau1[[#This Row],[Début PM]]-Tableau1[[#This Row],[Pause PM]]</f>
        <v>0</v>
      </c>
      <c r="L77" s="2"/>
      <c r="M77" s="2"/>
      <c r="N77" s="26"/>
      <c r="O77" s="22" t="str">
        <f ca="1">IF(COUNTIF('jours fériés'!C:C,Tableau1[[#This Row],[Date]]),"oui","")</f>
        <v/>
      </c>
      <c r="P77" s="74">
        <f ca="1">MAX(0,IF(WEEKDAY(Tableau1[[#This Row],[Date]],2)&lt;7,0,
SUM(OFFSET(Tableau1[[#This Row],[Temps de travail]],-6,,7))-
SUM(OFFSET(Tableau1[[#This Row],[Heures à récupérer]],-6,,7))+
SUM(OFFSET(Tableau1[[#This Row],[Récup avance]],-6,,7))+
COUNTA(OFFSET(Tableau1[[#This Row],[ CP / ABS]],-6,,7))*$E$3-$K$3
)*24)</f>
        <v>0</v>
      </c>
      <c r="Q77" s="63">
        <f>IF(Tableau1[[#This Row],[ CP / ABS]]="A.M.",Tableau1[[#This Row],[Temps de travail]],0)</f>
        <v>0</v>
      </c>
      <c r="R77" s="63">
        <f>IF(Tableau1[[#This Row],[ CP / ABS]]="Ch.P.",Tableau1[[#This Row],[Temps de travail]],0)</f>
        <v>0</v>
      </c>
    </row>
    <row r="78" spans="2:18" x14ac:dyDescent="0.3">
      <c r="B78" s="49" t="str">
        <f>IF(WEEKDAY(Tableau1[[#This Row],[Date]],2)=4,"semaine "&amp;_xlfn.ISOWEEKNUM(Tableau1[[#This Row],[Date]]),"")</f>
        <v>semaine 11</v>
      </c>
      <c r="C78" s="3" t="str">
        <f>UPPER(TEXT(Tableau1[[#This Row],[Date]],"jjjj"))</f>
        <v>JEUDI</v>
      </c>
      <c r="D78" s="4">
        <f>$C$3+ROW()-ROW(Tableau1[[#Headers],[Date]])-1</f>
        <v>43902</v>
      </c>
      <c r="E78" s="24"/>
      <c r="F78" s="24"/>
      <c r="G78" s="24"/>
      <c r="H78" s="24"/>
      <c r="I78" s="24"/>
      <c r="J78" s="24"/>
      <c r="K78" s="2">
        <f>Tableau1[[#This Row],[Fin ]]-Tableau1[[#This Row],[Début ]]-Tableau1[[#This Row],[Pause AM]]+Tableau1[[#This Row],[Fin PM]]-Tableau1[[#This Row],[Début PM]]-Tableau1[[#This Row],[Pause PM]]</f>
        <v>0</v>
      </c>
      <c r="L78" s="2"/>
      <c r="M78" s="2"/>
      <c r="N78" s="26"/>
      <c r="O78" s="22" t="str">
        <f ca="1">IF(COUNTIF('jours fériés'!C:C,Tableau1[[#This Row],[Date]]),"oui","")</f>
        <v/>
      </c>
      <c r="P78" s="74">
        <f ca="1">MAX(0,IF(WEEKDAY(Tableau1[[#This Row],[Date]],2)&lt;7,0,
SUM(OFFSET(Tableau1[[#This Row],[Temps de travail]],-6,,7))-
SUM(OFFSET(Tableau1[[#This Row],[Heures à récupérer]],-6,,7))+
SUM(OFFSET(Tableau1[[#This Row],[Récup avance]],-6,,7))+
COUNTA(OFFSET(Tableau1[[#This Row],[ CP / ABS]],-6,,7))*$E$3-$K$3
)*24)</f>
        <v>0</v>
      </c>
      <c r="Q78" s="63">
        <f>IF(Tableau1[[#This Row],[ CP / ABS]]="A.M.",Tableau1[[#This Row],[Temps de travail]],0)</f>
        <v>0</v>
      </c>
      <c r="R78" s="63">
        <f>IF(Tableau1[[#This Row],[ CP / ABS]]="Ch.P.",Tableau1[[#This Row],[Temps de travail]],0)</f>
        <v>0</v>
      </c>
    </row>
    <row r="79" spans="2:18" x14ac:dyDescent="0.3">
      <c r="B79" s="49" t="str">
        <f>IF(WEEKDAY(Tableau1[[#This Row],[Date]],2)=4,"semaine "&amp;_xlfn.ISOWEEKNUM(Tableau1[[#This Row],[Date]]),"")</f>
        <v/>
      </c>
      <c r="C79" s="3" t="str">
        <f>UPPER(TEXT(Tableau1[[#This Row],[Date]],"jjjj"))</f>
        <v>VENDREDI</v>
      </c>
      <c r="D79" s="4">
        <f>$C$3+ROW()-ROW(Tableau1[[#Headers],[Date]])-1</f>
        <v>43903</v>
      </c>
      <c r="E79" s="24"/>
      <c r="F79" s="24"/>
      <c r="G79" s="24"/>
      <c r="H79" s="24"/>
      <c r="I79" s="24"/>
      <c r="J79" s="24"/>
      <c r="K79" s="2">
        <f>Tableau1[[#This Row],[Fin ]]-Tableau1[[#This Row],[Début ]]-Tableau1[[#This Row],[Pause AM]]+Tableau1[[#This Row],[Fin PM]]-Tableau1[[#This Row],[Début PM]]-Tableau1[[#This Row],[Pause PM]]</f>
        <v>0</v>
      </c>
      <c r="L79" s="2"/>
      <c r="M79" s="2"/>
      <c r="N79" s="26"/>
      <c r="O79" s="22" t="str">
        <f ca="1">IF(COUNTIF('jours fériés'!C:C,Tableau1[[#This Row],[Date]]),"oui","")</f>
        <v/>
      </c>
      <c r="P79" s="74">
        <f ca="1">MAX(0,IF(WEEKDAY(Tableau1[[#This Row],[Date]],2)&lt;7,0,
SUM(OFFSET(Tableau1[[#This Row],[Temps de travail]],-6,,7))-
SUM(OFFSET(Tableau1[[#This Row],[Heures à récupérer]],-6,,7))+
SUM(OFFSET(Tableau1[[#This Row],[Récup avance]],-6,,7))+
COUNTA(OFFSET(Tableau1[[#This Row],[ CP / ABS]],-6,,7))*$E$3-$K$3
)*24)</f>
        <v>0</v>
      </c>
      <c r="Q79" s="63">
        <f>IF(Tableau1[[#This Row],[ CP / ABS]]="A.M.",Tableau1[[#This Row],[Temps de travail]],0)</f>
        <v>0</v>
      </c>
      <c r="R79" s="63">
        <f>IF(Tableau1[[#This Row],[ CP / ABS]]="Ch.P.",Tableau1[[#This Row],[Temps de travail]],0)</f>
        <v>0</v>
      </c>
    </row>
    <row r="80" spans="2:18" ht="15" thickBot="1" x14ac:dyDescent="0.35">
      <c r="B80" s="49" t="str">
        <f>IF(WEEKDAY(Tableau1[[#This Row],[Date]],2)=4,"semaine "&amp;_xlfn.ISOWEEKNUM(Tableau1[[#This Row],[Date]]),"")</f>
        <v/>
      </c>
      <c r="C80" s="3" t="str">
        <f>UPPER(TEXT(Tableau1[[#This Row],[Date]],"jjjj"))</f>
        <v>SAMEDI</v>
      </c>
      <c r="D80" s="4">
        <f>$C$3+ROW()-ROW(Tableau1[[#Headers],[Date]])-1</f>
        <v>43904</v>
      </c>
      <c r="E80" s="24"/>
      <c r="F80" s="24"/>
      <c r="G80" s="24"/>
      <c r="H80" s="24"/>
      <c r="I80" s="24"/>
      <c r="J80" s="24"/>
      <c r="K80" s="2">
        <f>Tableau1[[#This Row],[Fin ]]-Tableau1[[#This Row],[Début ]]-Tableau1[[#This Row],[Pause AM]]+Tableau1[[#This Row],[Fin PM]]-Tableau1[[#This Row],[Début PM]]-Tableau1[[#This Row],[Pause PM]]</f>
        <v>0</v>
      </c>
      <c r="L80" s="2"/>
      <c r="M80" s="2"/>
      <c r="N80" s="26"/>
      <c r="O80" s="22" t="str">
        <f ca="1">IF(COUNTIF('jours fériés'!C:C,Tableau1[[#This Row],[Date]]),"oui","")</f>
        <v/>
      </c>
      <c r="P80" s="74">
        <f ca="1">MAX(0,IF(WEEKDAY(Tableau1[[#This Row],[Date]],2)&lt;7,0,
SUM(OFFSET(Tableau1[[#This Row],[Temps de travail]],-6,,7))-
SUM(OFFSET(Tableau1[[#This Row],[Heures à récupérer]],-6,,7))+
SUM(OFFSET(Tableau1[[#This Row],[Récup avance]],-6,,7))+
COUNTA(OFFSET(Tableau1[[#This Row],[ CP / ABS]],-6,,7))*$E$3-$K$3
)*24)</f>
        <v>0</v>
      </c>
      <c r="Q80" s="63">
        <f>IF(Tableau1[[#This Row],[ CP / ABS]]="A.M.",Tableau1[[#This Row],[Temps de travail]],0)</f>
        <v>0</v>
      </c>
      <c r="R80" s="63">
        <f>IF(Tableau1[[#This Row],[ CP / ABS]]="Ch.P.",Tableau1[[#This Row],[Temps de travail]],0)</f>
        <v>0</v>
      </c>
    </row>
    <row r="81" spans="2:18" ht="15" thickBot="1" x14ac:dyDescent="0.35">
      <c r="B81" s="49" t="str">
        <f>IF(WEEKDAY(Tableau1[[#This Row],[Date]],2)=4,"semaine "&amp;_xlfn.ISOWEEKNUM(Tableau1[[#This Row],[Date]]),"")</f>
        <v/>
      </c>
      <c r="C81" s="3" t="str">
        <f>UPPER(TEXT(Tableau1[[#This Row],[Date]],"jjjj"))</f>
        <v>DIMANCHE</v>
      </c>
      <c r="D81" s="4">
        <f>$C$3+ROW()-ROW(Tableau1[[#Headers],[Date]])-1</f>
        <v>43905</v>
      </c>
      <c r="E81" s="24"/>
      <c r="F81" s="24"/>
      <c r="G81" s="24"/>
      <c r="H81" s="24"/>
      <c r="I81" s="24"/>
      <c r="J81" s="24"/>
      <c r="K81" s="2">
        <f>Tableau1[[#This Row],[Fin ]]-Tableau1[[#This Row],[Début ]]-Tableau1[[#This Row],[Pause AM]]+Tableau1[[#This Row],[Fin PM]]-Tableau1[[#This Row],[Début PM]]-Tableau1[[#This Row],[Pause PM]]</f>
        <v>0</v>
      </c>
      <c r="L81" s="2"/>
      <c r="M81" s="2"/>
      <c r="N81" s="26"/>
      <c r="O81" s="22" t="str">
        <f ca="1">IF(COUNTIF('jours fériés'!C:C,Tableau1[[#This Row],[Date]]),"oui","")</f>
        <v/>
      </c>
      <c r="P81" s="75">
        <f ca="1">SUBTOTAL(109,P75:P80)</f>
        <v>0</v>
      </c>
      <c r="Q81" s="62">
        <f t="shared" ref="Q81" si="18">SUBTOTAL(109,Q75:Q80)</f>
        <v>0</v>
      </c>
      <c r="R81" s="66">
        <f t="shared" ref="R81" si="19">SUM(R75:R80)</f>
        <v>0</v>
      </c>
    </row>
    <row r="82" spans="2:18" x14ac:dyDescent="0.3">
      <c r="B82" s="49" t="str">
        <f>IF(WEEKDAY(Tableau1[[#This Row],[Date]],2)=4,"semaine "&amp;_xlfn.ISOWEEKNUM(Tableau1[[#This Row],[Date]]),"")</f>
        <v/>
      </c>
      <c r="C82" s="3" t="str">
        <f>UPPER(TEXT(Tableau1[[#This Row],[Date]],"jjjj"))</f>
        <v>LUNDI</v>
      </c>
      <c r="D82" s="4">
        <f>$C$3+ROW()-ROW(Tableau1[[#Headers],[Date]])-1</f>
        <v>43906</v>
      </c>
      <c r="E82" s="24"/>
      <c r="F82" s="24"/>
      <c r="G82" s="24"/>
      <c r="H82" s="24"/>
      <c r="I82" s="24"/>
      <c r="J82" s="24"/>
      <c r="K82" s="2">
        <f>Tableau1[[#This Row],[Fin ]]-Tableau1[[#This Row],[Début ]]-Tableau1[[#This Row],[Pause AM]]+Tableau1[[#This Row],[Fin PM]]-Tableau1[[#This Row],[Début PM]]-Tableau1[[#This Row],[Pause PM]]</f>
        <v>0</v>
      </c>
      <c r="L82" s="2"/>
      <c r="M82" s="2"/>
      <c r="N82" s="26"/>
      <c r="O82" s="22" t="str">
        <f ca="1">IF(COUNTIF('jours fériés'!C:C,Tableau1[[#This Row],[Date]]),"oui","")</f>
        <v/>
      </c>
      <c r="P82" s="74">
        <f ca="1">MAX(0,IF(WEEKDAY(Tableau1[[#This Row],[Date]],2)&lt;7,0,
SUM(OFFSET(Tableau1[[#This Row],[Temps de travail]],-6,,7))-
SUM(OFFSET(Tableau1[[#This Row],[Heures à récupérer]],-6,,7))+
SUM(OFFSET(Tableau1[[#This Row],[Récup avance]],-6,,7))+
COUNTA(OFFSET(Tableau1[[#This Row],[ CP / ABS]],-6,,7))*$E$3-$K$3
)*24)</f>
        <v>0</v>
      </c>
      <c r="Q82" s="65">
        <f>IF(Tableau1[[#This Row],[ CP / ABS]]="A.M.",Tableau1[[#This Row],[Temps de travail]],0)</f>
        <v>0</v>
      </c>
      <c r="R82" s="65">
        <f>IF(Tableau1[[#This Row],[ CP / ABS]]="Ch.P.",Tableau1[[#This Row],[Temps de travail]],0)</f>
        <v>0</v>
      </c>
    </row>
    <row r="83" spans="2:18" x14ac:dyDescent="0.3">
      <c r="B83" s="49" t="str">
        <f>IF(WEEKDAY(Tableau1[[#This Row],[Date]],2)=4,"semaine "&amp;_xlfn.ISOWEEKNUM(Tableau1[[#This Row],[Date]]),"")</f>
        <v/>
      </c>
      <c r="C83" s="3" t="str">
        <f>UPPER(TEXT(Tableau1[[#This Row],[Date]],"jjjj"))</f>
        <v>MARDI</v>
      </c>
      <c r="D83" s="4">
        <f>$C$3+ROW()-ROW(Tableau1[[#Headers],[Date]])-1</f>
        <v>43907</v>
      </c>
      <c r="E83" s="24"/>
      <c r="F83" s="24"/>
      <c r="G83" s="24"/>
      <c r="H83" s="24"/>
      <c r="I83" s="24"/>
      <c r="J83" s="24"/>
      <c r="K83" s="2">
        <f>Tableau1[[#This Row],[Fin ]]-Tableau1[[#This Row],[Début ]]-Tableau1[[#This Row],[Pause AM]]+Tableau1[[#This Row],[Fin PM]]-Tableau1[[#This Row],[Début PM]]-Tableau1[[#This Row],[Pause PM]]</f>
        <v>0</v>
      </c>
      <c r="L83" s="2"/>
      <c r="M83" s="2"/>
      <c r="N83" s="26"/>
      <c r="O83" s="22" t="str">
        <f ca="1">IF(COUNTIF('jours fériés'!C:C,Tableau1[[#This Row],[Date]]),"oui","")</f>
        <v/>
      </c>
      <c r="P83" s="74">
        <f ca="1">MAX(0,IF(WEEKDAY(Tableau1[[#This Row],[Date]],2)&lt;7,0,
SUM(OFFSET(Tableau1[[#This Row],[Temps de travail]],-6,,7))-
SUM(OFFSET(Tableau1[[#This Row],[Heures à récupérer]],-6,,7))+
SUM(OFFSET(Tableau1[[#This Row],[Récup avance]],-6,,7))+
COUNTA(OFFSET(Tableau1[[#This Row],[ CP / ABS]],-6,,7))*$E$3-$K$3
)*24)</f>
        <v>0</v>
      </c>
      <c r="Q83" s="63">
        <f>IF(Tableau1[[#This Row],[ CP / ABS]]="A.M.",Tableau1[[#This Row],[Temps de travail]],0)</f>
        <v>0</v>
      </c>
      <c r="R83" s="63">
        <f>IF(Tableau1[[#This Row],[ CP / ABS]]="Ch.P.",Tableau1[[#This Row],[Temps de travail]],0)</f>
        <v>0</v>
      </c>
    </row>
    <row r="84" spans="2:18" x14ac:dyDescent="0.3">
      <c r="B84" s="49" t="str">
        <f>IF(WEEKDAY(Tableau1[[#This Row],[Date]],2)=4,"semaine "&amp;_xlfn.ISOWEEKNUM(Tableau1[[#This Row],[Date]]),"")</f>
        <v/>
      </c>
      <c r="C84" s="3" t="str">
        <f>UPPER(TEXT(Tableau1[[#This Row],[Date]],"jjjj"))</f>
        <v>MERCREDI</v>
      </c>
      <c r="D84" s="4">
        <f>$C$3+ROW()-ROW(Tableau1[[#Headers],[Date]])-1</f>
        <v>43908</v>
      </c>
      <c r="E84" s="24"/>
      <c r="F84" s="24"/>
      <c r="G84" s="24"/>
      <c r="H84" s="24"/>
      <c r="I84" s="24"/>
      <c r="J84" s="24"/>
      <c r="K84" s="2">
        <f>Tableau1[[#This Row],[Fin ]]-Tableau1[[#This Row],[Début ]]-Tableau1[[#This Row],[Pause AM]]+Tableau1[[#This Row],[Fin PM]]-Tableau1[[#This Row],[Début PM]]-Tableau1[[#This Row],[Pause PM]]</f>
        <v>0</v>
      </c>
      <c r="L84" s="2"/>
      <c r="M84" s="2"/>
      <c r="N84" s="26"/>
      <c r="O84" s="22" t="str">
        <f ca="1">IF(COUNTIF('jours fériés'!C:C,Tableau1[[#This Row],[Date]]),"oui","")</f>
        <v/>
      </c>
      <c r="P84" s="74">
        <f ca="1">MAX(0,IF(WEEKDAY(Tableau1[[#This Row],[Date]],2)&lt;7,0,
SUM(OFFSET(Tableau1[[#This Row],[Temps de travail]],-6,,7))-
SUM(OFFSET(Tableau1[[#This Row],[Heures à récupérer]],-6,,7))+
SUM(OFFSET(Tableau1[[#This Row],[Récup avance]],-6,,7))+
COUNTA(OFFSET(Tableau1[[#This Row],[ CP / ABS]],-6,,7))*$E$3-$K$3
)*24)</f>
        <v>0</v>
      </c>
      <c r="Q84" s="63">
        <f>IF(Tableau1[[#This Row],[ CP / ABS]]="A.M.",Tableau1[[#This Row],[Temps de travail]],0)</f>
        <v>0</v>
      </c>
      <c r="R84" s="63">
        <f>IF(Tableau1[[#This Row],[ CP / ABS]]="Ch.P.",Tableau1[[#This Row],[Temps de travail]],0)</f>
        <v>0</v>
      </c>
    </row>
    <row r="85" spans="2:18" x14ac:dyDescent="0.3">
      <c r="B85" s="49" t="str">
        <f>IF(WEEKDAY(Tableau1[[#This Row],[Date]],2)=4,"semaine "&amp;_xlfn.ISOWEEKNUM(Tableau1[[#This Row],[Date]]),"")</f>
        <v>semaine 12</v>
      </c>
      <c r="C85" s="3" t="str">
        <f>UPPER(TEXT(Tableau1[[#This Row],[Date]],"jjjj"))</f>
        <v>JEUDI</v>
      </c>
      <c r="D85" s="4">
        <f>$C$3+ROW()-ROW(Tableau1[[#Headers],[Date]])-1</f>
        <v>43909</v>
      </c>
      <c r="E85" s="24"/>
      <c r="F85" s="24"/>
      <c r="G85" s="24"/>
      <c r="H85" s="24"/>
      <c r="I85" s="24"/>
      <c r="J85" s="24"/>
      <c r="K85" s="2">
        <f>Tableau1[[#This Row],[Fin ]]-Tableau1[[#This Row],[Début ]]-Tableau1[[#This Row],[Pause AM]]+Tableau1[[#This Row],[Fin PM]]-Tableau1[[#This Row],[Début PM]]-Tableau1[[#This Row],[Pause PM]]</f>
        <v>0</v>
      </c>
      <c r="L85" s="2"/>
      <c r="M85" s="2"/>
      <c r="N85" s="26"/>
      <c r="O85" s="22" t="str">
        <f ca="1">IF(COUNTIF('jours fériés'!C:C,Tableau1[[#This Row],[Date]]),"oui","")</f>
        <v/>
      </c>
      <c r="P85" s="74">
        <f ca="1">MAX(0,IF(WEEKDAY(Tableau1[[#This Row],[Date]],2)&lt;7,0,
SUM(OFFSET(Tableau1[[#This Row],[Temps de travail]],-6,,7))-
SUM(OFFSET(Tableau1[[#This Row],[Heures à récupérer]],-6,,7))+
SUM(OFFSET(Tableau1[[#This Row],[Récup avance]],-6,,7))+
COUNTA(OFFSET(Tableau1[[#This Row],[ CP / ABS]],-6,,7))*$E$3-$K$3
)*24)</f>
        <v>0</v>
      </c>
      <c r="Q85" s="63">
        <f>IF(Tableau1[[#This Row],[ CP / ABS]]="A.M.",Tableau1[[#This Row],[Temps de travail]],0)</f>
        <v>0</v>
      </c>
      <c r="R85" s="63">
        <f>IF(Tableau1[[#This Row],[ CP / ABS]]="Ch.P.",Tableau1[[#This Row],[Temps de travail]],0)</f>
        <v>0</v>
      </c>
    </row>
    <row r="86" spans="2:18" x14ac:dyDescent="0.3">
      <c r="B86" s="49" t="str">
        <f>IF(WEEKDAY(Tableau1[[#This Row],[Date]],2)=4,"semaine "&amp;_xlfn.ISOWEEKNUM(Tableau1[[#This Row],[Date]]),"")</f>
        <v/>
      </c>
      <c r="C86" s="3" t="str">
        <f>UPPER(TEXT(Tableau1[[#This Row],[Date]],"jjjj"))</f>
        <v>VENDREDI</v>
      </c>
      <c r="D86" s="4">
        <f>$C$3+ROW()-ROW(Tableau1[[#Headers],[Date]])-1</f>
        <v>43910</v>
      </c>
      <c r="E86" s="24"/>
      <c r="F86" s="24"/>
      <c r="G86" s="24"/>
      <c r="H86" s="24"/>
      <c r="I86" s="24"/>
      <c r="J86" s="24"/>
      <c r="K86" s="2">
        <f>Tableau1[[#This Row],[Fin ]]-Tableau1[[#This Row],[Début ]]-Tableau1[[#This Row],[Pause AM]]+Tableau1[[#This Row],[Fin PM]]-Tableau1[[#This Row],[Début PM]]-Tableau1[[#This Row],[Pause PM]]</f>
        <v>0</v>
      </c>
      <c r="L86" s="2"/>
      <c r="M86" s="2"/>
      <c r="N86" s="26"/>
      <c r="O86" s="22" t="str">
        <f ca="1">IF(COUNTIF('jours fériés'!C:C,Tableau1[[#This Row],[Date]]),"oui","")</f>
        <v/>
      </c>
      <c r="P86" s="74">
        <f ca="1">MAX(0,IF(WEEKDAY(Tableau1[[#This Row],[Date]],2)&lt;7,0,
SUM(OFFSET(Tableau1[[#This Row],[Temps de travail]],-6,,7))-
SUM(OFFSET(Tableau1[[#This Row],[Heures à récupérer]],-6,,7))+
SUM(OFFSET(Tableau1[[#This Row],[Récup avance]],-6,,7))+
COUNTA(OFFSET(Tableau1[[#This Row],[ CP / ABS]],-6,,7))*$E$3-$K$3
)*24)</f>
        <v>0</v>
      </c>
      <c r="Q86" s="63">
        <f>IF(Tableau1[[#This Row],[ CP / ABS]]="A.M.",Tableau1[[#This Row],[Temps de travail]],0)</f>
        <v>0</v>
      </c>
      <c r="R86" s="63">
        <f>IF(Tableau1[[#This Row],[ CP / ABS]]="Ch.P.",Tableau1[[#This Row],[Temps de travail]],0)</f>
        <v>0</v>
      </c>
    </row>
    <row r="87" spans="2:18" ht="15" thickBot="1" x14ac:dyDescent="0.35">
      <c r="B87" s="49" t="str">
        <f>IF(WEEKDAY(Tableau1[[#This Row],[Date]],2)=4,"semaine "&amp;_xlfn.ISOWEEKNUM(Tableau1[[#This Row],[Date]]),"")</f>
        <v/>
      </c>
      <c r="C87" s="3" t="str">
        <f>UPPER(TEXT(Tableau1[[#This Row],[Date]],"jjjj"))</f>
        <v>SAMEDI</v>
      </c>
      <c r="D87" s="4">
        <f>$C$3+ROW()-ROW(Tableau1[[#Headers],[Date]])-1</f>
        <v>43911</v>
      </c>
      <c r="E87" s="24"/>
      <c r="F87" s="24"/>
      <c r="G87" s="24"/>
      <c r="H87" s="24"/>
      <c r="I87" s="24"/>
      <c r="J87" s="24"/>
      <c r="K87" s="2">
        <f>Tableau1[[#This Row],[Fin ]]-Tableau1[[#This Row],[Début ]]-Tableau1[[#This Row],[Pause AM]]+Tableau1[[#This Row],[Fin PM]]-Tableau1[[#This Row],[Début PM]]-Tableau1[[#This Row],[Pause PM]]</f>
        <v>0</v>
      </c>
      <c r="L87" s="2"/>
      <c r="M87" s="2"/>
      <c r="N87" s="26"/>
      <c r="O87" s="22" t="str">
        <f ca="1">IF(COUNTIF('jours fériés'!C:C,Tableau1[[#This Row],[Date]]),"oui","")</f>
        <v/>
      </c>
      <c r="P87" s="74">
        <f ca="1">MAX(0,IF(WEEKDAY(Tableau1[[#This Row],[Date]],2)&lt;7,0,
SUM(OFFSET(Tableau1[[#This Row],[Temps de travail]],-6,,7))-
SUM(OFFSET(Tableau1[[#This Row],[Heures à récupérer]],-6,,7))+
SUM(OFFSET(Tableau1[[#This Row],[Récup avance]],-6,,7))+
COUNTA(OFFSET(Tableau1[[#This Row],[ CP / ABS]],-6,,7))*$E$3-$K$3
)*24)</f>
        <v>0</v>
      </c>
      <c r="Q87" s="63">
        <f>IF(Tableau1[[#This Row],[ CP / ABS]]="A.M.",Tableau1[[#This Row],[Temps de travail]],0)</f>
        <v>0</v>
      </c>
      <c r="R87" s="63">
        <f>IF(Tableau1[[#This Row],[ CP / ABS]]="Ch.P.",Tableau1[[#This Row],[Temps de travail]],0)</f>
        <v>0</v>
      </c>
    </row>
    <row r="88" spans="2:18" ht="15" thickBot="1" x14ac:dyDescent="0.35">
      <c r="B88" s="49" t="str">
        <f>IF(WEEKDAY(Tableau1[[#This Row],[Date]],2)=4,"semaine "&amp;_xlfn.ISOWEEKNUM(Tableau1[[#This Row],[Date]]),"")</f>
        <v/>
      </c>
      <c r="C88" s="3" t="str">
        <f>UPPER(TEXT(Tableau1[[#This Row],[Date]],"jjjj"))</f>
        <v>DIMANCHE</v>
      </c>
      <c r="D88" s="4">
        <f>$C$3+ROW()-ROW(Tableau1[[#Headers],[Date]])-1</f>
        <v>43912</v>
      </c>
      <c r="E88" s="24"/>
      <c r="F88" s="24"/>
      <c r="G88" s="24"/>
      <c r="H88" s="24"/>
      <c r="I88" s="24"/>
      <c r="J88" s="24"/>
      <c r="K88" s="2">
        <f>Tableau1[[#This Row],[Fin ]]-Tableau1[[#This Row],[Début ]]-Tableau1[[#This Row],[Pause AM]]+Tableau1[[#This Row],[Fin PM]]-Tableau1[[#This Row],[Début PM]]-Tableau1[[#This Row],[Pause PM]]</f>
        <v>0</v>
      </c>
      <c r="L88" s="2"/>
      <c r="M88" s="2"/>
      <c r="N88" s="26"/>
      <c r="O88" s="22" t="str">
        <f ca="1">IF(COUNTIF('jours fériés'!C:C,Tableau1[[#This Row],[Date]]),"oui","")</f>
        <v/>
      </c>
      <c r="P88" s="75">
        <f ca="1">SUBTOTAL(109,P82:P87)</f>
        <v>0</v>
      </c>
      <c r="Q88" s="62">
        <f t="shared" ref="Q88" si="20">SUBTOTAL(109,Q82:Q87)</f>
        <v>0</v>
      </c>
      <c r="R88" s="66">
        <f t="shared" ref="R88" si="21">SUM(R82:R87)</f>
        <v>0</v>
      </c>
    </row>
    <row r="89" spans="2:18" x14ac:dyDescent="0.3">
      <c r="B89" s="49" t="str">
        <f>IF(WEEKDAY(Tableau1[[#This Row],[Date]],2)=4,"semaine "&amp;_xlfn.ISOWEEKNUM(Tableau1[[#This Row],[Date]]),"")</f>
        <v/>
      </c>
      <c r="C89" s="3" t="str">
        <f>UPPER(TEXT(Tableau1[[#This Row],[Date]],"jjjj"))</f>
        <v>LUNDI</v>
      </c>
      <c r="D89" s="4">
        <f>$C$3+ROW()-ROW(Tableau1[[#Headers],[Date]])-1</f>
        <v>43913</v>
      </c>
      <c r="E89" s="24"/>
      <c r="F89" s="24"/>
      <c r="G89" s="24"/>
      <c r="H89" s="24"/>
      <c r="I89" s="24"/>
      <c r="J89" s="24"/>
      <c r="K89" s="2">
        <f>Tableau1[[#This Row],[Fin ]]-Tableau1[[#This Row],[Début ]]-Tableau1[[#This Row],[Pause AM]]+Tableau1[[#This Row],[Fin PM]]-Tableau1[[#This Row],[Début PM]]-Tableau1[[#This Row],[Pause PM]]</f>
        <v>0</v>
      </c>
      <c r="L89" s="2"/>
      <c r="M89" s="2"/>
      <c r="N89" s="26"/>
      <c r="O89" s="22" t="str">
        <f ca="1">IF(COUNTIF('jours fériés'!C:C,Tableau1[[#This Row],[Date]]),"oui","")</f>
        <v/>
      </c>
      <c r="P89" s="74">
        <f ca="1">MAX(0,IF(WEEKDAY(Tableau1[[#This Row],[Date]],2)&lt;7,0,
SUM(OFFSET(Tableau1[[#This Row],[Temps de travail]],-6,,7))-
SUM(OFFSET(Tableau1[[#This Row],[Heures à récupérer]],-6,,7))+
SUM(OFFSET(Tableau1[[#This Row],[Récup avance]],-6,,7))+
COUNTA(OFFSET(Tableau1[[#This Row],[ CP / ABS]],-6,,7))*$E$3-$K$3
)*24)</f>
        <v>0</v>
      </c>
      <c r="Q89" s="65">
        <f>IF(Tableau1[[#This Row],[ CP / ABS]]="A.M.",Tableau1[[#This Row],[Temps de travail]],0)</f>
        <v>0</v>
      </c>
      <c r="R89" s="65">
        <f>IF(Tableau1[[#This Row],[ CP / ABS]]="Ch.P.",Tableau1[[#This Row],[Temps de travail]],0)</f>
        <v>0</v>
      </c>
    </row>
    <row r="90" spans="2:18" x14ac:dyDescent="0.3">
      <c r="B90" s="49" t="str">
        <f>IF(WEEKDAY(Tableau1[[#This Row],[Date]],2)=4,"semaine "&amp;_xlfn.ISOWEEKNUM(Tableau1[[#This Row],[Date]]),"")</f>
        <v/>
      </c>
      <c r="C90" s="3" t="str">
        <f>UPPER(TEXT(Tableau1[[#This Row],[Date]],"jjjj"))</f>
        <v>MARDI</v>
      </c>
      <c r="D90" s="4">
        <f>$C$3+ROW()-ROW(Tableau1[[#Headers],[Date]])-1</f>
        <v>43914</v>
      </c>
      <c r="E90" s="24"/>
      <c r="F90" s="24"/>
      <c r="G90" s="24"/>
      <c r="H90" s="24"/>
      <c r="I90" s="24"/>
      <c r="J90" s="24"/>
      <c r="K90" s="2">
        <f>Tableau1[[#This Row],[Fin ]]-Tableau1[[#This Row],[Début ]]-Tableau1[[#This Row],[Pause AM]]+Tableau1[[#This Row],[Fin PM]]-Tableau1[[#This Row],[Début PM]]-Tableau1[[#This Row],[Pause PM]]</f>
        <v>0</v>
      </c>
      <c r="L90" s="2"/>
      <c r="M90" s="2"/>
      <c r="N90" s="26"/>
      <c r="O90" s="22" t="str">
        <f ca="1">IF(COUNTIF('jours fériés'!C:C,Tableau1[[#This Row],[Date]]),"oui","")</f>
        <v/>
      </c>
      <c r="P90" s="74">
        <f ca="1">MAX(0,IF(WEEKDAY(Tableau1[[#This Row],[Date]],2)&lt;7,0,
SUM(OFFSET(Tableau1[[#This Row],[Temps de travail]],-6,,7))-
SUM(OFFSET(Tableau1[[#This Row],[Heures à récupérer]],-6,,7))+
SUM(OFFSET(Tableau1[[#This Row],[Récup avance]],-6,,7))+
COUNTA(OFFSET(Tableau1[[#This Row],[ CP / ABS]],-6,,7))*$E$3-$K$3
)*24)</f>
        <v>0</v>
      </c>
      <c r="Q90" s="63">
        <f>IF(Tableau1[[#This Row],[ CP / ABS]]="A.M.",Tableau1[[#This Row],[Temps de travail]],0)</f>
        <v>0</v>
      </c>
      <c r="R90" s="63">
        <f>IF(Tableau1[[#This Row],[ CP / ABS]]="Ch.P.",Tableau1[[#This Row],[Temps de travail]],0)</f>
        <v>0</v>
      </c>
    </row>
    <row r="91" spans="2:18" x14ac:dyDescent="0.3">
      <c r="B91" s="49" t="str">
        <f>IF(WEEKDAY(Tableau1[[#This Row],[Date]],2)=4,"semaine "&amp;_xlfn.ISOWEEKNUM(Tableau1[[#This Row],[Date]]),"")</f>
        <v/>
      </c>
      <c r="C91" s="3" t="str">
        <f>UPPER(TEXT(Tableau1[[#This Row],[Date]],"jjjj"))</f>
        <v>MERCREDI</v>
      </c>
      <c r="D91" s="4">
        <f>$C$3+ROW()-ROW(Tableau1[[#Headers],[Date]])-1</f>
        <v>43915</v>
      </c>
      <c r="E91" s="24"/>
      <c r="F91" s="24"/>
      <c r="G91" s="24"/>
      <c r="H91" s="24"/>
      <c r="I91" s="24"/>
      <c r="J91" s="24"/>
      <c r="K91" s="2">
        <f>Tableau1[[#This Row],[Fin ]]-Tableau1[[#This Row],[Début ]]-Tableau1[[#This Row],[Pause AM]]+Tableau1[[#This Row],[Fin PM]]-Tableau1[[#This Row],[Début PM]]-Tableau1[[#This Row],[Pause PM]]</f>
        <v>0</v>
      </c>
      <c r="L91" s="2"/>
      <c r="M91" s="2"/>
      <c r="N91" s="26"/>
      <c r="O91" s="22" t="str">
        <f ca="1">IF(COUNTIF('jours fériés'!C:C,Tableau1[[#This Row],[Date]]),"oui","")</f>
        <v/>
      </c>
      <c r="P91" s="74">
        <f ca="1">MAX(0,IF(WEEKDAY(Tableau1[[#This Row],[Date]],2)&lt;7,0,
SUM(OFFSET(Tableau1[[#This Row],[Temps de travail]],-6,,7))-
SUM(OFFSET(Tableau1[[#This Row],[Heures à récupérer]],-6,,7))+
SUM(OFFSET(Tableau1[[#This Row],[Récup avance]],-6,,7))+
COUNTA(OFFSET(Tableau1[[#This Row],[ CP / ABS]],-6,,7))*$E$3-$K$3
)*24)</f>
        <v>0</v>
      </c>
      <c r="Q91" s="63">
        <f>IF(Tableau1[[#This Row],[ CP / ABS]]="A.M.",Tableau1[[#This Row],[Temps de travail]],0)</f>
        <v>0</v>
      </c>
      <c r="R91" s="63">
        <f>IF(Tableau1[[#This Row],[ CP / ABS]]="Ch.P.",Tableau1[[#This Row],[Temps de travail]],0)</f>
        <v>0</v>
      </c>
    </row>
    <row r="92" spans="2:18" x14ac:dyDescent="0.3">
      <c r="B92" s="49" t="str">
        <f>IF(WEEKDAY(Tableau1[[#This Row],[Date]],2)=4,"semaine "&amp;_xlfn.ISOWEEKNUM(Tableau1[[#This Row],[Date]]),"")</f>
        <v>semaine 13</v>
      </c>
      <c r="C92" s="3" t="str">
        <f>UPPER(TEXT(Tableau1[[#This Row],[Date]],"jjjj"))</f>
        <v>JEUDI</v>
      </c>
      <c r="D92" s="4">
        <f>$C$3+ROW()-ROW(Tableau1[[#Headers],[Date]])-1</f>
        <v>43916</v>
      </c>
      <c r="E92" s="24"/>
      <c r="F92" s="24"/>
      <c r="G92" s="24"/>
      <c r="H92" s="24"/>
      <c r="I92" s="24"/>
      <c r="J92" s="24"/>
      <c r="K92" s="2">
        <f>Tableau1[[#This Row],[Fin ]]-Tableau1[[#This Row],[Début ]]-Tableau1[[#This Row],[Pause AM]]+Tableau1[[#This Row],[Fin PM]]-Tableau1[[#This Row],[Début PM]]-Tableau1[[#This Row],[Pause PM]]</f>
        <v>0</v>
      </c>
      <c r="L92" s="2"/>
      <c r="M92" s="2"/>
      <c r="N92" s="26"/>
      <c r="O92" s="22" t="str">
        <f ca="1">IF(COUNTIF('jours fériés'!C:C,Tableau1[[#This Row],[Date]]),"oui","")</f>
        <v/>
      </c>
      <c r="P92" s="74">
        <f ca="1">MAX(0,IF(WEEKDAY(Tableau1[[#This Row],[Date]],2)&lt;7,0,
SUM(OFFSET(Tableau1[[#This Row],[Temps de travail]],-6,,7))-
SUM(OFFSET(Tableau1[[#This Row],[Heures à récupérer]],-6,,7))+
SUM(OFFSET(Tableau1[[#This Row],[Récup avance]],-6,,7))+
COUNTA(OFFSET(Tableau1[[#This Row],[ CP / ABS]],-6,,7))*$E$3-$K$3
)*24)</f>
        <v>0</v>
      </c>
      <c r="Q92" s="63">
        <f>IF(Tableau1[[#This Row],[ CP / ABS]]="A.M.",Tableau1[[#This Row],[Temps de travail]],0)</f>
        <v>0</v>
      </c>
      <c r="R92" s="63">
        <f>IF(Tableau1[[#This Row],[ CP / ABS]]="Ch.P.",Tableau1[[#This Row],[Temps de travail]],0)</f>
        <v>0</v>
      </c>
    </row>
    <row r="93" spans="2:18" x14ac:dyDescent="0.3">
      <c r="B93" s="49" t="str">
        <f>IF(WEEKDAY(Tableau1[[#This Row],[Date]],2)=4,"semaine "&amp;_xlfn.ISOWEEKNUM(Tableau1[[#This Row],[Date]]),"")</f>
        <v/>
      </c>
      <c r="C93" s="3" t="str">
        <f>UPPER(TEXT(Tableau1[[#This Row],[Date]],"jjjj"))</f>
        <v>VENDREDI</v>
      </c>
      <c r="D93" s="4">
        <f>$C$3+ROW()-ROW(Tableau1[[#Headers],[Date]])-1</f>
        <v>43917</v>
      </c>
      <c r="E93" s="24"/>
      <c r="F93" s="24"/>
      <c r="G93" s="24"/>
      <c r="H93" s="24"/>
      <c r="I93" s="24"/>
      <c r="J93" s="24"/>
      <c r="K93" s="2">
        <f>Tableau1[[#This Row],[Fin ]]-Tableau1[[#This Row],[Début ]]-Tableau1[[#This Row],[Pause AM]]+Tableau1[[#This Row],[Fin PM]]-Tableau1[[#This Row],[Début PM]]-Tableau1[[#This Row],[Pause PM]]</f>
        <v>0</v>
      </c>
      <c r="L93" s="2"/>
      <c r="M93" s="2"/>
      <c r="N93" s="26"/>
      <c r="O93" s="22" t="str">
        <f ca="1">IF(COUNTIF('jours fériés'!C:C,Tableau1[[#This Row],[Date]]),"oui","")</f>
        <v/>
      </c>
      <c r="P93" s="74">
        <f ca="1">MAX(0,IF(WEEKDAY(Tableau1[[#This Row],[Date]],2)&lt;7,0,
SUM(OFFSET(Tableau1[[#This Row],[Temps de travail]],-6,,7))-
SUM(OFFSET(Tableau1[[#This Row],[Heures à récupérer]],-6,,7))+
SUM(OFFSET(Tableau1[[#This Row],[Récup avance]],-6,,7))+
COUNTA(OFFSET(Tableau1[[#This Row],[ CP / ABS]],-6,,7))*$E$3-$K$3
)*24)</f>
        <v>0</v>
      </c>
      <c r="Q93" s="63">
        <f>IF(Tableau1[[#This Row],[ CP / ABS]]="A.M.",Tableau1[[#This Row],[Temps de travail]],0)</f>
        <v>0</v>
      </c>
      <c r="R93" s="63">
        <f>IF(Tableau1[[#This Row],[ CP / ABS]]="Ch.P.",Tableau1[[#This Row],[Temps de travail]],0)</f>
        <v>0</v>
      </c>
    </row>
    <row r="94" spans="2:18" ht="15" thickBot="1" x14ac:dyDescent="0.35">
      <c r="B94" s="49" t="str">
        <f>IF(WEEKDAY(Tableau1[[#This Row],[Date]],2)=4,"semaine "&amp;_xlfn.ISOWEEKNUM(Tableau1[[#This Row],[Date]]),"")</f>
        <v/>
      </c>
      <c r="C94" s="3" t="str">
        <f>UPPER(TEXT(Tableau1[[#This Row],[Date]],"jjjj"))</f>
        <v>SAMEDI</v>
      </c>
      <c r="D94" s="4">
        <f>$C$3+ROW()-ROW(Tableau1[[#Headers],[Date]])-1</f>
        <v>43918</v>
      </c>
      <c r="E94" s="24"/>
      <c r="F94" s="24"/>
      <c r="G94" s="24"/>
      <c r="H94" s="24"/>
      <c r="I94" s="24"/>
      <c r="J94" s="24"/>
      <c r="K94" s="2">
        <f>Tableau1[[#This Row],[Fin ]]-Tableau1[[#This Row],[Début ]]-Tableau1[[#This Row],[Pause AM]]+Tableau1[[#This Row],[Fin PM]]-Tableau1[[#This Row],[Début PM]]-Tableau1[[#This Row],[Pause PM]]</f>
        <v>0</v>
      </c>
      <c r="L94" s="2"/>
      <c r="M94" s="2"/>
      <c r="N94" s="26"/>
      <c r="O94" s="22" t="str">
        <f ca="1">IF(COUNTIF('jours fériés'!C:C,Tableau1[[#This Row],[Date]]),"oui","")</f>
        <v/>
      </c>
      <c r="P94" s="74">
        <f ca="1">MAX(0,IF(WEEKDAY(Tableau1[[#This Row],[Date]],2)&lt;7,0,
SUM(OFFSET(Tableau1[[#This Row],[Temps de travail]],-6,,7))-
SUM(OFFSET(Tableau1[[#This Row],[Heures à récupérer]],-6,,7))+
SUM(OFFSET(Tableau1[[#This Row],[Récup avance]],-6,,7))+
COUNTA(OFFSET(Tableau1[[#This Row],[ CP / ABS]],-6,,7))*$E$3-$K$3
)*24)</f>
        <v>0</v>
      </c>
      <c r="Q94" s="63">
        <f>IF(Tableau1[[#This Row],[ CP / ABS]]="A.M.",Tableau1[[#This Row],[Temps de travail]],0)</f>
        <v>0</v>
      </c>
      <c r="R94" s="63">
        <f>IF(Tableau1[[#This Row],[ CP / ABS]]="Ch.P.",Tableau1[[#This Row],[Temps de travail]],0)</f>
        <v>0</v>
      </c>
    </row>
    <row r="95" spans="2:18" ht="15" thickBot="1" x14ac:dyDescent="0.35">
      <c r="B95" s="49" t="str">
        <f>IF(WEEKDAY(Tableau1[[#This Row],[Date]],2)=4,"semaine "&amp;_xlfn.ISOWEEKNUM(Tableau1[[#This Row],[Date]]),"")</f>
        <v/>
      </c>
      <c r="C95" s="3" t="str">
        <f>UPPER(TEXT(Tableau1[[#This Row],[Date]],"jjjj"))</f>
        <v>DIMANCHE</v>
      </c>
      <c r="D95" s="4">
        <f>$C$3+ROW()-ROW(Tableau1[[#Headers],[Date]])-1</f>
        <v>43919</v>
      </c>
      <c r="E95" s="24"/>
      <c r="F95" s="24"/>
      <c r="G95" s="24"/>
      <c r="H95" s="24"/>
      <c r="I95" s="24"/>
      <c r="J95" s="24"/>
      <c r="K95" s="2">
        <f>Tableau1[[#This Row],[Fin ]]-Tableau1[[#This Row],[Début ]]-Tableau1[[#This Row],[Pause AM]]+Tableau1[[#This Row],[Fin PM]]-Tableau1[[#This Row],[Début PM]]-Tableau1[[#This Row],[Pause PM]]</f>
        <v>0</v>
      </c>
      <c r="L95" s="2"/>
      <c r="M95" s="2"/>
      <c r="N95" s="26"/>
      <c r="O95" s="22" t="str">
        <f ca="1">IF(COUNTIF('jours fériés'!C:C,Tableau1[[#This Row],[Date]]),"oui","")</f>
        <v/>
      </c>
      <c r="P95" s="75">
        <f ca="1">SUBTOTAL(109,P89:P94)</f>
        <v>0</v>
      </c>
      <c r="Q95" s="62">
        <f t="shared" ref="Q95" si="22">SUBTOTAL(109,Q89:Q94)</f>
        <v>0</v>
      </c>
      <c r="R95" s="66">
        <f t="shared" ref="R95" si="23">SUM(R89:R94)</f>
        <v>0</v>
      </c>
    </row>
    <row r="96" spans="2:18" x14ac:dyDescent="0.3">
      <c r="B96" s="49" t="str">
        <f>IF(WEEKDAY(Tableau1[[#This Row],[Date]],2)=4,"semaine "&amp;_xlfn.ISOWEEKNUM(Tableau1[[#This Row],[Date]]),"")</f>
        <v/>
      </c>
      <c r="C96" s="3" t="str">
        <f>UPPER(TEXT(Tableau1[[#This Row],[Date]],"jjjj"))</f>
        <v>LUNDI</v>
      </c>
      <c r="D96" s="4">
        <f>$C$3+ROW()-ROW(Tableau1[[#Headers],[Date]])-1</f>
        <v>43920</v>
      </c>
      <c r="E96" s="24"/>
      <c r="F96" s="24"/>
      <c r="G96" s="24"/>
      <c r="H96" s="24"/>
      <c r="I96" s="24"/>
      <c r="J96" s="24"/>
      <c r="K96" s="2">
        <f>Tableau1[[#This Row],[Fin ]]-Tableau1[[#This Row],[Début ]]-Tableau1[[#This Row],[Pause AM]]+Tableau1[[#This Row],[Fin PM]]-Tableau1[[#This Row],[Début PM]]-Tableau1[[#This Row],[Pause PM]]</f>
        <v>0</v>
      </c>
      <c r="L96" s="2"/>
      <c r="M96" s="2"/>
      <c r="N96" s="26"/>
      <c r="O96" s="22" t="str">
        <f ca="1">IF(COUNTIF('jours fériés'!C:C,Tableau1[[#This Row],[Date]]),"oui","")</f>
        <v/>
      </c>
      <c r="P96" s="74">
        <f ca="1">MAX(0,IF(WEEKDAY(Tableau1[[#This Row],[Date]],2)&lt;7,0,
SUM(OFFSET(Tableau1[[#This Row],[Temps de travail]],-6,,7))-
SUM(OFFSET(Tableau1[[#This Row],[Heures à récupérer]],-6,,7))+
SUM(OFFSET(Tableau1[[#This Row],[Récup avance]],-6,,7))+
COUNTA(OFFSET(Tableau1[[#This Row],[ CP / ABS]],-6,,7))*$E$3-$K$3
)*24)</f>
        <v>0</v>
      </c>
      <c r="Q96" s="65">
        <f>IF(Tableau1[[#This Row],[ CP / ABS]]="A.M.",Tableau1[[#This Row],[Temps de travail]],0)</f>
        <v>0</v>
      </c>
      <c r="R96" s="65">
        <f>IF(Tableau1[[#This Row],[ CP / ABS]]="Ch.P.",Tableau1[[#This Row],[Temps de travail]],0)</f>
        <v>0</v>
      </c>
    </row>
    <row r="97" spans="2:18" x14ac:dyDescent="0.3">
      <c r="B97" s="49" t="str">
        <f>IF(WEEKDAY(Tableau1[[#This Row],[Date]],2)=4,"semaine "&amp;_xlfn.ISOWEEKNUM(Tableau1[[#This Row],[Date]]),"")</f>
        <v/>
      </c>
      <c r="C97" s="3" t="str">
        <f>UPPER(TEXT(Tableau1[[#This Row],[Date]],"jjjj"))</f>
        <v>MARDI</v>
      </c>
      <c r="D97" s="4">
        <f>$C$3+ROW()-ROW(Tableau1[[#Headers],[Date]])-1</f>
        <v>43921</v>
      </c>
      <c r="E97" s="24"/>
      <c r="F97" s="24"/>
      <c r="G97" s="24"/>
      <c r="H97" s="24"/>
      <c r="I97" s="24"/>
      <c r="J97" s="24"/>
      <c r="K97" s="2">
        <f>Tableau1[[#This Row],[Fin ]]-Tableau1[[#This Row],[Début ]]-Tableau1[[#This Row],[Pause AM]]+Tableau1[[#This Row],[Fin PM]]-Tableau1[[#This Row],[Début PM]]-Tableau1[[#This Row],[Pause PM]]</f>
        <v>0</v>
      </c>
      <c r="L97" s="2"/>
      <c r="M97" s="2"/>
      <c r="N97" s="26"/>
      <c r="O97" s="22" t="str">
        <f ca="1">IF(COUNTIF('jours fériés'!C:C,Tableau1[[#This Row],[Date]]),"oui","")</f>
        <v/>
      </c>
      <c r="P97" s="74">
        <f ca="1">MAX(0,IF(WEEKDAY(Tableau1[[#This Row],[Date]],2)&lt;7,0,
SUM(OFFSET(Tableau1[[#This Row],[Temps de travail]],-6,,7))-
SUM(OFFSET(Tableau1[[#This Row],[Heures à récupérer]],-6,,7))+
SUM(OFFSET(Tableau1[[#This Row],[Récup avance]],-6,,7))+
COUNTA(OFFSET(Tableau1[[#This Row],[ CP / ABS]],-6,,7))*$E$3-$K$3
)*24)</f>
        <v>0</v>
      </c>
      <c r="Q97" s="63">
        <f>IF(Tableau1[[#This Row],[ CP / ABS]]="A.M.",Tableau1[[#This Row],[Temps de travail]],0)</f>
        <v>0</v>
      </c>
      <c r="R97" s="63">
        <f>IF(Tableau1[[#This Row],[ CP / ABS]]="Ch.P.",Tableau1[[#This Row],[Temps de travail]],0)</f>
        <v>0</v>
      </c>
    </row>
    <row r="98" spans="2:18" x14ac:dyDescent="0.3">
      <c r="B98" s="49" t="str">
        <f>IF(WEEKDAY(Tableau1[[#This Row],[Date]],2)=4,"semaine "&amp;_xlfn.ISOWEEKNUM(Tableau1[[#This Row],[Date]]),"")</f>
        <v/>
      </c>
      <c r="C98" s="3" t="str">
        <f>UPPER(TEXT(Tableau1[[#This Row],[Date]],"jjjj"))</f>
        <v>MERCREDI</v>
      </c>
      <c r="D98" s="4">
        <f>$C$3+ROW()-ROW(Tableau1[[#Headers],[Date]])-1</f>
        <v>43922</v>
      </c>
      <c r="E98" s="24"/>
      <c r="F98" s="24"/>
      <c r="G98" s="24"/>
      <c r="H98" s="24"/>
      <c r="I98" s="24"/>
      <c r="J98" s="24"/>
      <c r="K98" s="2">
        <f>Tableau1[[#This Row],[Fin ]]-Tableau1[[#This Row],[Début ]]-Tableau1[[#This Row],[Pause AM]]+Tableau1[[#This Row],[Fin PM]]-Tableau1[[#This Row],[Début PM]]-Tableau1[[#This Row],[Pause PM]]</f>
        <v>0</v>
      </c>
      <c r="L98" s="2"/>
      <c r="M98" s="2"/>
      <c r="N98" s="26"/>
      <c r="O98" s="22" t="str">
        <f ca="1">IF(COUNTIF('jours fériés'!C:C,Tableau1[[#This Row],[Date]]),"oui","")</f>
        <v/>
      </c>
      <c r="P98" s="74">
        <f ca="1">MAX(0,IF(WEEKDAY(Tableau1[[#This Row],[Date]],2)&lt;7,0,
SUM(OFFSET(Tableau1[[#This Row],[Temps de travail]],-6,,7))-
SUM(OFFSET(Tableau1[[#This Row],[Heures à récupérer]],-6,,7))+
SUM(OFFSET(Tableau1[[#This Row],[Récup avance]],-6,,7))+
COUNTA(OFFSET(Tableau1[[#This Row],[ CP / ABS]],-6,,7))*$E$3-$K$3
)*24)</f>
        <v>0</v>
      </c>
      <c r="Q98" s="63">
        <f>IF(Tableau1[[#This Row],[ CP / ABS]]="A.M.",Tableau1[[#This Row],[Temps de travail]],0)</f>
        <v>0</v>
      </c>
      <c r="R98" s="63">
        <f>IF(Tableau1[[#This Row],[ CP / ABS]]="Ch.P.",Tableau1[[#This Row],[Temps de travail]],0)</f>
        <v>0</v>
      </c>
    </row>
    <row r="99" spans="2:18" x14ac:dyDescent="0.3">
      <c r="B99" s="49" t="str">
        <f>IF(WEEKDAY(Tableau1[[#This Row],[Date]],2)=4,"semaine "&amp;_xlfn.ISOWEEKNUM(Tableau1[[#This Row],[Date]]),"")</f>
        <v>semaine 14</v>
      </c>
      <c r="C99" s="3" t="str">
        <f>UPPER(TEXT(Tableau1[[#This Row],[Date]],"jjjj"))</f>
        <v>JEUDI</v>
      </c>
      <c r="D99" s="4">
        <f>$C$3+ROW()-ROW(Tableau1[[#Headers],[Date]])-1</f>
        <v>43923</v>
      </c>
      <c r="E99" s="24"/>
      <c r="F99" s="24"/>
      <c r="G99" s="24"/>
      <c r="H99" s="24"/>
      <c r="I99" s="24"/>
      <c r="J99" s="24"/>
      <c r="K99" s="2">
        <f>Tableau1[[#This Row],[Fin ]]-Tableau1[[#This Row],[Début ]]-Tableau1[[#This Row],[Pause AM]]+Tableau1[[#This Row],[Fin PM]]-Tableau1[[#This Row],[Début PM]]-Tableau1[[#This Row],[Pause PM]]</f>
        <v>0</v>
      </c>
      <c r="L99" s="2"/>
      <c r="M99" s="2"/>
      <c r="N99" s="26"/>
      <c r="O99" s="22" t="str">
        <f ca="1">IF(COUNTIF('jours fériés'!C:C,Tableau1[[#This Row],[Date]]),"oui","")</f>
        <v/>
      </c>
      <c r="P99" s="74">
        <f ca="1">MAX(0,IF(WEEKDAY(Tableau1[[#This Row],[Date]],2)&lt;7,0,
SUM(OFFSET(Tableau1[[#This Row],[Temps de travail]],-6,,7))-
SUM(OFFSET(Tableau1[[#This Row],[Heures à récupérer]],-6,,7))+
SUM(OFFSET(Tableau1[[#This Row],[Récup avance]],-6,,7))+
COUNTA(OFFSET(Tableau1[[#This Row],[ CP / ABS]],-6,,7))*$E$3-$K$3
)*24)</f>
        <v>0</v>
      </c>
      <c r="Q99" s="63">
        <f>IF(Tableau1[[#This Row],[ CP / ABS]]="A.M.",Tableau1[[#This Row],[Temps de travail]],0)</f>
        <v>0</v>
      </c>
      <c r="R99" s="63">
        <f>IF(Tableau1[[#This Row],[ CP / ABS]]="Ch.P.",Tableau1[[#This Row],[Temps de travail]],0)</f>
        <v>0</v>
      </c>
    </row>
    <row r="100" spans="2:18" x14ac:dyDescent="0.3">
      <c r="B100" s="49" t="str">
        <f>IF(WEEKDAY(Tableau1[[#This Row],[Date]],2)=4,"semaine "&amp;_xlfn.ISOWEEKNUM(Tableau1[[#This Row],[Date]]),"")</f>
        <v/>
      </c>
      <c r="C100" s="3" t="str">
        <f>UPPER(TEXT(Tableau1[[#This Row],[Date]],"jjjj"))</f>
        <v>VENDREDI</v>
      </c>
      <c r="D100" s="4">
        <f>$C$3+ROW()-ROW(Tableau1[[#Headers],[Date]])-1</f>
        <v>43924</v>
      </c>
      <c r="E100" s="24"/>
      <c r="F100" s="24"/>
      <c r="G100" s="24"/>
      <c r="H100" s="24"/>
      <c r="I100" s="24"/>
      <c r="J100" s="24"/>
      <c r="K100" s="2">
        <f>Tableau1[[#This Row],[Fin ]]-Tableau1[[#This Row],[Début ]]-Tableau1[[#This Row],[Pause AM]]+Tableau1[[#This Row],[Fin PM]]-Tableau1[[#This Row],[Début PM]]-Tableau1[[#This Row],[Pause PM]]</f>
        <v>0</v>
      </c>
      <c r="L100" s="2"/>
      <c r="M100" s="2"/>
      <c r="N100" s="26"/>
      <c r="O100" s="22" t="str">
        <f ca="1">IF(COUNTIF('jours fériés'!C:C,Tableau1[[#This Row],[Date]]),"oui","")</f>
        <v/>
      </c>
      <c r="P100" s="74">
        <f ca="1">MAX(0,IF(WEEKDAY(Tableau1[[#This Row],[Date]],2)&lt;7,0,
SUM(OFFSET(Tableau1[[#This Row],[Temps de travail]],-6,,7))-
SUM(OFFSET(Tableau1[[#This Row],[Heures à récupérer]],-6,,7))+
SUM(OFFSET(Tableau1[[#This Row],[Récup avance]],-6,,7))+
COUNTA(OFFSET(Tableau1[[#This Row],[ CP / ABS]],-6,,7))*$E$3-$K$3
)*24)</f>
        <v>0</v>
      </c>
      <c r="Q100" s="63">
        <f>IF(Tableau1[[#This Row],[ CP / ABS]]="A.M.",Tableau1[[#This Row],[Temps de travail]],0)</f>
        <v>0</v>
      </c>
      <c r="R100" s="63">
        <f>IF(Tableau1[[#This Row],[ CP / ABS]]="Ch.P.",Tableau1[[#This Row],[Temps de travail]],0)</f>
        <v>0</v>
      </c>
    </row>
    <row r="101" spans="2:18" ht="15" thickBot="1" x14ac:dyDescent="0.35">
      <c r="B101" s="49" t="str">
        <f>IF(WEEKDAY(Tableau1[[#This Row],[Date]],2)=4,"semaine "&amp;_xlfn.ISOWEEKNUM(Tableau1[[#This Row],[Date]]),"")</f>
        <v/>
      </c>
      <c r="C101" s="3" t="str">
        <f>UPPER(TEXT(Tableau1[[#This Row],[Date]],"jjjj"))</f>
        <v>SAMEDI</v>
      </c>
      <c r="D101" s="4">
        <f>$C$3+ROW()-ROW(Tableau1[[#Headers],[Date]])-1</f>
        <v>43925</v>
      </c>
      <c r="E101" s="24"/>
      <c r="F101" s="24"/>
      <c r="G101" s="24"/>
      <c r="H101" s="24"/>
      <c r="I101" s="24"/>
      <c r="J101" s="24"/>
      <c r="K101" s="2">
        <f>Tableau1[[#This Row],[Fin ]]-Tableau1[[#This Row],[Début ]]-Tableau1[[#This Row],[Pause AM]]+Tableau1[[#This Row],[Fin PM]]-Tableau1[[#This Row],[Début PM]]-Tableau1[[#This Row],[Pause PM]]</f>
        <v>0</v>
      </c>
      <c r="L101" s="2"/>
      <c r="M101" s="2"/>
      <c r="N101" s="26"/>
      <c r="O101" s="22" t="str">
        <f ca="1">IF(COUNTIF('jours fériés'!C:C,Tableau1[[#This Row],[Date]]),"oui","")</f>
        <v/>
      </c>
      <c r="P101" s="74">
        <f ca="1">MAX(0,IF(WEEKDAY(Tableau1[[#This Row],[Date]],2)&lt;7,0,
SUM(OFFSET(Tableau1[[#This Row],[Temps de travail]],-6,,7))-
SUM(OFFSET(Tableau1[[#This Row],[Heures à récupérer]],-6,,7))+
SUM(OFFSET(Tableau1[[#This Row],[Récup avance]],-6,,7))+
COUNTA(OFFSET(Tableau1[[#This Row],[ CP / ABS]],-6,,7))*$E$3-$K$3
)*24)</f>
        <v>0</v>
      </c>
      <c r="Q101" s="63">
        <f>IF(Tableau1[[#This Row],[ CP / ABS]]="A.M.",Tableau1[[#This Row],[Temps de travail]],0)</f>
        <v>0</v>
      </c>
      <c r="R101" s="63">
        <f>IF(Tableau1[[#This Row],[ CP / ABS]]="Ch.P.",Tableau1[[#This Row],[Temps de travail]],0)</f>
        <v>0</v>
      </c>
    </row>
    <row r="102" spans="2:18" ht="15" thickBot="1" x14ac:dyDescent="0.35">
      <c r="B102" s="49" t="str">
        <f>IF(WEEKDAY(Tableau1[[#This Row],[Date]],2)=4,"semaine "&amp;_xlfn.ISOWEEKNUM(Tableau1[[#This Row],[Date]]),"")</f>
        <v/>
      </c>
      <c r="C102" s="3" t="str">
        <f>UPPER(TEXT(Tableau1[[#This Row],[Date]],"jjjj"))</f>
        <v>DIMANCHE</v>
      </c>
      <c r="D102" s="4">
        <f>$C$3+ROW()-ROW(Tableau1[[#Headers],[Date]])-1</f>
        <v>43926</v>
      </c>
      <c r="E102" s="24"/>
      <c r="F102" s="24"/>
      <c r="G102" s="24"/>
      <c r="H102" s="24"/>
      <c r="I102" s="24"/>
      <c r="J102" s="24"/>
      <c r="K102" s="2">
        <f>Tableau1[[#This Row],[Fin ]]-Tableau1[[#This Row],[Début ]]-Tableau1[[#This Row],[Pause AM]]+Tableau1[[#This Row],[Fin PM]]-Tableau1[[#This Row],[Début PM]]-Tableau1[[#This Row],[Pause PM]]</f>
        <v>0</v>
      </c>
      <c r="L102" s="2"/>
      <c r="M102" s="2"/>
      <c r="N102" s="26"/>
      <c r="O102" s="22" t="str">
        <f ca="1">IF(COUNTIF('jours fériés'!C:C,Tableau1[[#This Row],[Date]]),"oui","")</f>
        <v/>
      </c>
      <c r="P102" s="75">
        <f ca="1">SUBTOTAL(109,P96:P101)</f>
        <v>0</v>
      </c>
      <c r="Q102" s="62">
        <f t="shared" ref="Q102" si="24">SUBTOTAL(109,Q96:Q101)</f>
        <v>0</v>
      </c>
      <c r="R102" s="66">
        <f t="shared" ref="R102" si="25">SUM(R96:R101)</f>
        <v>0</v>
      </c>
    </row>
    <row r="103" spans="2:18" x14ac:dyDescent="0.3">
      <c r="B103" s="49" t="str">
        <f>IF(WEEKDAY(Tableau1[[#This Row],[Date]],2)=4,"semaine "&amp;_xlfn.ISOWEEKNUM(Tableau1[[#This Row],[Date]]),"")</f>
        <v/>
      </c>
      <c r="C103" s="3" t="str">
        <f>UPPER(TEXT(Tableau1[[#This Row],[Date]],"jjjj"))</f>
        <v>LUNDI</v>
      </c>
      <c r="D103" s="4">
        <f>$C$3+ROW()-ROW(Tableau1[[#Headers],[Date]])-1</f>
        <v>43927</v>
      </c>
      <c r="E103" s="24"/>
      <c r="F103" s="24"/>
      <c r="G103" s="24"/>
      <c r="H103" s="24"/>
      <c r="I103" s="24"/>
      <c r="J103" s="24"/>
      <c r="K103" s="2">
        <f>Tableau1[[#This Row],[Fin ]]-Tableau1[[#This Row],[Début ]]-Tableau1[[#This Row],[Pause AM]]+Tableau1[[#This Row],[Fin PM]]-Tableau1[[#This Row],[Début PM]]-Tableau1[[#This Row],[Pause PM]]</f>
        <v>0</v>
      </c>
      <c r="L103" s="2"/>
      <c r="M103" s="2"/>
      <c r="N103" s="26"/>
      <c r="O103" s="22" t="str">
        <f ca="1">IF(COUNTIF('jours fériés'!C:C,Tableau1[[#This Row],[Date]]),"oui","")</f>
        <v/>
      </c>
      <c r="P103" s="74">
        <f ca="1">MAX(0,IF(WEEKDAY(Tableau1[[#This Row],[Date]],2)&lt;7,0,
SUM(OFFSET(Tableau1[[#This Row],[Temps de travail]],-6,,7))-
SUM(OFFSET(Tableau1[[#This Row],[Heures à récupérer]],-6,,7))+
SUM(OFFSET(Tableau1[[#This Row],[Récup avance]],-6,,7))+
COUNTA(OFFSET(Tableau1[[#This Row],[ CP / ABS]],-6,,7))*$E$3-$K$3
)*24)</f>
        <v>0</v>
      </c>
      <c r="Q103" s="65">
        <f>IF(Tableau1[[#This Row],[ CP / ABS]]="A.M.",Tableau1[[#This Row],[Temps de travail]],0)</f>
        <v>0</v>
      </c>
      <c r="R103" s="65">
        <f>IF(Tableau1[[#This Row],[ CP / ABS]]="Ch.P.",Tableau1[[#This Row],[Temps de travail]],0)</f>
        <v>0</v>
      </c>
    </row>
    <row r="104" spans="2:18" x14ac:dyDescent="0.3">
      <c r="B104" s="49" t="str">
        <f>IF(WEEKDAY(Tableau1[[#This Row],[Date]],2)=4,"semaine "&amp;_xlfn.ISOWEEKNUM(Tableau1[[#This Row],[Date]]),"")</f>
        <v/>
      </c>
      <c r="C104" s="3" t="str">
        <f>UPPER(TEXT(Tableau1[[#This Row],[Date]],"jjjj"))</f>
        <v>MARDI</v>
      </c>
      <c r="D104" s="4">
        <f>$C$3+ROW()-ROW(Tableau1[[#Headers],[Date]])-1</f>
        <v>43928</v>
      </c>
      <c r="E104" s="24"/>
      <c r="F104" s="24"/>
      <c r="G104" s="24"/>
      <c r="H104" s="24"/>
      <c r="I104" s="24"/>
      <c r="J104" s="24"/>
      <c r="K104" s="2">
        <f>Tableau1[[#This Row],[Fin ]]-Tableau1[[#This Row],[Début ]]-Tableau1[[#This Row],[Pause AM]]+Tableau1[[#This Row],[Fin PM]]-Tableau1[[#This Row],[Début PM]]-Tableau1[[#This Row],[Pause PM]]</f>
        <v>0</v>
      </c>
      <c r="L104" s="2"/>
      <c r="M104" s="2"/>
      <c r="N104" s="26"/>
      <c r="O104" s="22" t="str">
        <f ca="1">IF(COUNTIF('jours fériés'!C:C,Tableau1[[#This Row],[Date]]),"oui","")</f>
        <v/>
      </c>
      <c r="P104" s="74">
        <f ca="1">MAX(0,IF(WEEKDAY(Tableau1[[#This Row],[Date]],2)&lt;7,0,
SUM(OFFSET(Tableau1[[#This Row],[Temps de travail]],-6,,7))-
SUM(OFFSET(Tableau1[[#This Row],[Heures à récupérer]],-6,,7))+
SUM(OFFSET(Tableau1[[#This Row],[Récup avance]],-6,,7))+
COUNTA(OFFSET(Tableau1[[#This Row],[ CP / ABS]],-6,,7))*$E$3-$K$3
)*24)</f>
        <v>0</v>
      </c>
      <c r="Q104" s="63">
        <f>IF(Tableau1[[#This Row],[ CP / ABS]]="A.M.",Tableau1[[#This Row],[Temps de travail]],0)</f>
        <v>0</v>
      </c>
      <c r="R104" s="63">
        <f>IF(Tableau1[[#This Row],[ CP / ABS]]="Ch.P.",Tableau1[[#This Row],[Temps de travail]],0)</f>
        <v>0</v>
      </c>
    </row>
    <row r="105" spans="2:18" x14ac:dyDescent="0.3">
      <c r="B105" s="49" t="str">
        <f>IF(WEEKDAY(Tableau1[[#This Row],[Date]],2)=4,"semaine "&amp;_xlfn.ISOWEEKNUM(Tableau1[[#This Row],[Date]]),"")</f>
        <v/>
      </c>
      <c r="C105" s="3" t="str">
        <f>UPPER(TEXT(Tableau1[[#This Row],[Date]],"jjjj"))</f>
        <v>MERCREDI</v>
      </c>
      <c r="D105" s="4">
        <f>$C$3+ROW()-ROW(Tableau1[[#Headers],[Date]])-1</f>
        <v>43929</v>
      </c>
      <c r="E105" s="24"/>
      <c r="F105" s="24"/>
      <c r="G105" s="24"/>
      <c r="H105" s="24"/>
      <c r="I105" s="24"/>
      <c r="J105" s="24"/>
      <c r="K105" s="2">
        <f>Tableau1[[#This Row],[Fin ]]-Tableau1[[#This Row],[Début ]]-Tableau1[[#This Row],[Pause AM]]+Tableau1[[#This Row],[Fin PM]]-Tableau1[[#This Row],[Début PM]]-Tableau1[[#This Row],[Pause PM]]</f>
        <v>0</v>
      </c>
      <c r="L105" s="2"/>
      <c r="M105" s="2"/>
      <c r="N105" s="26"/>
      <c r="O105" s="22" t="str">
        <f ca="1">IF(COUNTIF('jours fériés'!C:C,Tableau1[[#This Row],[Date]]),"oui","")</f>
        <v/>
      </c>
      <c r="P105" s="74">
        <f ca="1">MAX(0,IF(WEEKDAY(Tableau1[[#This Row],[Date]],2)&lt;7,0,
SUM(OFFSET(Tableau1[[#This Row],[Temps de travail]],-6,,7))-
SUM(OFFSET(Tableau1[[#This Row],[Heures à récupérer]],-6,,7))+
SUM(OFFSET(Tableau1[[#This Row],[Récup avance]],-6,,7))+
COUNTA(OFFSET(Tableau1[[#This Row],[ CP / ABS]],-6,,7))*$E$3-$K$3
)*24)</f>
        <v>0</v>
      </c>
      <c r="Q105" s="63">
        <f>IF(Tableau1[[#This Row],[ CP / ABS]]="A.M.",Tableau1[[#This Row],[Temps de travail]],0)</f>
        <v>0</v>
      </c>
      <c r="R105" s="63">
        <f>IF(Tableau1[[#This Row],[ CP / ABS]]="Ch.P.",Tableau1[[#This Row],[Temps de travail]],0)</f>
        <v>0</v>
      </c>
    </row>
    <row r="106" spans="2:18" x14ac:dyDescent="0.3">
      <c r="B106" s="49" t="str">
        <f>IF(WEEKDAY(Tableau1[[#This Row],[Date]],2)=4,"semaine "&amp;_xlfn.ISOWEEKNUM(Tableau1[[#This Row],[Date]]),"")</f>
        <v>semaine 15</v>
      </c>
      <c r="C106" s="3" t="str">
        <f>UPPER(TEXT(Tableau1[[#This Row],[Date]],"jjjj"))</f>
        <v>JEUDI</v>
      </c>
      <c r="D106" s="4">
        <f>$C$3+ROW()-ROW(Tableau1[[#Headers],[Date]])-1</f>
        <v>43930</v>
      </c>
      <c r="E106" s="24"/>
      <c r="F106" s="24"/>
      <c r="G106" s="24"/>
      <c r="H106" s="24"/>
      <c r="I106" s="24"/>
      <c r="J106" s="24"/>
      <c r="K106" s="2">
        <f>Tableau1[[#This Row],[Fin ]]-Tableau1[[#This Row],[Début ]]-Tableau1[[#This Row],[Pause AM]]+Tableau1[[#This Row],[Fin PM]]-Tableau1[[#This Row],[Début PM]]-Tableau1[[#This Row],[Pause PM]]</f>
        <v>0</v>
      </c>
      <c r="L106" s="2"/>
      <c r="M106" s="2"/>
      <c r="N106" s="26"/>
      <c r="O106" s="22" t="str">
        <f ca="1">IF(COUNTIF('jours fériés'!C:C,Tableau1[[#This Row],[Date]]),"oui","")</f>
        <v/>
      </c>
      <c r="P106" s="74">
        <f ca="1">MAX(0,IF(WEEKDAY(Tableau1[[#This Row],[Date]],2)&lt;7,0,
SUM(OFFSET(Tableau1[[#This Row],[Temps de travail]],-6,,7))-
SUM(OFFSET(Tableau1[[#This Row],[Heures à récupérer]],-6,,7))+
SUM(OFFSET(Tableau1[[#This Row],[Récup avance]],-6,,7))+
COUNTA(OFFSET(Tableau1[[#This Row],[ CP / ABS]],-6,,7))*$E$3-$K$3
)*24)</f>
        <v>0</v>
      </c>
      <c r="Q106" s="63">
        <f>IF(Tableau1[[#This Row],[ CP / ABS]]="A.M.",Tableau1[[#This Row],[Temps de travail]],0)</f>
        <v>0</v>
      </c>
      <c r="R106" s="63">
        <f>IF(Tableau1[[#This Row],[ CP / ABS]]="Ch.P.",Tableau1[[#This Row],[Temps de travail]],0)</f>
        <v>0</v>
      </c>
    </row>
    <row r="107" spans="2:18" x14ac:dyDescent="0.3">
      <c r="B107" s="49" t="str">
        <f>IF(WEEKDAY(Tableau1[[#This Row],[Date]],2)=4,"semaine "&amp;_xlfn.ISOWEEKNUM(Tableau1[[#This Row],[Date]]),"")</f>
        <v/>
      </c>
      <c r="C107" s="3" t="str">
        <f>UPPER(TEXT(Tableau1[[#This Row],[Date]],"jjjj"))</f>
        <v>VENDREDI</v>
      </c>
      <c r="D107" s="4">
        <f>$C$3+ROW()-ROW(Tableau1[[#Headers],[Date]])-1</f>
        <v>43931</v>
      </c>
      <c r="E107" s="24"/>
      <c r="F107" s="24"/>
      <c r="G107" s="24"/>
      <c r="H107" s="24"/>
      <c r="I107" s="24"/>
      <c r="J107" s="24"/>
      <c r="K107" s="2">
        <f>Tableau1[[#This Row],[Fin ]]-Tableau1[[#This Row],[Début ]]-Tableau1[[#This Row],[Pause AM]]+Tableau1[[#This Row],[Fin PM]]-Tableau1[[#This Row],[Début PM]]-Tableau1[[#This Row],[Pause PM]]</f>
        <v>0</v>
      </c>
      <c r="L107" s="2"/>
      <c r="M107" s="2"/>
      <c r="N107" s="26"/>
      <c r="O107" s="22" t="str">
        <f ca="1">IF(COUNTIF('jours fériés'!C:C,Tableau1[[#This Row],[Date]]),"oui","")</f>
        <v/>
      </c>
      <c r="P107" s="74">
        <f ca="1">MAX(0,IF(WEEKDAY(Tableau1[[#This Row],[Date]],2)&lt;7,0,
SUM(OFFSET(Tableau1[[#This Row],[Temps de travail]],-6,,7))-
SUM(OFFSET(Tableau1[[#This Row],[Heures à récupérer]],-6,,7))+
SUM(OFFSET(Tableau1[[#This Row],[Récup avance]],-6,,7))+
COUNTA(OFFSET(Tableau1[[#This Row],[ CP / ABS]],-6,,7))*$E$3-$K$3
)*24)</f>
        <v>0</v>
      </c>
      <c r="Q107" s="63">
        <f>IF(Tableau1[[#This Row],[ CP / ABS]]="A.M.",Tableau1[[#This Row],[Temps de travail]],0)</f>
        <v>0</v>
      </c>
      <c r="R107" s="63">
        <f>IF(Tableau1[[#This Row],[ CP / ABS]]="Ch.P.",Tableau1[[#This Row],[Temps de travail]],0)</f>
        <v>0</v>
      </c>
    </row>
    <row r="108" spans="2:18" ht="15" thickBot="1" x14ac:dyDescent="0.35">
      <c r="B108" s="49" t="str">
        <f>IF(WEEKDAY(Tableau1[[#This Row],[Date]],2)=4,"semaine "&amp;_xlfn.ISOWEEKNUM(Tableau1[[#This Row],[Date]]),"")</f>
        <v/>
      </c>
      <c r="C108" s="3" t="str">
        <f>UPPER(TEXT(Tableau1[[#This Row],[Date]],"jjjj"))</f>
        <v>SAMEDI</v>
      </c>
      <c r="D108" s="4">
        <f>$C$3+ROW()-ROW(Tableau1[[#Headers],[Date]])-1</f>
        <v>43932</v>
      </c>
      <c r="E108" s="24"/>
      <c r="F108" s="24"/>
      <c r="G108" s="24"/>
      <c r="H108" s="24"/>
      <c r="I108" s="24"/>
      <c r="J108" s="24"/>
      <c r="K108" s="2">
        <f>Tableau1[[#This Row],[Fin ]]-Tableau1[[#This Row],[Début ]]-Tableau1[[#This Row],[Pause AM]]+Tableau1[[#This Row],[Fin PM]]-Tableau1[[#This Row],[Début PM]]-Tableau1[[#This Row],[Pause PM]]</f>
        <v>0</v>
      </c>
      <c r="L108" s="2"/>
      <c r="M108" s="2"/>
      <c r="N108" s="26"/>
      <c r="O108" s="22" t="str">
        <f ca="1">IF(COUNTIF('jours fériés'!C:C,Tableau1[[#This Row],[Date]]),"oui","")</f>
        <v/>
      </c>
      <c r="P108" s="74">
        <f ca="1">MAX(0,IF(WEEKDAY(Tableau1[[#This Row],[Date]],2)&lt;7,0,
SUM(OFFSET(Tableau1[[#This Row],[Temps de travail]],-6,,7))-
SUM(OFFSET(Tableau1[[#This Row],[Heures à récupérer]],-6,,7))+
SUM(OFFSET(Tableau1[[#This Row],[Récup avance]],-6,,7))+
COUNTA(OFFSET(Tableau1[[#This Row],[ CP / ABS]],-6,,7))*$E$3-$K$3
)*24)</f>
        <v>0</v>
      </c>
      <c r="Q108" s="63">
        <f>IF(Tableau1[[#This Row],[ CP / ABS]]="A.M.",Tableau1[[#This Row],[Temps de travail]],0)</f>
        <v>0</v>
      </c>
      <c r="R108" s="63">
        <f>IF(Tableau1[[#This Row],[ CP / ABS]]="Ch.P.",Tableau1[[#This Row],[Temps de travail]],0)</f>
        <v>0</v>
      </c>
    </row>
    <row r="109" spans="2:18" ht="15" thickBot="1" x14ac:dyDescent="0.35">
      <c r="B109" s="49" t="str">
        <f>IF(WEEKDAY(Tableau1[[#This Row],[Date]],2)=4,"semaine "&amp;_xlfn.ISOWEEKNUM(Tableau1[[#This Row],[Date]]),"")</f>
        <v/>
      </c>
      <c r="C109" s="3" t="str">
        <f>UPPER(TEXT(Tableau1[[#This Row],[Date]],"jjjj"))</f>
        <v>DIMANCHE</v>
      </c>
      <c r="D109" s="4">
        <f>$C$3+ROW()-ROW(Tableau1[[#Headers],[Date]])-1</f>
        <v>43933</v>
      </c>
      <c r="E109" s="24"/>
      <c r="F109" s="24"/>
      <c r="G109" s="24"/>
      <c r="H109" s="24"/>
      <c r="I109" s="24"/>
      <c r="J109" s="24"/>
      <c r="K109" s="2">
        <f>Tableau1[[#This Row],[Fin ]]-Tableau1[[#This Row],[Début ]]-Tableau1[[#This Row],[Pause AM]]+Tableau1[[#This Row],[Fin PM]]-Tableau1[[#This Row],[Début PM]]-Tableau1[[#This Row],[Pause PM]]</f>
        <v>0</v>
      </c>
      <c r="L109" s="2"/>
      <c r="M109" s="2"/>
      <c r="N109" s="26"/>
      <c r="O109" s="22" t="str">
        <f ca="1">IF(COUNTIF('jours fériés'!C:C,Tableau1[[#This Row],[Date]]),"oui","")</f>
        <v>oui</v>
      </c>
      <c r="P109" s="75">
        <f ca="1">SUBTOTAL(109,P103:P108)</f>
        <v>0</v>
      </c>
      <c r="Q109" s="62">
        <f t="shared" ref="Q109" si="26">SUBTOTAL(109,Q103:Q108)</f>
        <v>0</v>
      </c>
      <c r="R109" s="66">
        <f t="shared" ref="R109" si="27">SUM(R103:R108)</f>
        <v>0</v>
      </c>
    </row>
    <row r="110" spans="2:18" x14ac:dyDescent="0.3">
      <c r="B110" s="49" t="str">
        <f>IF(WEEKDAY(Tableau1[[#This Row],[Date]],2)=4,"semaine "&amp;_xlfn.ISOWEEKNUM(Tableau1[[#This Row],[Date]]),"")</f>
        <v/>
      </c>
      <c r="C110" s="3" t="str">
        <f>UPPER(TEXT(Tableau1[[#This Row],[Date]],"jjjj"))</f>
        <v>LUNDI</v>
      </c>
      <c r="D110" s="4">
        <f>$C$3+ROW()-ROW(Tableau1[[#Headers],[Date]])-1</f>
        <v>43934</v>
      </c>
      <c r="E110" s="24"/>
      <c r="F110" s="24"/>
      <c r="G110" s="24"/>
      <c r="H110" s="24"/>
      <c r="I110" s="24"/>
      <c r="J110" s="24"/>
      <c r="K110" s="2">
        <f>Tableau1[[#This Row],[Fin ]]-Tableau1[[#This Row],[Début ]]-Tableau1[[#This Row],[Pause AM]]+Tableau1[[#This Row],[Fin PM]]-Tableau1[[#This Row],[Début PM]]-Tableau1[[#This Row],[Pause PM]]</f>
        <v>0</v>
      </c>
      <c r="L110" s="2"/>
      <c r="M110" s="2"/>
      <c r="N110" s="26"/>
      <c r="O110" s="22" t="str">
        <f ca="1">IF(COUNTIF('jours fériés'!C:C,Tableau1[[#This Row],[Date]]),"oui","")</f>
        <v>oui</v>
      </c>
      <c r="P110" s="74">
        <f ca="1">MAX(0,IF(WEEKDAY(Tableau1[[#This Row],[Date]],2)&lt;7,0,
SUM(OFFSET(Tableau1[[#This Row],[Temps de travail]],-6,,7))-
SUM(OFFSET(Tableau1[[#This Row],[Heures à récupérer]],-6,,7))+
SUM(OFFSET(Tableau1[[#This Row],[Récup avance]],-6,,7))+
COUNTA(OFFSET(Tableau1[[#This Row],[ CP / ABS]],-6,,7))*$E$3-$K$3
)*24)</f>
        <v>0</v>
      </c>
      <c r="Q110" s="65">
        <f>IF(Tableau1[[#This Row],[ CP / ABS]]="A.M.",Tableau1[[#This Row],[Temps de travail]],0)</f>
        <v>0</v>
      </c>
      <c r="R110" s="65">
        <f>IF(Tableau1[[#This Row],[ CP / ABS]]="Ch.P.",Tableau1[[#This Row],[Temps de travail]],0)</f>
        <v>0</v>
      </c>
    </row>
    <row r="111" spans="2:18" x14ac:dyDescent="0.3">
      <c r="B111" s="49" t="str">
        <f>IF(WEEKDAY(Tableau1[[#This Row],[Date]],2)=4,"semaine "&amp;_xlfn.ISOWEEKNUM(Tableau1[[#This Row],[Date]]),"")</f>
        <v/>
      </c>
      <c r="C111" s="3" t="str">
        <f>UPPER(TEXT(Tableau1[[#This Row],[Date]],"jjjj"))</f>
        <v>MARDI</v>
      </c>
      <c r="D111" s="4">
        <f>$C$3+ROW()-ROW(Tableau1[[#Headers],[Date]])-1</f>
        <v>43935</v>
      </c>
      <c r="E111" s="24"/>
      <c r="F111" s="24"/>
      <c r="G111" s="24"/>
      <c r="H111" s="24"/>
      <c r="I111" s="24"/>
      <c r="J111" s="24"/>
      <c r="K111" s="2">
        <f>Tableau1[[#This Row],[Fin ]]-Tableau1[[#This Row],[Début ]]-Tableau1[[#This Row],[Pause AM]]+Tableau1[[#This Row],[Fin PM]]-Tableau1[[#This Row],[Début PM]]-Tableau1[[#This Row],[Pause PM]]</f>
        <v>0</v>
      </c>
      <c r="L111" s="2"/>
      <c r="M111" s="2"/>
      <c r="N111" s="26"/>
      <c r="O111" s="22" t="str">
        <f ca="1">IF(COUNTIF('jours fériés'!C:C,Tableau1[[#This Row],[Date]]),"oui","")</f>
        <v/>
      </c>
      <c r="P111" s="74">
        <f ca="1">MAX(0,IF(WEEKDAY(Tableau1[[#This Row],[Date]],2)&lt;7,0,
SUM(OFFSET(Tableau1[[#This Row],[Temps de travail]],-6,,7))-
SUM(OFFSET(Tableau1[[#This Row],[Heures à récupérer]],-6,,7))+
SUM(OFFSET(Tableau1[[#This Row],[Récup avance]],-6,,7))+
COUNTA(OFFSET(Tableau1[[#This Row],[ CP / ABS]],-6,,7))*$E$3-$K$3
)*24)</f>
        <v>0</v>
      </c>
      <c r="Q111" s="63">
        <f>IF(Tableau1[[#This Row],[ CP / ABS]]="A.M.",Tableau1[[#This Row],[Temps de travail]],0)</f>
        <v>0</v>
      </c>
      <c r="R111" s="63">
        <f>IF(Tableau1[[#This Row],[ CP / ABS]]="Ch.P.",Tableau1[[#This Row],[Temps de travail]],0)</f>
        <v>0</v>
      </c>
    </row>
    <row r="112" spans="2:18" x14ac:dyDescent="0.3">
      <c r="B112" s="49" t="str">
        <f>IF(WEEKDAY(Tableau1[[#This Row],[Date]],2)=4,"semaine "&amp;_xlfn.ISOWEEKNUM(Tableau1[[#This Row],[Date]]),"")</f>
        <v/>
      </c>
      <c r="C112" s="3" t="str">
        <f>UPPER(TEXT(Tableau1[[#This Row],[Date]],"jjjj"))</f>
        <v>MERCREDI</v>
      </c>
      <c r="D112" s="4">
        <f>$C$3+ROW()-ROW(Tableau1[[#Headers],[Date]])-1</f>
        <v>43936</v>
      </c>
      <c r="E112" s="24"/>
      <c r="F112" s="24"/>
      <c r="G112" s="24"/>
      <c r="H112" s="24"/>
      <c r="I112" s="24"/>
      <c r="J112" s="24"/>
      <c r="K112" s="2">
        <f>Tableau1[[#This Row],[Fin ]]-Tableau1[[#This Row],[Début ]]-Tableau1[[#This Row],[Pause AM]]+Tableau1[[#This Row],[Fin PM]]-Tableau1[[#This Row],[Début PM]]-Tableau1[[#This Row],[Pause PM]]</f>
        <v>0</v>
      </c>
      <c r="L112" s="2"/>
      <c r="M112" s="2"/>
      <c r="N112" s="26"/>
      <c r="O112" s="22" t="str">
        <f ca="1">IF(COUNTIF('jours fériés'!C:C,Tableau1[[#This Row],[Date]]),"oui","")</f>
        <v/>
      </c>
      <c r="P112" s="74">
        <f ca="1">MAX(0,IF(WEEKDAY(Tableau1[[#This Row],[Date]],2)&lt;7,0,
SUM(OFFSET(Tableau1[[#This Row],[Temps de travail]],-6,,7))-
SUM(OFFSET(Tableau1[[#This Row],[Heures à récupérer]],-6,,7))+
SUM(OFFSET(Tableau1[[#This Row],[Récup avance]],-6,,7))+
COUNTA(OFFSET(Tableau1[[#This Row],[ CP / ABS]],-6,,7))*$E$3-$K$3
)*24)</f>
        <v>0</v>
      </c>
      <c r="Q112" s="63">
        <f>IF(Tableau1[[#This Row],[ CP / ABS]]="A.M.",Tableau1[[#This Row],[Temps de travail]],0)</f>
        <v>0</v>
      </c>
      <c r="R112" s="63">
        <f>IF(Tableau1[[#This Row],[ CP / ABS]]="Ch.P.",Tableau1[[#This Row],[Temps de travail]],0)</f>
        <v>0</v>
      </c>
    </row>
    <row r="113" spans="2:18" x14ac:dyDescent="0.3">
      <c r="B113" s="49" t="str">
        <f>IF(WEEKDAY(Tableau1[[#This Row],[Date]],2)=4,"semaine "&amp;_xlfn.ISOWEEKNUM(Tableau1[[#This Row],[Date]]),"")</f>
        <v>semaine 16</v>
      </c>
      <c r="C113" s="3" t="str">
        <f>UPPER(TEXT(Tableau1[[#This Row],[Date]],"jjjj"))</f>
        <v>JEUDI</v>
      </c>
      <c r="D113" s="4">
        <f>$C$3+ROW()-ROW(Tableau1[[#Headers],[Date]])-1</f>
        <v>43937</v>
      </c>
      <c r="E113" s="24"/>
      <c r="F113" s="24"/>
      <c r="G113" s="24"/>
      <c r="H113" s="24"/>
      <c r="I113" s="24"/>
      <c r="J113" s="24"/>
      <c r="K113" s="2">
        <f>Tableau1[[#This Row],[Fin ]]-Tableau1[[#This Row],[Début ]]-Tableau1[[#This Row],[Pause AM]]+Tableau1[[#This Row],[Fin PM]]-Tableau1[[#This Row],[Début PM]]-Tableau1[[#This Row],[Pause PM]]</f>
        <v>0</v>
      </c>
      <c r="L113" s="2"/>
      <c r="M113" s="2"/>
      <c r="N113" s="26"/>
      <c r="O113" s="22" t="str">
        <f ca="1">IF(COUNTIF('jours fériés'!C:C,Tableau1[[#This Row],[Date]]),"oui","")</f>
        <v/>
      </c>
      <c r="P113" s="74">
        <f ca="1">MAX(0,IF(WEEKDAY(Tableau1[[#This Row],[Date]],2)&lt;7,0,
SUM(OFFSET(Tableau1[[#This Row],[Temps de travail]],-6,,7))-
SUM(OFFSET(Tableau1[[#This Row],[Heures à récupérer]],-6,,7))+
SUM(OFFSET(Tableau1[[#This Row],[Récup avance]],-6,,7))+
COUNTA(OFFSET(Tableau1[[#This Row],[ CP / ABS]],-6,,7))*$E$3-$K$3
)*24)</f>
        <v>0</v>
      </c>
      <c r="Q113" s="63">
        <f>IF(Tableau1[[#This Row],[ CP / ABS]]="A.M.",Tableau1[[#This Row],[Temps de travail]],0)</f>
        <v>0</v>
      </c>
      <c r="R113" s="63">
        <f>IF(Tableau1[[#This Row],[ CP / ABS]]="Ch.P.",Tableau1[[#This Row],[Temps de travail]],0)</f>
        <v>0</v>
      </c>
    </row>
    <row r="114" spans="2:18" x14ac:dyDescent="0.3">
      <c r="B114" s="49" t="str">
        <f>IF(WEEKDAY(Tableau1[[#This Row],[Date]],2)=4,"semaine "&amp;_xlfn.ISOWEEKNUM(Tableau1[[#This Row],[Date]]),"")</f>
        <v/>
      </c>
      <c r="C114" s="3" t="str">
        <f>UPPER(TEXT(Tableau1[[#This Row],[Date]],"jjjj"))</f>
        <v>VENDREDI</v>
      </c>
      <c r="D114" s="4">
        <f>$C$3+ROW()-ROW(Tableau1[[#Headers],[Date]])-1</f>
        <v>43938</v>
      </c>
      <c r="E114" s="24"/>
      <c r="F114" s="24"/>
      <c r="G114" s="24"/>
      <c r="H114" s="24"/>
      <c r="I114" s="24"/>
      <c r="J114" s="24"/>
      <c r="K114" s="2">
        <f>Tableau1[[#This Row],[Fin ]]-Tableau1[[#This Row],[Début ]]-Tableau1[[#This Row],[Pause AM]]+Tableau1[[#This Row],[Fin PM]]-Tableau1[[#This Row],[Début PM]]-Tableau1[[#This Row],[Pause PM]]</f>
        <v>0</v>
      </c>
      <c r="L114" s="2"/>
      <c r="M114" s="2"/>
      <c r="N114" s="26"/>
      <c r="O114" s="22" t="str">
        <f ca="1">IF(COUNTIF('jours fériés'!C:C,Tableau1[[#This Row],[Date]]),"oui","")</f>
        <v/>
      </c>
      <c r="P114" s="74">
        <f ca="1">MAX(0,IF(WEEKDAY(Tableau1[[#This Row],[Date]],2)&lt;7,0,
SUM(OFFSET(Tableau1[[#This Row],[Temps de travail]],-6,,7))-
SUM(OFFSET(Tableau1[[#This Row],[Heures à récupérer]],-6,,7))+
SUM(OFFSET(Tableau1[[#This Row],[Récup avance]],-6,,7))+
COUNTA(OFFSET(Tableau1[[#This Row],[ CP / ABS]],-6,,7))*$E$3-$K$3
)*24)</f>
        <v>0</v>
      </c>
      <c r="Q114" s="63">
        <f>IF(Tableau1[[#This Row],[ CP / ABS]]="A.M.",Tableau1[[#This Row],[Temps de travail]],0)</f>
        <v>0</v>
      </c>
      <c r="R114" s="63">
        <f>IF(Tableau1[[#This Row],[ CP / ABS]]="Ch.P.",Tableau1[[#This Row],[Temps de travail]],0)</f>
        <v>0</v>
      </c>
    </row>
    <row r="115" spans="2:18" ht="15" thickBot="1" x14ac:dyDescent="0.35">
      <c r="B115" s="49" t="str">
        <f>IF(WEEKDAY(Tableau1[[#This Row],[Date]],2)=4,"semaine "&amp;_xlfn.ISOWEEKNUM(Tableau1[[#This Row],[Date]]),"")</f>
        <v/>
      </c>
      <c r="C115" s="3" t="str">
        <f>UPPER(TEXT(Tableau1[[#This Row],[Date]],"jjjj"))</f>
        <v>SAMEDI</v>
      </c>
      <c r="D115" s="4">
        <f>$C$3+ROW()-ROW(Tableau1[[#Headers],[Date]])-1</f>
        <v>43939</v>
      </c>
      <c r="E115" s="24"/>
      <c r="F115" s="24"/>
      <c r="G115" s="24"/>
      <c r="H115" s="24"/>
      <c r="I115" s="24"/>
      <c r="J115" s="24"/>
      <c r="K115" s="2">
        <f>Tableau1[[#This Row],[Fin ]]-Tableau1[[#This Row],[Début ]]-Tableau1[[#This Row],[Pause AM]]+Tableau1[[#This Row],[Fin PM]]-Tableau1[[#This Row],[Début PM]]-Tableau1[[#This Row],[Pause PM]]</f>
        <v>0</v>
      </c>
      <c r="L115" s="2"/>
      <c r="M115" s="2"/>
      <c r="N115" s="26"/>
      <c r="O115" s="22" t="str">
        <f ca="1">IF(COUNTIF('jours fériés'!C:C,Tableau1[[#This Row],[Date]]),"oui","")</f>
        <v/>
      </c>
      <c r="P115" s="74">
        <f ca="1">MAX(0,IF(WEEKDAY(Tableau1[[#This Row],[Date]],2)&lt;7,0,
SUM(OFFSET(Tableau1[[#This Row],[Temps de travail]],-6,,7))-
SUM(OFFSET(Tableau1[[#This Row],[Heures à récupérer]],-6,,7))+
SUM(OFFSET(Tableau1[[#This Row],[Récup avance]],-6,,7))+
COUNTA(OFFSET(Tableau1[[#This Row],[ CP / ABS]],-6,,7))*$E$3-$K$3
)*24)</f>
        <v>0</v>
      </c>
      <c r="Q115" s="63">
        <f>IF(Tableau1[[#This Row],[ CP / ABS]]="A.M.",Tableau1[[#This Row],[Temps de travail]],0)</f>
        <v>0</v>
      </c>
      <c r="R115" s="63">
        <f>IF(Tableau1[[#This Row],[ CP / ABS]]="Ch.P.",Tableau1[[#This Row],[Temps de travail]],0)</f>
        <v>0</v>
      </c>
    </row>
    <row r="116" spans="2:18" ht="15" thickBot="1" x14ac:dyDescent="0.35">
      <c r="B116" s="49" t="str">
        <f>IF(WEEKDAY(Tableau1[[#This Row],[Date]],2)=4,"semaine "&amp;_xlfn.ISOWEEKNUM(Tableau1[[#This Row],[Date]]),"")</f>
        <v/>
      </c>
      <c r="C116" s="3" t="str">
        <f>UPPER(TEXT(Tableau1[[#This Row],[Date]],"jjjj"))</f>
        <v>DIMANCHE</v>
      </c>
      <c r="D116" s="4">
        <f>$C$3+ROW()-ROW(Tableau1[[#Headers],[Date]])-1</f>
        <v>43940</v>
      </c>
      <c r="E116" s="24"/>
      <c r="F116" s="24"/>
      <c r="G116" s="24"/>
      <c r="H116" s="24"/>
      <c r="I116" s="24"/>
      <c r="J116" s="24"/>
      <c r="K116" s="2">
        <f>Tableau1[[#This Row],[Fin ]]-Tableau1[[#This Row],[Début ]]-Tableau1[[#This Row],[Pause AM]]+Tableau1[[#This Row],[Fin PM]]-Tableau1[[#This Row],[Début PM]]-Tableau1[[#This Row],[Pause PM]]</f>
        <v>0</v>
      </c>
      <c r="L116" s="2"/>
      <c r="M116" s="2"/>
      <c r="N116" s="26"/>
      <c r="O116" s="22" t="str">
        <f ca="1">IF(COUNTIF('jours fériés'!C:C,Tableau1[[#This Row],[Date]]),"oui","")</f>
        <v/>
      </c>
      <c r="P116" s="75">
        <f ca="1">SUBTOTAL(109,P110:P115)</f>
        <v>0</v>
      </c>
      <c r="Q116" s="62">
        <f t="shared" ref="Q116" si="28">SUBTOTAL(109,Q110:Q115)</f>
        <v>0</v>
      </c>
      <c r="R116" s="66">
        <f t="shared" ref="R116" si="29">SUM(R110:R115)</f>
        <v>0</v>
      </c>
    </row>
    <row r="117" spans="2:18" x14ac:dyDescent="0.3">
      <c r="B117" s="49" t="str">
        <f>IF(WEEKDAY(Tableau1[[#This Row],[Date]],2)=4,"semaine "&amp;_xlfn.ISOWEEKNUM(Tableau1[[#This Row],[Date]]),"")</f>
        <v/>
      </c>
      <c r="C117" s="3" t="str">
        <f>UPPER(TEXT(Tableau1[[#This Row],[Date]],"jjjj"))</f>
        <v>LUNDI</v>
      </c>
      <c r="D117" s="4">
        <f>$C$3+ROW()-ROW(Tableau1[[#Headers],[Date]])-1</f>
        <v>43941</v>
      </c>
      <c r="E117" s="24"/>
      <c r="F117" s="24"/>
      <c r="G117" s="24"/>
      <c r="H117" s="24"/>
      <c r="I117" s="24"/>
      <c r="J117" s="24"/>
      <c r="K117" s="2">
        <f>Tableau1[[#This Row],[Fin ]]-Tableau1[[#This Row],[Début ]]-Tableau1[[#This Row],[Pause AM]]+Tableau1[[#This Row],[Fin PM]]-Tableau1[[#This Row],[Début PM]]-Tableau1[[#This Row],[Pause PM]]</f>
        <v>0</v>
      </c>
      <c r="L117" s="2"/>
      <c r="M117" s="2"/>
      <c r="N117" s="26"/>
      <c r="O117" s="22" t="str">
        <f ca="1">IF(COUNTIF('jours fériés'!C:C,Tableau1[[#This Row],[Date]]),"oui","")</f>
        <v/>
      </c>
      <c r="P117" s="74">
        <f ca="1">MAX(0,IF(WEEKDAY(Tableau1[[#This Row],[Date]],2)&lt;7,0,
SUM(OFFSET(Tableau1[[#This Row],[Temps de travail]],-6,,7))-
SUM(OFFSET(Tableau1[[#This Row],[Heures à récupérer]],-6,,7))+
SUM(OFFSET(Tableau1[[#This Row],[Récup avance]],-6,,7))+
COUNTA(OFFSET(Tableau1[[#This Row],[ CP / ABS]],-6,,7))*$E$3-$K$3
)*24)</f>
        <v>0</v>
      </c>
      <c r="Q117" s="65">
        <f>IF(Tableau1[[#This Row],[ CP / ABS]]="A.M.",Tableau1[[#This Row],[Temps de travail]],0)</f>
        <v>0</v>
      </c>
      <c r="R117" s="65">
        <f>IF(Tableau1[[#This Row],[ CP / ABS]]="Ch.P.",Tableau1[[#This Row],[Temps de travail]],0)</f>
        <v>0</v>
      </c>
    </row>
    <row r="118" spans="2:18" x14ac:dyDescent="0.3">
      <c r="B118" s="49" t="str">
        <f>IF(WEEKDAY(Tableau1[[#This Row],[Date]],2)=4,"semaine "&amp;_xlfn.ISOWEEKNUM(Tableau1[[#This Row],[Date]]),"")</f>
        <v/>
      </c>
      <c r="C118" s="3" t="str">
        <f>UPPER(TEXT(Tableau1[[#This Row],[Date]],"jjjj"))</f>
        <v>MARDI</v>
      </c>
      <c r="D118" s="4">
        <f>$C$3+ROW()-ROW(Tableau1[[#Headers],[Date]])-1</f>
        <v>43942</v>
      </c>
      <c r="E118" s="24"/>
      <c r="F118" s="24"/>
      <c r="G118" s="24"/>
      <c r="H118" s="24"/>
      <c r="I118" s="24"/>
      <c r="J118" s="24"/>
      <c r="K118" s="2">
        <f>Tableau1[[#This Row],[Fin ]]-Tableau1[[#This Row],[Début ]]-Tableau1[[#This Row],[Pause AM]]+Tableau1[[#This Row],[Fin PM]]-Tableau1[[#This Row],[Début PM]]-Tableau1[[#This Row],[Pause PM]]</f>
        <v>0</v>
      </c>
      <c r="L118" s="2"/>
      <c r="M118" s="2"/>
      <c r="N118" s="26"/>
      <c r="O118" s="22" t="str">
        <f ca="1">IF(COUNTIF('jours fériés'!C:C,Tableau1[[#This Row],[Date]]),"oui","")</f>
        <v/>
      </c>
      <c r="P118" s="74">
        <f ca="1">MAX(0,IF(WEEKDAY(Tableau1[[#This Row],[Date]],2)&lt;7,0,
SUM(OFFSET(Tableau1[[#This Row],[Temps de travail]],-6,,7))-
SUM(OFFSET(Tableau1[[#This Row],[Heures à récupérer]],-6,,7))+
SUM(OFFSET(Tableau1[[#This Row],[Récup avance]],-6,,7))+
COUNTA(OFFSET(Tableau1[[#This Row],[ CP / ABS]],-6,,7))*$E$3-$K$3
)*24)</f>
        <v>0</v>
      </c>
      <c r="Q118" s="63">
        <f>IF(Tableau1[[#This Row],[ CP / ABS]]="A.M.",Tableau1[[#This Row],[Temps de travail]],0)</f>
        <v>0</v>
      </c>
      <c r="R118" s="63">
        <f>IF(Tableau1[[#This Row],[ CP / ABS]]="Ch.P.",Tableau1[[#This Row],[Temps de travail]],0)</f>
        <v>0</v>
      </c>
    </row>
    <row r="119" spans="2:18" x14ac:dyDescent="0.3">
      <c r="B119" s="49" t="str">
        <f>IF(WEEKDAY(Tableau1[[#This Row],[Date]],2)=4,"semaine "&amp;_xlfn.ISOWEEKNUM(Tableau1[[#This Row],[Date]]),"")</f>
        <v/>
      </c>
      <c r="C119" s="3" t="str">
        <f>UPPER(TEXT(Tableau1[[#This Row],[Date]],"jjjj"))</f>
        <v>MERCREDI</v>
      </c>
      <c r="D119" s="4">
        <f>$C$3+ROW()-ROW(Tableau1[[#Headers],[Date]])-1</f>
        <v>43943</v>
      </c>
      <c r="E119" s="24"/>
      <c r="F119" s="24"/>
      <c r="G119" s="24"/>
      <c r="H119" s="24"/>
      <c r="I119" s="24"/>
      <c r="J119" s="24"/>
      <c r="K119" s="2">
        <f>Tableau1[[#This Row],[Fin ]]-Tableau1[[#This Row],[Début ]]-Tableau1[[#This Row],[Pause AM]]+Tableau1[[#This Row],[Fin PM]]-Tableau1[[#This Row],[Début PM]]-Tableau1[[#This Row],[Pause PM]]</f>
        <v>0</v>
      </c>
      <c r="L119" s="2"/>
      <c r="M119" s="2"/>
      <c r="N119" s="26"/>
      <c r="O119" s="22" t="str">
        <f ca="1">IF(COUNTIF('jours fériés'!C:C,Tableau1[[#This Row],[Date]]),"oui","")</f>
        <v/>
      </c>
      <c r="P119" s="74">
        <f ca="1">MAX(0,IF(WEEKDAY(Tableau1[[#This Row],[Date]],2)&lt;7,0,
SUM(OFFSET(Tableau1[[#This Row],[Temps de travail]],-6,,7))-
SUM(OFFSET(Tableau1[[#This Row],[Heures à récupérer]],-6,,7))+
SUM(OFFSET(Tableau1[[#This Row],[Récup avance]],-6,,7))+
COUNTA(OFFSET(Tableau1[[#This Row],[ CP / ABS]],-6,,7))*$E$3-$K$3
)*24)</f>
        <v>0</v>
      </c>
      <c r="Q119" s="63">
        <f>IF(Tableau1[[#This Row],[ CP / ABS]]="A.M.",Tableau1[[#This Row],[Temps de travail]],0)</f>
        <v>0</v>
      </c>
      <c r="R119" s="63">
        <f>IF(Tableau1[[#This Row],[ CP / ABS]]="Ch.P.",Tableau1[[#This Row],[Temps de travail]],0)</f>
        <v>0</v>
      </c>
    </row>
    <row r="120" spans="2:18" x14ac:dyDescent="0.3">
      <c r="B120" s="49" t="str">
        <f>IF(WEEKDAY(Tableau1[[#This Row],[Date]],2)=4,"semaine "&amp;_xlfn.ISOWEEKNUM(Tableau1[[#This Row],[Date]]),"")</f>
        <v>semaine 17</v>
      </c>
      <c r="C120" s="3" t="str">
        <f>UPPER(TEXT(Tableau1[[#This Row],[Date]],"jjjj"))</f>
        <v>JEUDI</v>
      </c>
      <c r="D120" s="4">
        <f>$C$3+ROW()-ROW(Tableau1[[#Headers],[Date]])-1</f>
        <v>43944</v>
      </c>
      <c r="E120" s="24"/>
      <c r="F120" s="24"/>
      <c r="G120" s="24"/>
      <c r="H120" s="24"/>
      <c r="I120" s="24"/>
      <c r="J120" s="24"/>
      <c r="K120" s="2">
        <f>Tableau1[[#This Row],[Fin ]]-Tableau1[[#This Row],[Début ]]-Tableau1[[#This Row],[Pause AM]]+Tableau1[[#This Row],[Fin PM]]-Tableau1[[#This Row],[Début PM]]-Tableau1[[#This Row],[Pause PM]]</f>
        <v>0</v>
      </c>
      <c r="L120" s="2"/>
      <c r="M120" s="2"/>
      <c r="N120" s="26"/>
      <c r="O120" s="22" t="str">
        <f ca="1">IF(COUNTIF('jours fériés'!C:C,Tableau1[[#This Row],[Date]]),"oui","")</f>
        <v/>
      </c>
      <c r="P120" s="74">
        <f ca="1">MAX(0,IF(WEEKDAY(Tableau1[[#This Row],[Date]],2)&lt;7,0,
SUM(OFFSET(Tableau1[[#This Row],[Temps de travail]],-6,,7))-
SUM(OFFSET(Tableau1[[#This Row],[Heures à récupérer]],-6,,7))+
SUM(OFFSET(Tableau1[[#This Row],[Récup avance]],-6,,7))+
COUNTA(OFFSET(Tableau1[[#This Row],[ CP / ABS]],-6,,7))*$E$3-$K$3
)*24)</f>
        <v>0</v>
      </c>
      <c r="Q120" s="63">
        <f>IF(Tableau1[[#This Row],[ CP / ABS]]="A.M.",Tableau1[[#This Row],[Temps de travail]],0)</f>
        <v>0</v>
      </c>
      <c r="R120" s="63">
        <f>IF(Tableau1[[#This Row],[ CP / ABS]]="Ch.P.",Tableau1[[#This Row],[Temps de travail]],0)</f>
        <v>0</v>
      </c>
    </row>
    <row r="121" spans="2:18" x14ac:dyDescent="0.3">
      <c r="B121" s="49" t="str">
        <f>IF(WEEKDAY(Tableau1[[#This Row],[Date]],2)=4,"semaine "&amp;_xlfn.ISOWEEKNUM(Tableau1[[#This Row],[Date]]),"")</f>
        <v/>
      </c>
      <c r="C121" s="3" t="str">
        <f>UPPER(TEXT(Tableau1[[#This Row],[Date]],"jjjj"))</f>
        <v>VENDREDI</v>
      </c>
      <c r="D121" s="4">
        <f>$C$3+ROW()-ROW(Tableau1[[#Headers],[Date]])-1</f>
        <v>43945</v>
      </c>
      <c r="E121" s="24"/>
      <c r="F121" s="24"/>
      <c r="G121" s="24"/>
      <c r="H121" s="24"/>
      <c r="I121" s="24"/>
      <c r="J121" s="24"/>
      <c r="K121" s="2">
        <f>Tableau1[[#This Row],[Fin ]]-Tableau1[[#This Row],[Début ]]-Tableau1[[#This Row],[Pause AM]]+Tableau1[[#This Row],[Fin PM]]-Tableau1[[#This Row],[Début PM]]-Tableau1[[#This Row],[Pause PM]]</f>
        <v>0</v>
      </c>
      <c r="L121" s="2"/>
      <c r="M121" s="2"/>
      <c r="N121" s="26"/>
      <c r="O121" s="22" t="str">
        <f ca="1">IF(COUNTIF('jours fériés'!C:C,Tableau1[[#This Row],[Date]]),"oui","")</f>
        <v/>
      </c>
      <c r="P121" s="74">
        <f ca="1">MAX(0,IF(WEEKDAY(Tableau1[[#This Row],[Date]],2)&lt;7,0,
SUM(OFFSET(Tableau1[[#This Row],[Temps de travail]],-6,,7))-
SUM(OFFSET(Tableau1[[#This Row],[Heures à récupérer]],-6,,7))+
SUM(OFFSET(Tableau1[[#This Row],[Récup avance]],-6,,7))+
COUNTA(OFFSET(Tableau1[[#This Row],[ CP / ABS]],-6,,7))*$E$3-$K$3
)*24)</f>
        <v>0</v>
      </c>
      <c r="Q121" s="63">
        <f>IF(Tableau1[[#This Row],[ CP / ABS]]="A.M.",Tableau1[[#This Row],[Temps de travail]],0)</f>
        <v>0</v>
      </c>
      <c r="R121" s="63">
        <f>IF(Tableau1[[#This Row],[ CP / ABS]]="Ch.P.",Tableau1[[#This Row],[Temps de travail]],0)</f>
        <v>0</v>
      </c>
    </row>
    <row r="122" spans="2:18" ht="15" thickBot="1" x14ac:dyDescent="0.35">
      <c r="B122" s="49" t="str">
        <f>IF(WEEKDAY(Tableau1[[#This Row],[Date]],2)=4,"semaine "&amp;_xlfn.ISOWEEKNUM(Tableau1[[#This Row],[Date]]),"")</f>
        <v/>
      </c>
      <c r="C122" s="3" t="str">
        <f>UPPER(TEXT(Tableau1[[#This Row],[Date]],"jjjj"))</f>
        <v>SAMEDI</v>
      </c>
      <c r="D122" s="4">
        <f>$C$3+ROW()-ROW(Tableau1[[#Headers],[Date]])-1</f>
        <v>43946</v>
      </c>
      <c r="E122" s="24"/>
      <c r="F122" s="24"/>
      <c r="G122" s="24"/>
      <c r="H122" s="24"/>
      <c r="I122" s="24"/>
      <c r="J122" s="24"/>
      <c r="K122" s="2">
        <f>Tableau1[[#This Row],[Fin ]]-Tableau1[[#This Row],[Début ]]-Tableau1[[#This Row],[Pause AM]]+Tableau1[[#This Row],[Fin PM]]-Tableau1[[#This Row],[Début PM]]-Tableau1[[#This Row],[Pause PM]]</f>
        <v>0</v>
      </c>
      <c r="L122" s="2"/>
      <c r="M122" s="2"/>
      <c r="N122" s="26"/>
      <c r="O122" s="22" t="str">
        <f ca="1">IF(COUNTIF('jours fériés'!C:C,Tableau1[[#This Row],[Date]]),"oui","")</f>
        <v/>
      </c>
      <c r="P122" s="74">
        <f ca="1">MAX(0,IF(WEEKDAY(Tableau1[[#This Row],[Date]],2)&lt;7,0,
SUM(OFFSET(Tableau1[[#This Row],[Temps de travail]],-6,,7))-
SUM(OFFSET(Tableau1[[#This Row],[Heures à récupérer]],-6,,7))+
SUM(OFFSET(Tableau1[[#This Row],[Récup avance]],-6,,7))+
COUNTA(OFFSET(Tableau1[[#This Row],[ CP / ABS]],-6,,7))*$E$3-$K$3
)*24)</f>
        <v>0</v>
      </c>
      <c r="Q122" s="63">
        <f>IF(Tableau1[[#This Row],[ CP / ABS]]="A.M.",Tableau1[[#This Row],[Temps de travail]],0)</f>
        <v>0</v>
      </c>
      <c r="R122" s="63">
        <f>IF(Tableau1[[#This Row],[ CP / ABS]]="Ch.P.",Tableau1[[#This Row],[Temps de travail]],0)</f>
        <v>0</v>
      </c>
    </row>
    <row r="123" spans="2:18" ht="15" thickBot="1" x14ac:dyDescent="0.35">
      <c r="B123" s="49" t="str">
        <f>IF(WEEKDAY(Tableau1[[#This Row],[Date]],2)=4,"semaine "&amp;_xlfn.ISOWEEKNUM(Tableau1[[#This Row],[Date]]),"")</f>
        <v/>
      </c>
      <c r="C123" s="3" t="str">
        <f>UPPER(TEXT(Tableau1[[#This Row],[Date]],"jjjj"))</f>
        <v>DIMANCHE</v>
      </c>
      <c r="D123" s="4">
        <f>$C$3+ROW()-ROW(Tableau1[[#Headers],[Date]])-1</f>
        <v>43947</v>
      </c>
      <c r="E123" s="24"/>
      <c r="F123" s="24"/>
      <c r="G123" s="24"/>
      <c r="H123" s="24"/>
      <c r="I123" s="24"/>
      <c r="J123" s="24"/>
      <c r="K123" s="2">
        <f>Tableau1[[#This Row],[Fin ]]-Tableau1[[#This Row],[Début ]]-Tableau1[[#This Row],[Pause AM]]+Tableau1[[#This Row],[Fin PM]]-Tableau1[[#This Row],[Début PM]]-Tableau1[[#This Row],[Pause PM]]</f>
        <v>0</v>
      </c>
      <c r="L123" s="2"/>
      <c r="M123" s="2"/>
      <c r="N123" s="26"/>
      <c r="O123" s="22" t="str">
        <f ca="1">IF(COUNTIF('jours fériés'!C:C,Tableau1[[#This Row],[Date]]),"oui","")</f>
        <v/>
      </c>
      <c r="P123" s="75">
        <f ca="1">SUBTOTAL(109,P117:P122)</f>
        <v>0</v>
      </c>
      <c r="Q123" s="62">
        <f t="shared" ref="Q123" si="30">SUBTOTAL(109,Q117:Q122)</f>
        <v>0</v>
      </c>
      <c r="R123" s="66">
        <f t="shared" ref="R123" si="31">SUM(R117:R122)</f>
        <v>0</v>
      </c>
    </row>
    <row r="124" spans="2:18" x14ac:dyDescent="0.3">
      <c r="B124" s="49" t="str">
        <f>IF(WEEKDAY(Tableau1[[#This Row],[Date]],2)=4,"semaine "&amp;_xlfn.ISOWEEKNUM(Tableau1[[#This Row],[Date]]),"")</f>
        <v/>
      </c>
      <c r="C124" s="3" t="str">
        <f>UPPER(TEXT(Tableau1[[#This Row],[Date]],"jjjj"))</f>
        <v>LUNDI</v>
      </c>
      <c r="D124" s="4">
        <f>$C$3+ROW()-ROW(Tableau1[[#Headers],[Date]])-1</f>
        <v>43948</v>
      </c>
      <c r="E124" s="24"/>
      <c r="F124" s="24"/>
      <c r="G124" s="24"/>
      <c r="H124" s="24"/>
      <c r="I124" s="24"/>
      <c r="J124" s="24"/>
      <c r="K124" s="2">
        <f>Tableau1[[#This Row],[Fin ]]-Tableau1[[#This Row],[Début ]]-Tableau1[[#This Row],[Pause AM]]+Tableau1[[#This Row],[Fin PM]]-Tableau1[[#This Row],[Début PM]]-Tableau1[[#This Row],[Pause PM]]</f>
        <v>0</v>
      </c>
      <c r="L124" s="2"/>
      <c r="M124" s="2"/>
      <c r="N124" s="26"/>
      <c r="O124" s="22" t="str">
        <f ca="1">IF(COUNTIF('jours fériés'!C:C,Tableau1[[#This Row],[Date]]),"oui","")</f>
        <v/>
      </c>
      <c r="P124" s="74">
        <f ca="1">MAX(0,IF(WEEKDAY(Tableau1[[#This Row],[Date]],2)&lt;7,0,
SUM(OFFSET(Tableau1[[#This Row],[Temps de travail]],-6,,7))-
SUM(OFFSET(Tableau1[[#This Row],[Heures à récupérer]],-6,,7))+
SUM(OFFSET(Tableau1[[#This Row],[Récup avance]],-6,,7))+
COUNTA(OFFSET(Tableau1[[#This Row],[ CP / ABS]],-6,,7))*$E$3-$K$3
)*24)</f>
        <v>0</v>
      </c>
      <c r="Q124" s="65">
        <f>IF(Tableau1[[#This Row],[ CP / ABS]]="A.M.",Tableau1[[#This Row],[Temps de travail]],0)</f>
        <v>0</v>
      </c>
      <c r="R124" s="65">
        <f>IF(Tableau1[[#This Row],[ CP / ABS]]="Ch.P.",Tableau1[[#This Row],[Temps de travail]],0)</f>
        <v>0</v>
      </c>
    </row>
    <row r="125" spans="2:18" x14ac:dyDescent="0.3">
      <c r="B125" s="49" t="str">
        <f>IF(WEEKDAY(Tableau1[[#This Row],[Date]],2)=4,"semaine "&amp;_xlfn.ISOWEEKNUM(Tableau1[[#This Row],[Date]]),"")</f>
        <v/>
      </c>
      <c r="C125" s="3" t="str">
        <f>UPPER(TEXT(Tableau1[[#This Row],[Date]],"jjjj"))</f>
        <v>MARDI</v>
      </c>
      <c r="D125" s="4">
        <f>$C$3+ROW()-ROW(Tableau1[[#Headers],[Date]])-1</f>
        <v>43949</v>
      </c>
      <c r="E125" s="24"/>
      <c r="F125" s="24"/>
      <c r="G125" s="24"/>
      <c r="H125" s="24"/>
      <c r="I125" s="24"/>
      <c r="J125" s="24"/>
      <c r="K125" s="2">
        <f>Tableau1[[#This Row],[Fin ]]-Tableau1[[#This Row],[Début ]]-Tableau1[[#This Row],[Pause AM]]+Tableau1[[#This Row],[Fin PM]]-Tableau1[[#This Row],[Début PM]]-Tableau1[[#This Row],[Pause PM]]</f>
        <v>0</v>
      </c>
      <c r="L125" s="2"/>
      <c r="M125" s="2"/>
      <c r="N125" s="26"/>
      <c r="O125" s="22" t="str">
        <f ca="1">IF(COUNTIF('jours fériés'!C:C,Tableau1[[#This Row],[Date]]),"oui","")</f>
        <v/>
      </c>
      <c r="P125" s="74">
        <f ca="1">MAX(0,IF(WEEKDAY(Tableau1[[#This Row],[Date]],2)&lt;7,0,
SUM(OFFSET(Tableau1[[#This Row],[Temps de travail]],-6,,7))-
SUM(OFFSET(Tableau1[[#This Row],[Heures à récupérer]],-6,,7))+
SUM(OFFSET(Tableau1[[#This Row],[Récup avance]],-6,,7))+
COUNTA(OFFSET(Tableau1[[#This Row],[ CP / ABS]],-6,,7))*$E$3-$K$3
)*24)</f>
        <v>0</v>
      </c>
      <c r="Q125" s="63">
        <f>IF(Tableau1[[#This Row],[ CP / ABS]]="A.M.",Tableau1[[#This Row],[Temps de travail]],0)</f>
        <v>0</v>
      </c>
      <c r="R125" s="63">
        <f>IF(Tableau1[[#This Row],[ CP / ABS]]="Ch.P.",Tableau1[[#This Row],[Temps de travail]],0)</f>
        <v>0</v>
      </c>
    </row>
    <row r="126" spans="2:18" x14ac:dyDescent="0.3">
      <c r="B126" s="49" t="str">
        <f>IF(WEEKDAY(Tableau1[[#This Row],[Date]],2)=4,"semaine "&amp;_xlfn.ISOWEEKNUM(Tableau1[[#This Row],[Date]]),"")</f>
        <v/>
      </c>
      <c r="C126" s="3" t="str">
        <f>UPPER(TEXT(Tableau1[[#This Row],[Date]],"jjjj"))</f>
        <v>MERCREDI</v>
      </c>
      <c r="D126" s="4">
        <f>$C$3+ROW()-ROW(Tableau1[[#Headers],[Date]])-1</f>
        <v>43950</v>
      </c>
      <c r="E126" s="24"/>
      <c r="F126" s="24"/>
      <c r="G126" s="24"/>
      <c r="H126" s="24"/>
      <c r="I126" s="24"/>
      <c r="J126" s="24"/>
      <c r="K126" s="2">
        <f>Tableau1[[#This Row],[Fin ]]-Tableau1[[#This Row],[Début ]]-Tableau1[[#This Row],[Pause AM]]+Tableau1[[#This Row],[Fin PM]]-Tableau1[[#This Row],[Début PM]]-Tableau1[[#This Row],[Pause PM]]</f>
        <v>0</v>
      </c>
      <c r="L126" s="2"/>
      <c r="M126" s="2"/>
      <c r="N126" s="26"/>
      <c r="O126" s="22" t="str">
        <f ca="1">IF(COUNTIF('jours fériés'!C:C,Tableau1[[#This Row],[Date]]),"oui","")</f>
        <v/>
      </c>
      <c r="P126" s="74">
        <f ca="1">MAX(0,IF(WEEKDAY(Tableau1[[#This Row],[Date]],2)&lt;7,0,
SUM(OFFSET(Tableau1[[#This Row],[Temps de travail]],-6,,7))-
SUM(OFFSET(Tableau1[[#This Row],[Heures à récupérer]],-6,,7))+
SUM(OFFSET(Tableau1[[#This Row],[Récup avance]],-6,,7))+
COUNTA(OFFSET(Tableau1[[#This Row],[ CP / ABS]],-6,,7))*$E$3-$K$3
)*24)</f>
        <v>0</v>
      </c>
      <c r="Q126" s="63">
        <f>IF(Tableau1[[#This Row],[ CP / ABS]]="A.M.",Tableau1[[#This Row],[Temps de travail]],0)</f>
        <v>0</v>
      </c>
      <c r="R126" s="63">
        <f>IF(Tableau1[[#This Row],[ CP / ABS]]="Ch.P.",Tableau1[[#This Row],[Temps de travail]],0)</f>
        <v>0</v>
      </c>
    </row>
    <row r="127" spans="2:18" x14ac:dyDescent="0.3">
      <c r="B127" s="49" t="str">
        <f>IF(WEEKDAY(Tableau1[[#This Row],[Date]],2)=4,"semaine "&amp;_xlfn.ISOWEEKNUM(Tableau1[[#This Row],[Date]]),"")</f>
        <v>semaine 18</v>
      </c>
      <c r="C127" s="3" t="str">
        <f>UPPER(TEXT(Tableau1[[#This Row],[Date]],"jjjj"))</f>
        <v>JEUDI</v>
      </c>
      <c r="D127" s="4">
        <f>$C$3+ROW()-ROW(Tableau1[[#Headers],[Date]])-1</f>
        <v>43951</v>
      </c>
      <c r="E127" s="24"/>
      <c r="F127" s="24"/>
      <c r="G127" s="24"/>
      <c r="H127" s="24"/>
      <c r="I127" s="24"/>
      <c r="J127" s="24"/>
      <c r="K127" s="2">
        <f>Tableau1[[#This Row],[Fin ]]-Tableau1[[#This Row],[Début ]]-Tableau1[[#This Row],[Pause AM]]+Tableau1[[#This Row],[Fin PM]]-Tableau1[[#This Row],[Début PM]]-Tableau1[[#This Row],[Pause PM]]</f>
        <v>0</v>
      </c>
      <c r="L127" s="2"/>
      <c r="M127" s="2"/>
      <c r="N127" s="26"/>
      <c r="O127" s="22" t="str">
        <f ca="1">IF(COUNTIF('jours fériés'!C:C,Tableau1[[#This Row],[Date]]),"oui","")</f>
        <v/>
      </c>
      <c r="P127" s="74">
        <f ca="1">MAX(0,IF(WEEKDAY(Tableau1[[#This Row],[Date]],2)&lt;7,0,
SUM(OFFSET(Tableau1[[#This Row],[Temps de travail]],-6,,7))-
SUM(OFFSET(Tableau1[[#This Row],[Heures à récupérer]],-6,,7))+
SUM(OFFSET(Tableau1[[#This Row],[Récup avance]],-6,,7))+
COUNTA(OFFSET(Tableau1[[#This Row],[ CP / ABS]],-6,,7))*$E$3-$K$3
)*24)</f>
        <v>0</v>
      </c>
      <c r="Q127" s="63">
        <f>IF(Tableau1[[#This Row],[ CP / ABS]]="A.M.",Tableau1[[#This Row],[Temps de travail]],0)</f>
        <v>0</v>
      </c>
      <c r="R127" s="63">
        <f>IF(Tableau1[[#This Row],[ CP / ABS]]="Ch.P.",Tableau1[[#This Row],[Temps de travail]],0)</f>
        <v>0</v>
      </c>
    </row>
    <row r="128" spans="2:18" x14ac:dyDescent="0.3">
      <c r="B128" s="49" t="str">
        <f>IF(WEEKDAY(Tableau1[[#This Row],[Date]],2)=4,"semaine "&amp;_xlfn.ISOWEEKNUM(Tableau1[[#This Row],[Date]]),"")</f>
        <v/>
      </c>
      <c r="C128" s="3" t="str">
        <f>UPPER(TEXT(Tableau1[[#This Row],[Date]],"jjjj"))</f>
        <v>VENDREDI</v>
      </c>
      <c r="D128" s="4">
        <f>$C$3+ROW()-ROW(Tableau1[[#Headers],[Date]])-1</f>
        <v>43952</v>
      </c>
      <c r="E128" s="24"/>
      <c r="F128" s="24"/>
      <c r="G128" s="24"/>
      <c r="H128" s="24"/>
      <c r="I128" s="24"/>
      <c r="J128" s="24"/>
      <c r="K128" s="2">
        <f>Tableau1[[#This Row],[Fin ]]-Tableau1[[#This Row],[Début ]]-Tableau1[[#This Row],[Pause AM]]+Tableau1[[#This Row],[Fin PM]]-Tableau1[[#This Row],[Début PM]]-Tableau1[[#This Row],[Pause PM]]</f>
        <v>0</v>
      </c>
      <c r="L128" s="2"/>
      <c r="M128" s="2"/>
      <c r="N128" s="26"/>
      <c r="O128" s="22" t="str">
        <f ca="1">IF(COUNTIF('jours fériés'!C:C,Tableau1[[#This Row],[Date]]),"oui","")</f>
        <v>oui</v>
      </c>
      <c r="P128" s="74">
        <f ca="1">MAX(0,IF(WEEKDAY(Tableau1[[#This Row],[Date]],2)&lt;7,0,
SUM(OFFSET(Tableau1[[#This Row],[Temps de travail]],-6,,7))-
SUM(OFFSET(Tableau1[[#This Row],[Heures à récupérer]],-6,,7))+
SUM(OFFSET(Tableau1[[#This Row],[Récup avance]],-6,,7))+
COUNTA(OFFSET(Tableau1[[#This Row],[ CP / ABS]],-6,,7))*$E$3-$K$3
)*24)</f>
        <v>0</v>
      </c>
      <c r="Q128" s="63">
        <f>IF(Tableau1[[#This Row],[ CP / ABS]]="A.M.",Tableau1[[#This Row],[Temps de travail]],0)</f>
        <v>0</v>
      </c>
      <c r="R128" s="63">
        <f>IF(Tableau1[[#This Row],[ CP / ABS]]="Ch.P.",Tableau1[[#This Row],[Temps de travail]],0)</f>
        <v>0</v>
      </c>
    </row>
    <row r="129" spans="2:18" ht="15" thickBot="1" x14ac:dyDescent="0.35">
      <c r="B129" s="49" t="str">
        <f>IF(WEEKDAY(Tableau1[[#This Row],[Date]],2)=4,"semaine "&amp;_xlfn.ISOWEEKNUM(Tableau1[[#This Row],[Date]]),"")</f>
        <v/>
      </c>
      <c r="C129" s="3" t="str">
        <f>UPPER(TEXT(Tableau1[[#This Row],[Date]],"jjjj"))</f>
        <v>SAMEDI</v>
      </c>
      <c r="D129" s="4">
        <f>$C$3+ROW()-ROW(Tableau1[[#Headers],[Date]])-1</f>
        <v>43953</v>
      </c>
      <c r="E129" s="24"/>
      <c r="F129" s="24"/>
      <c r="G129" s="24"/>
      <c r="H129" s="24"/>
      <c r="I129" s="24"/>
      <c r="J129" s="24"/>
      <c r="K129" s="2">
        <f>Tableau1[[#This Row],[Fin ]]-Tableau1[[#This Row],[Début ]]-Tableau1[[#This Row],[Pause AM]]+Tableau1[[#This Row],[Fin PM]]-Tableau1[[#This Row],[Début PM]]-Tableau1[[#This Row],[Pause PM]]</f>
        <v>0</v>
      </c>
      <c r="L129" s="2"/>
      <c r="M129" s="2"/>
      <c r="N129" s="26"/>
      <c r="O129" s="22" t="str">
        <f ca="1">IF(COUNTIF('jours fériés'!C:C,Tableau1[[#This Row],[Date]]),"oui","")</f>
        <v/>
      </c>
      <c r="P129" s="74">
        <f ca="1">MAX(0,IF(WEEKDAY(Tableau1[[#This Row],[Date]],2)&lt;7,0,
SUM(OFFSET(Tableau1[[#This Row],[Temps de travail]],-6,,7))-
SUM(OFFSET(Tableau1[[#This Row],[Heures à récupérer]],-6,,7))+
SUM(OFFSET(Tableau1[[#This Row],[Récup avance]],-6,,7))+
COUNTA(OFFSET(Tableau1[[#This Row],[ CP / ABS]],-6,,7))*$E$3-$K$3
)*24)</f>
        <v>0</v>
      </c>
      <c r="Q129" s="63">
        <f>IF(Tableau1[[#This Row],[ CP / ABS]]="A.M.",Tableau1[[#This Row],[Temps de travail]],0)</f>
        <v>0</v>
      </c>
      <c r="R129" s="63">
        <f>IF(Tableau1[[#This Row],[ CP / ABS]]="Ch.P.",Tableau1[[#This Row],[Temps de travail]],0)</f>
        <v>0</v>
      </c>
    </row>
    <row r="130" spans="2:18" ht="15" thickBot="1" x14ac:dyDescent="0.35">
      <c r="B130" s="49" t="str">
        <f>IF(WEEKDAY(Tableau1[[#This Row],[Date]],2)=4,"semaine "&amp;_xlfn.ISOWEEKNUM(Tableau1[[#This Row],[Date]]),"")</f>
        <v/>
      </c>
      <c r="C130" s="3" t="str">
        <f>UPPER(TEXT(Tableau1[[#This Row],[Date]],"jjjj"))</f>
        <v>DIMANCHE</v>
      </c>
      <c r="D130" s="4">
        <f>$C$3+ROW()-ROW(Tableau1[[#Headers],[Date]])-1</f>
        <v>43954</v>
      </c>
      <c r="E130" s="24"/>
      <c r="F130" s="24"/>
      <c r="G130" s="24"/>
      <c r="H130" s="24"/>
      <c r="I130" s="24"/>
      <c r="J130" s="24"/>
      <c r="K130" s="2">
        <f>Tableau1[[#This Row],[Fin ]]-Tableau1[[#This Row],[Début ]]-Tableau1[[#This Row],[Pause AM]]+Tableau1[[#This Row],[Fin PM]]-Tableau1[[#This Row],[Début PM]]-Tableau1[[#This Row],[Pause PM]]</f>
        <v>0</v>
      </c>
      <c r="L130" s="2"/>
      <c r="M130" s="2"/>
      <c r="N130" s="26"/>
      <c r="O130" s="22" t="str">
        <f ca="1">IF(COUNTIF('jours fériés'!C:C,Tableau1[[#This Row],[Date]]),"oui","")</f>
        <v/>
      </c>
      <c r="P130" s="75">
        <f ca="1">SUBTOTAL(109,P124:P129)</f>
        <v>0</v>
      </c>
      <c r="Q130" s="62">
        <f t="shared" ref="Q130" si="32">SUBTOTAL(109,Q124:Q129)</f>
        <v>0</v>
      </c>
      <c r="R130" s="66">
        <f t="shared" ref="R130" si="33">SUM(R124:R129)</f>
        <v>0</v>
      </c>
    </row>
    <row r="131" spans="2:18" x14ac:dyDescent="0.3">
      <c r="B131" s="49" t="str">
        <f>IF(WEEKDAY(Tableau1[[#This Row],[Date]],2)=4,"semaine "&amp;_xlfn.ISOWEEKNUM(Tableau1[[#This Row],[Date]]),"")</f>
        <v/>
      </c>
      <c r="C131" s="3" t="str">
        <f>UPPER(TEXT(Tableau1[[#This Row],[Date]],"jjjj"))</f>
        <v>LUNDI</v>
      </c>
      <c r="D131" s="4">
        <f>$C$3+ROW()-ROW(Tableau1[[#Headers],[Date]])-1</f>
        <v>43955</v>
      </c>
      <c r="E131" s="24"/>
      <c r="F131" s="24"/>
      <c r="G131" s="24"/>
      <c r="H131" s="24"/>
      <c r="I131" s="24"/>
      <c r="J131" s="24"/>
      <c r="K131" s="2">
        <f>Tableau1[[#This Row],[Fin ]]-Tableau1[[#This Row],[Début ]]-Tableau1[[#This Row],[Pause AM]]+Tableau1[[#This Row],[Fin PM]]-Tableau1[[#This Row],[Début PM]]-Tableau1[[#This Row],[Pause PM]]</f>
        <v>0</v>
      </c>
      <c r="L131" s="2"/>
      <c r="M131" s="2"/>
      <c r="N131" s="26"/>
      <c r="O131" s="22" t="str">
        <f ca="1">IF(COUNTIF('jours fériés'!C:C,Tableau1[[#This Row],[Date]]),"oui","")</f>
        <v/>
      </c>
      <c r="P131" s="74">
        <f ca="1">MAX(0,IF(WEEKDAY(Tableau1[[#This Row],[Date]],2)&lt;7,0,
SUM(OFFSET(Tableau1[[#This Row],[Temps de travail]],-6,,7))-
SUM(OFFSET(Tableau1[[#This Row],[Heures à récupérer]],-6,,7))+
SUM(OFFSET(Tableau1[[#This Row],[Récup avance]],-6,,7))+
COUNTA(OFFSET(Tableau1[[#This Row],[ CP / ABS]],-6,,7))*$E$3-$K$3
)*24)</f>
        <v>0</v>
      </c>
      <c r="Q131" s="65">
        <f>IF(Tableau1[[#This Row],[ CP / ABS]]="A.M.",Tableau1[[#This Row],[Temps de travail]],0)</f>
        <v>0</v>
      </c>
      <c r="R131" s="65">
        <f>IF(Tableau1[[#This Row],[ CP / ABS]]="Ch.P.",Tableau1[[#This Row],[Temps de travail]],0)</f>
        <v>0</v>
      </c>
    </row>
    <row r="132" spans="2:18" x14ac:dyDescent="0.3">
      <c r="B132" s="49" t="str">
        <f>IF(WEEKDAY(Tableau1[[#This Row],[Date]],2)=4,"semaine "&amp;_xlfn.ISOWEEKNUM(Tableau1[[#This Row],[Date]]),"")</f>
        <v/>
      </c>
      <c r="C132" s="3" t="str">
        <f>UPPER(TEXT(Tableau1[[#This Row],[Date]],"jjjj"))</f>
        <v>MARDI</v>
      </c>
      <c r="D132" s="4">
        <f>$C$3+ROW()-ROW(Tableau1[[#Headers],[Date]])-1</f>
        <v>43956</v>
      </c>
      <c r="E132" s="24"/>
      <c r="F132" s="24"/>
      <c r="G132" s="24"/>
      <c r="H132" s="24"/>
      <c r="I132" s="24"/>
      <c r="J132" s="24"/>
      <c r="K132" s="2">
        <f>Tableau1[[#This Row],[Fin ]]-Tableau1[[#This Row],[Début ]]-Tableau1[[#This Row],[Pause AM]]+Tableau1[[#This Row],[Fin PM]]-Tableau1[[#This Row],[Début PM]]-Tableau1[[#This Row],[Pause PM]]</f>
        <v>0</v>
      </c>
      <c r="L132" s="2"/>
      <c r="M132" s="2"/>
      <c r="N132" s="26"/>
      <c r="O132" s="22" t="str">
        <f ca="1">IF(COUNTIF('jours fériés'!C:C,Tableau1[[#This Row],[Date]]),"oui","")</f>
        <v/>
      </c>
      <c r="P132" s="74">
        <f ca="1">MAX(0,IF(WEEKDAY(Tableau1[[#This Row],[Date]],2)&lt;7,0,
SUM(OFFSET(Tableau1[[#This Row],[Temps de travail]],-6,,7))-
SUM(OFFSET(Tableau1[[#This Row],[Heures à récupérer]],-6,,7))+
SUM(OFFSET(Tableau1[[#This Row],[Récup avance]],-6,,7))+
COUNTA(OFFSET(Tableau1[[#This Row],[ CP / ABS]],-6,,7))*$E$3-$K$3
)*24)</f>
        <v>0</v>
      </c>
      <c r="Q132" s="63">
        <f>IF(Tableau1[[#This Row],[ CP / ABS]]="A.M.",Tableau1[[#This Row],[Temps de travail]],0)</f>
        <v>0</v>
      </c>
      <c r="R132" s="63">
        <f>IF(Tableau1[[#This Row],[ CP / ABS]]="Ch.P.",Tableau1[[#This Row],[Temps de travail]],0)</f>
        <v>0</v>
      </c>
    </row>
    <row r="133" spans="2:18" x14ac:dyDescent="0.3">
      <c r="B133" s="49" t="str">
        <f>IF(WEEKDAY(Tableau1[[#This Row],[Date]],2)=4,"semaine "&amp;_xlfn.ISOWEEKNUM(Tableau1[[#This Row],[Date]]),"")</f>
        <v/>
      </c>
      <c r="C133" s="3" t="str">
        <f>UPPER(TEXT(Tableau1[[#This Row],[Date]],"jjjj"))</f>
        <v>MERCREDI</v>
      </c>
      <c r="D133" s="4">
        <f>$C$3+ROW()-ROW(Tableau1[[#Headers],[Date]])-1</f>
        <v>43957</v>
      </c>
      <c r="E133" s="24"/>
      <c r="F133" s="24"/>
      <c r="G133" s="24"/>
      <c r="H133" s="24"/>
      <c r="I133" s="24"/>
      <c r="J133" s="24"/>
      <c r="K133" s="2">
        <f>Tableau1[[#This Row],[Fin ]]-Tableau1[[#This Row],[Début ]]-Tableau1[[#This Row],[Pause AM]]+Tableau1[[#This Row],[Fin PM]]-Tableau1[[#This Row],[Début PM]]-Tableau1[[#This Row],[Pause PM]]</f>
        <v>0</v>
      </c>
      <c r="L133" s="2"/>
      <c r="M133" s="2"/>
      <c r="N133" s="26"/>
      <c r="O133" s="22" t="str">
        <f ca="1">IF(COUNTIF('jours fériés'!C:C,Tableau1[[#This Row],[Date]]),"oui","")</f>
        <v/>
      </c>
      <c r="P133" s="74">
        <f ca="1">MAX(0,IF(WEEKDAY(Tableau1[[#This Row],[Date]],2)&lt;7,0,
SUM(OFFSET(Tableau1[[#This Row],[Temps de travail]],-6,,7))-
SUM(OFFSET(Tableau1[[#This Row],[Heures à récupérer]],-6,,7))+
SUM(OFFSET(Tableau1[[#This Row],[Récup avance]],-6,,7))+
COUNTA(OFFSET(Tableau1[[#This Row],[ CP / ABS]],-6,,7))*$E$3-$K$3
)*24)</f>
        <v>0</v>
      </c>
      <c r="Q133" s="63">
        <f>IF(Tableau1[[#This Row],[ CP / ABS]]="A.M.",Tableau1[[#This Row],[Temps de travail]],0)</f>
        <v>0</v>
      </c>
      <c r="R133" s="63">
        <f>IF(Tableau1[[#This Row],[ CP / ABS]]="Ch.P.",Tableau1[[#This Row],[Temps de travail]],0)</f>
        <v>0</v>
      </c>
    </row>
    <row r="134" spans="2:18" x14ac:dyDescent="0.3">
      <c r="B134" s="49" t="str">
        <f>IF(WEEKDAY(Tableau1[[#This Row],[Date]],2)=4,"semaine "&amp;_xlfn.ISOWEEKNUM(Tableau1[[#This Row],[Date]]),"")</f>
        <v>semaine 19</v>
      </c>
      <c r="C134" s="3" t="str">
        <f>UPPER(TEXT(Tableau1[[#This Row],[Date]],"jjjj"))</f>
        <v>JEUDI</v>
      </c>
      <c r="D134" s="4">
        <f>$C$3+ROW()-ROW(Tableau1[[#Headers],[Date]])-1</f>
        <v>43958</v>
      </c>
      <c r="E134" s="24"/>
      <c r="F134" s="24"/>
      <c r="G134" s="24"/>
      <c r="H134" s="24"/>
      <c r="I134" s="24"/>
      <c r="J134" s="24"/>
      <c r="K134" s="2">
        <f>Tableau1[[#This Row],[Fin ]]-Tableau1[[#This Row],[Début ]]-Tableau1[[#This Row],[Pause AM]]+Tableau1[[#This Row],[Fin PM]]-Tableau1[[#This Row],[Début PM]]-Tableau1[[#This Row],[Pause PM]]</f>
        <v>0</v>
      </c>
      <c r="L134" s="2"/>
      <c r="M134" s="2"/>
      <c r="N134" s="26"/>
      <c r="O134" s="22" t="str">
        <f ca="1">IF(COUNTIF('jours fériés'!C:C,Tableau1[[#This Row],[Date]]),"oui","")</f>
        <v/>
      </c>
      <c r="P134" s="74">
        <f ca="1">MAX(0,IF(WEEKDAY(Tableau1[[#This Row],[Date]],2)&lt;7,0,
SUM(OFFSET(Tableau1[[#This Row],[Temps de travail]],-6,,7))-
SUM(OFFSET(Tableau1[[#This Row],[Heures à récupérer]],-6,,7))+
SUM(OFFSET(Tableau1[[#This Row],[Récup avance]],-6,,7))+
COUNTA(OFFSET(Tableau1[[#This Row],[ CP / ABS]],-6,,7))*$E$3-$K$3
)*24)</f>
        <v>0</v>
      </c>
      <c r="Q134" s="63">
        <f>IF(Tableau1[[#This Row],[ CP / ABS]]="A.M.",Tableau1[[#This Row],[Temps de travail]],0)</f>
        <v>0</v>
      </c>
      <c r="R134" s="63">
        <f>IF(Tableau1[[#This Row],[ CP / ABS]]="Ch.P.",Tableau1[[#This Row],[Temps de travail]],0)</f>
        <v>0</v>
      </c>
    </row>
    <row r="135" spans="2:18" x14ac:dyDescent="0.3">
      <c r="B135" s="49" t="str">
        <f>IF(WEEKDAY(Tableau1[[#This Row],[Date]],2)=4,"semaine "&amp;_xlfn.ISOWEEKNUM(Tableau1[[#This Row],[Date]]),"")</f>
        <v/>
      </c>
      <c r="C135" s="3" t="str">
        <f>UPPER(TEXT(Tableau1[[#This Row],[Date]],"jjjj"))</f>
        <v>VENDREDI</v>
      </c>
      <c r="D135" s="4">
        <f>$C$3+ROW()-ROW(Tableau1[[#Headers],[Date]])-1</f>
        <v>43959</v>
      </c>
      <c r="E135" s="24"/>
      <c r="F135" s="24"/>
      <c r="G135" s="24"/>
      <c r="H135" s="24"/>
      <c r="I135" s="24"/>
      <c r="J135" s="24"/>
      <c r="K135" s="2">
        <f>Tableau1[[#This Row],[Fin ]]-Tableau1[[#This Row],[Début ]]-Tableau1[[#This Row],[Pause AM]]+Tableau1[[#This Row],[Fin PM]]-Tableau1[[#This Row],[Début PM]]-Tableau1[[#This Row],[Pause PM]]</f>
        <v>0</v>
      </c>
      <c r="L135" s="2"/>
      <c r="M135" s="2"/>
      <c r="N135" s="26"/>
      <c r="O135" s="22" t="str">
        <f ca="1">IF(COUNTIF('jours fériés'!C:C,Tableau1[[#This Row],[Date]]),"oui","")</f>
        <v>oui</v>
      </c>
      <c r="P135" s="74">
        <f ca="1">MAX(0,IF(WEEKDAY(Tableau1[[#This Row],[Date]],2)&lt;7,0,
SUM(OFFSET(Tableau1[[#This Row],[Temps de travail]],-6,,7))-
SUM(OFFSET(Tableau1[[#This Row],[Heures à récupérer]],-6,,7))+
SUM(OFFSET(Tableau1[[#This Row],[Récup avance]],-6,,7))+
COUNTA(OFFSET(Tableau1[[#This Row],[ CP / ABS]],-6,,7))*$E$3-$K$3
)*24)</f>
        <v>0</v>
      </c>
      <c r="Q135" s="63">
        <f>IF(Tableau1[[#This Row],[ CP / ABS]]="A.M.",Tableau1[[#This Row],[Temps de travail]],0)</f>
        <v>0</v>
      </c>
      <c r="R135" s="63">
        <f>IF(Tableau1[[#This Row],[ CP / ABS]]="Ch.P.",Tableau1[[#This Row],[Temps de travail]],0)</f>
        <v>0</v>
      </c>
    </row>
    <row r="136" spans="2:18" ht="15" thickBot="1" x14ac:dyDescent="0.35">
      <c r="B136" s="49" t="str">
        <f>IF(WEEKDAY(Tableau1[[#This Row],[Date]],2)=4,"semaine "&amp;_xlfn.ISOWEEKNUM(Tableau1[[#This Row],[Date]]),"")</f>
        <v/>
      </c>
      <c r="C136" s="3" t="str">
        <f>UPPER(TEXT(Tableau1[[#This Row],[Date]],"jjjj"))</f>
        <v>SAMEDI</v>
      </c>
      <c r="D136" s="4">
        <f>$C$3+ROW()-ROW(Tableau1[[#Headers],[Date]])-1</f>
        <v>43960</v>
      </c>
      <c r="E136" s="24"/>
      <c r="F136" s="24"/>
      <c r="G136" s="24"/>
      <c r="H136" s="24"/>
      <c r="I136" s="24"/>
      <c r="J136" s="24"/>
      <c r="K136" s="2">
        <f>Tableau1[[#This Row],[Fin ]]-Tableau1[[#This Row],[Début ]]-Tableau1[[#This Row],[Pause AM]]+Tableau1[[#This Row],[Fin PM]]-Tableau1[[#This Row],[Début PM]]-Tableau1[[#This Row],[Pause PM]]</f>
        <v>0</v>
      </c>
      <c r="L136" s="2"/>
      <c r="M136" s="2"/>
      <c r="N136" s="26"/>
      <c r="O136" s="22" t="str">
        <f ca="1">IF(COUNTIF('jours fériés'!C:C,Tableau1[[#This Row],[Date]]),"oui","")</f>
        <v/>
      </c>
      <c r="P136" s="74">
        <f ca="1">MAX(0,IF(WEEKDAY(Tableau1[[#This Row],[Date]],2)&lt;7,0,
SUM(OFFSET(Tableau1[[#This Row],[Temps de travail]],-6,,7))-
SUM(OFFSET(Tableau1[[#This Row],[Heures à récupérer]],-6,,7))+
SUM(OFFSET(Tableau1[[#This Row],[Récup avance]],-6,,7))+
COUNTA(OFFSET(Tableau1[[#This Row],[ CP / ABS]],-6,,7))*$E$3-$K$3
)*24)</f>
        <v>0</v>
      </c>
      <c r="Q136" s="63">
        <f>IF(Tableau1[[#This Row],[ CP / ABS]]="A.M.",Tableau1[[#This Row],[Temps de travail]],0)</f>
        <v>0</v>
      </c>
      <c r="R136" s="63">
        <f>IF(Tableau1[[#This Row],[ CP / ABS]]="Ch.P.",Tableau1[[#This Row],[Temps de travail]],0)</f>
        <v>0</v>
      </c>
    </row>
    <row r="137" spans="2:18" ht="15" thickBot="1" x14ac:dyDescent="0.35">
      <c r="B137" s="49" t="str">
        <f>IF(WEEKDAY(Tableau1[[#This Row],[Date]],2)=4,"semaine "&amp;_xlfn.ISOWEEKNUM(Tableau1[[#This Row],[Date]]),"")</f>
        <v/>
      </c>
      <c r="C137" s="3" t="str">
        <f>UPPER(TEXT(Tableau1[[#This Row],[Date]],"jjjj"))</f>
        <v>DIMANCHE</v>
      </c>
      <c r="D137" s="4">
        <f>$C$3+ROW()-ROW(Tableau1[[#Headers],[Date]])-1</f>
        <v>43961</v>
      </c>
      <c r="E137" s="24"/>
      <c r="F137" s="24"/>
      <c r="G137" s="24"/>
      <c r="H137" s="24"/>
      <c r="I137" s="24"/>
      <c r="J137" s="24"/>
      <c r="K137" s="2">
        <f>Tableau1[[#This Row],[Fin ]]-Tableau1[[#This Row],[Début ]]-Tableau1[[#This Row],[Pause AM]]+Tableau1[[#This Row],[Fin PM]]-Tableau1[[#This Row],[Début PM]]-Tableau1[[#This Row],[Pause PM]]</f>
        <v>0</v>
      </c>
      <c r="L137" s="2"/>
      <c r="M137" s="2"/>
      <c r="N137" s="26"/>
      <c r="O137" s="22" t="str">
        <f ca="1">IF(COUNTIF('jours fériés'!C:C,Tableau1[[#This Row],[Date]]),"oui","")</f>
        <v/>
      </c>
      <c r="P137" s="75">
        <f ca="1">SUBTOTAL(109,P131:P136)</f>
        <v>0</v>
      </c>
      <c r="Q137" s="62">
        <f t="shared" ref="Q137" si="34">SUBTOTAL(109,Q131:Q136)</f>
        <v>0</v>
      </c>
      <c r="R137" s="66">
        <f t="shared" ref="R137" si="35">SUM(R131:R136)</f>
        <v>0</v>
      </c>
    </row>
    <row r="138" spans="2:18" x14ac:dyDescent="0.3">
      <c r="B138" s="49" t="str">
        <f>IF(WEEKDAY(Tableau1[[#This Row],[Date]],2)=4,"semaine "&amp;_xlfn.ISOWEEKNUM(Tableau1[[#This Row],[Date]]),"")</f>
        <v/>
      </c>
      <c r="C138" s="3" t="str">
        <f>UPPER(TEXT(Tableau1[[#This Row],[Date]],"jjjj"))</f>
        <v>LUNDI</v>
      </c>
      <c r="D138" s="4">
        <f>$C$3+ROW()-ROW(Tableau1[[#Headers],[Date]])-1</f>
        <v>43962</v>
      </c>
      <c r="E138" s="24"/>
      <c r="F138" s="24"/>
      <c r="G138" s="24"/>
      <c r="H138" s="24"/>
      <c r="I138" s="24"/>
      <c r="J138" s="24"/>
      <c r="K138" s="2">
        <f>Tableau1[[#This Row],[Fin ]]-Tableau1[[#This Row],[Début ]]-Tableau1[[#This Row],[Pause AM]]+Tableau1[[#This Row],[Fin PM]]-Tableau1[[#This Row],[Début PM]]-Tableau1[[#This Row],[Pause PM]]</f>
        <v>0</v>
      </c>
      <c r="L138" s="2"/>
      <c r="M138" s="2"/>
      <c r="N138" s="26"/>
      <c r="O138" s="22" t="str">
        <f ca="1">IF(COUNTIF('jours fériés'!C:C,Tableau1[[#This Row],[Date]]),"oui","")</f>
        <v/>
      </c>
      <c r="P138" s="74">
        <f ca="1">MAX(0,IF(WEEKDAY(Tableau1[[#This Row],[Date]],2)&lt;7,0,
SUM(OFFSET(Tableau1[[#This Row],[Temps de travail]],-6,,7))-
SUM(OFFSET(Tableau1[[#This Row],[Heures à récupérer]],-6,,7))+
SUM(OFFSET(Tableau1[[#This Row],[Récup avance]],-6,,7))+
COUNTA(OFFSET(Tableau1[[#This Row],[ CP / ABS]],-6,,7))*$E$3-$K$3
)*24)</f>
        <v>0</v>
      </c>
      <c r="Q138" s="65">
        <f>IF(Tableau1[[#This Row],[ CP / ABS]]="A.M.",Tableau1[[#This Row],[Temps de travail]],0)</f>
        <v>0</v>
      </c>
      <c r="R138" s="65">
        <f>IF(Tableau1[[#This Row],[ CP / ABS]]="Ch.P.",Tableau1[[#This Row],[Temps de travail]],0)</f>
        <v>0</v>
      </c>
    </row>
    <row r="139" spans="2:18" x14ac:dyDescent="0.3">
      <c r="B139" s="49" t="str">
        <f>IF(WEEKDAY(Tableau1[[#This Row],[Date]],2)=4,"semaine "&amp;_xlfn.ISOWEEKNUM(Tableau1[[#This Row],[Date]]),"")</f>
        <v/>
      </c>
      <c r="C139" s="3" t="str">
        <f>UPPER(TEXT(Tableau1[[#This Row],[Date]],"jjjj"))</f>
        <v>MARDI</v>
      </c>
      <c r="D139" s="4">
        <f>$C$3+ROW()-ROW(Tableau1[[#Headers],[Date]])-1</f>
        <v>43963</v>
      </c>
      <c r="E139" s="24"/>
      <c r="F139" s="24"/>
      <c r="G139" s="24"/>
      <c r="H139" s="24"/>
      <c r="I139" s="24"/>
      <c r="J139" s="24"/>
      <c r="K139" s="2">
        <f>Tableau1[[#This Row],[Fin ]]-Tableau1[[#This Row],[Début ]]-Tableau1[[#This Row],[Pause AM]]+Tableau1[[#This Row],[Fin PM]]-Tableau1[[#This Row],[Début PM]]-Tableau1[[#This Row],[Pause PM]]</f>
        <v>0</v>
      </c>
      <c r="L139" s="2"/>
      <c r="M139" s="2"/>
      <c r="N139" s="26"/>
      <c r="O139" s="22" t="str">
        <f ca="1">IF(COUNTIF('jours fériés'!C:C,Tableau1[[#This Row],[Date]]),"oui","")</f>
        <v/>
      </c>
      <c r="P139" s="74">
        <f ca="1">MAX(0,IF(WEEKDAY(Tableau1[[#This Row],[Date]],2)&lt;7,0,
SUM(OFFSET(Tableau1[[#This Row],[Temps de travail]],-6,,7))-
SUM(OFFSET(Tableau1[[#This Row],[Heures à récupérer]],-6,,7))+
SUM(OFFSET(Tableau1[[#This Row],[Récup avance]],-6,,7))+
COUNTA(OFFSET(Tableau1[[#This Row],[ CP / ABS]],-6,,7))*$E$3-$K$3
)*24)</f>
        <v>0</v>
      </c>
      <c r="Q139" s="63">
        <f>IF(Tableau1[[#This Row],[ CP / ABS]]="A.M.",Tableau1[[#This Row],[Temps de travail]],0)</f>
        <v>0</v>
      </c>
      <c r="R139" s="63">
        <f>IF(Tableau1[[#This Row],[ CP / ABS]]="Ch.P.",Tableau1[[#This Row],[Temps de travail]],0)</f>
        <v>0</v>
      </c>
    </row>
    <row r="140" spans="2:18" x14ac:dyDescent="0.3">
      <c r="B140" s="49" t="str">
        <f>IF(WEEKDAY(Tableau1[[#This Row],[Date]],2)=4,"semaine "&amp;_xlfn.ISOWEEKNUM(Tableau1[[#This Row],[Date]]),"")</f>
        <v/>
      </c>
      <c r="C140" s="3" t="str">
        <f>UPPER(TEXT(Tableau1[[#This Row],[Date]],"jjjj"))</f>
        <v>MERCREDI</v>
      </c>
      <c r="D140" s="4">
        <f>$C$3+ROW()-ROW(Tableau1[[#Headers],[Date]])-1</f>
        <v>43964</v>
      </c>
      <c r="E140" s="24"/>
      <c r="F140" s="24"/>
      <c r="G140" s="24"/>
      <c r="H140" s="24"/>
      <c r="I140" s="24"/>
      <c r="J140" s="24"/>
      <c r="K140" s="2">
        <f>Tableau1[[#This Row],[Fin ]]-Tableau1[[#This Row],[Début ]]-Tableau1[[#This Row],[Pause AM]]+Tableau1[[#This Row],[Fin PM]]-Tableau1[[#This Row],[Début PM]]-Tableau1[[#This Row],[Pause PM]]</f>
        <v>0</v>
      </c>
      <c r="L140" s="2"/>
      <c r="M140" s="2"/>
      <c r="N140" s="26"/>
      <c r="O140" s="22" t="str">
        <f ca="1">IF(COUNTIF('jours fériés'!C:C,Tableau1[[#This Row],[Date]]),"oui","")</f>
        <v/>
      </c>
      <c r="P140" s="74">
        <f ca="1">MAX(0,IF(WEEKDAY(Tableau1[[#This Row],[Date]],2)&lt;7,0,
SUM(OFFSET(Tableau1[[#This Row],[Temps de travail]],-6,,7))-
SUM(OFFSET(Tableau1[[#This Row],[Heures à récupérer]],-6,,7))+
SUM(OFFSET(Tableau1[[#This Row],[Récup avance]],-6,,7))+
COUNTA(OFFSET(Tableau1[[#This Row],[ CP / ABS]],-6,,7))*$E$3-$K$3
)*24)</f>
        <v>0</v>
      </c>
      <c r="Q140" s="63">
        <f>IF(Tableau1[[#This Row],[ CP / ABS]]="A.M.",Tableau1[[#This Row],[Temps de travail]],0)</f>
        <v>0</v>
      </c>
      <c r="R140" s="63">
        <f>IF(Tableau1[[#This Row],[ CP / ABS]]="Ch.P.",Tableau1[[#This Row],[Temps de travail]],0)</f>
        <v>0</v>
      </c>
    </row>
    <row r="141" spans="2:18" x14ac:dyDescent="0.3">
      <c r="B141" s="49" t="str">
        <f>IF(WEEKDAY(Tableau1[[#This Row],[Date]],2)=4,"semaine "&amp;_xlfn.ISOWEEKNUM(Tableau1[[#This Row],[Date]]),"")</f>
        <v>semaine 20</v>
      </c>
      <c r="C141" s="3" t="str">
        <f>UPPER(TEXT(Tableau1[[#This Row],[Date]],"jjjj"))</f>
        <v>JEUDI</v>
      </c>
      <c r="D141" s="4">
        <f>$C$3+ROW()-ROW(Tableau1[[#Headers],[Date]])-1</f>
        <v>43965</v>
      </c>
      <c r="E141" s="24"/>
      <c r="F141" s="24"/>
      <c r="G141" s="24"/>
      <c r="H141" s="24"/>
      <c r="I141" s="24"/>
      <c r="J141" s="24"/>
      <c r="K141" s="2">
        <f>Tableau1[[#This Row],[Fin ]]-Tableau1[[#This Row],[Début ]]-Tableau1[[#This Row],[Pause AM]]+Tableau1[[#This Row],[Fin PM]]-Tableau1[[#This Row],[Début PM]]-Tableau1[[#This Row],[Pause PM]]</f>
        <v>0</v>
      </c>
      <c r="L141" s="2"/>
      <c r="M141" s="2"/>
      <c r="N141" s="26"/>
      <c r="O141" s="22" t="str">
        <f ca="1">IF(COUNTIF('jours fériés'!C:C,Tableau1[[#This Row],[Date]]),"oui","")</f>
        <v/>
      </c>
      <c r="P141" s="74">
        <f ca="1">MAX(0,IF(WEEKDAY(Tableau1[[#This Row],[Date]],2)&lt;7,0,
SUM(OFFSET(Tableau1[[#This Row],[Temps de travail]],-6,,7))-
SUM(OFFSET(Tableau1[[#This Row],[Heures à récupérer]],-6,,7))+
SUM(OFFSET(Tableau1[[#This Row],[Récup avance]],-6,,7))+
COUNTA(OFFSET(Tableau1[[#This Row],[ CP / ABS]],-6,,7))*$E$3-$K$3
)*24)</f>
        <v>0</v>
      </c>
      <c r="Q141" s="63">
        <f>IF(Tableau1[[#This Row],[ CP / ABS]]="A.M.",Tableau1[[#This Row],[Temps de travail]],0)</f>
        <v>0</v>
      </c>
      <c r="R141" s="63">
        <f>IF(Tableau1[[#This Row],[ CP / ABS]]="Ch.P.",Tableau1[[#This Row],[Temps de travail]],0)</f>
        <v>0</v>
      </c>
    </row>
    <row r="142" spans="2:18" x14ac:dyDescent="0.3">
      <c r="B142" s="49" t="str">
        <f>IF(WEEKDAY(Tableau1[[#This Row],[Date]],2)=4,"semaine "&amp;_xlfn.ISOWEEKNUM(Tableau1[[#This Row],[Date]]),"")</f>
        <v/>
      </c>
      <c r="C142" s="3" t="str">
        <f>UPPER(TEXT(Tableau1[[#This Row],[Date]],"jjjj"))</f>
        <v>VENDREDI</v>
      </c>
      <c r="D142" s="4">
        <f>$C$3+ROW()-ROW(Tableau1[[#Headers],[Date]])-1</f>
        <v>43966</v>
      </c>
      <c r="E142" s="24"/>
      <c r="F142" s="24"/>
      <c r="G142" s="24"/>
      <c r="H142" s="24"/>
      <c r="I142" s="24"/>
      <c r="J142" s="24"/>
      <c r="K142" s="2">
        <f>Tableau1[[#This Row],[Fin ]]-Tableau1[[#This Row],[Début ]]-Tableau1[[#This Row],[Pause AM]]+Tableau1[[#This Row],[Fin PM]]-Tableau1[[#This Row],[Début PM]]-Tableau1[[#This Row],[Pause PM]]</f>
        <v>0</v>
      </c>
      <c r="L142" s="2"/>
      <c r="M142" s="2"/>
      <c r="N142" s="26"/>
      <c r="O142" s="22" t="str">
        <f ca="1">IF(COUNTIF('jours fériés'!C:C,Tableau1[[#This Row],[Date]]),"oui","")</f>
        <v/>
      </c>
      <c r="P142" s="74">
        <f ca="1">MAX(0,IF(WEEKDAY(Tableau1[[#This Row],[Date]],2)&lt;7,0,
SUM(OFFSET(Tableau1[[#This Row],[Temps de travail]],-6,,7))-
SUM(OFFSET(Tableau1[[#This Row],[Heures à récupérer]],-6,,7))+
SUM(OFFSET(Tableau1[[#This Row],[Récup avance]],-6,,7))+
COUNTA(OFFSET(Tableau1[[#This Row],[ CP / ABS]],-6,,7))*$E$3-$K$3
)*24)</f>
        <v>0</v>
      </c>
      <c r="Q142" s="63">
        <f>IF(Tableau1[[#This Row],[ CP / ABS]]="A.M.",Tableau1[[#This Row],[Temps de travail]],0)</f>
        <v>0</v>
      </c>
      <c r="R142" s="63">
        <f>IF(Tableau1[[#This Row],[ CP / ABS]]="Ch.P.",Tableau1[[#This Row],[Temps de travail]],0)</f>
        <v>0</v>
      </c>
    </row>
    <row r="143" spans="2:18" ht="15" thickBot="1" x14ac:dyDescent="0.35">
      <c r="B143" s="49" t="str">
        <f>IF(WEEKDAY(Tableau1[[#This Row],[Date]],2)=4,"semaine "&amp;_xlfn.ISOWEEKNUM(Tableau1[[#This Row],[Date]]),"")</f>
        <v/>
      </c>
      <c r="C143" s="3" t="str">
        <f>UPPER(TEXT(Tableau1[[#This Row],[Date]],"jjjj"))</f>
        <v>SAMEDI</v>
      </c>
      <c r="D143" s="4">
        <f>$C$3+ROW()-ROW(Tableau1[[#Headers],[Date]])-1</f>
        <v>43967</v>
      </c>
      <c r="E143" s="24"/>
      <c r="F143" s="24"/>
      <c r="G143" s="24"/>
      <c r="H143" s="24"/>
      <c r="I143" s="24"/>
      <c r="J143" s="24"/>
      <c r="K143" s="2">
        <f>Tableau1[[#This Row],[Fin ]]-Tableau1[[#This Row],[Début ]]-Tableau1[[#This Row],[Pause AM]]+Tableau1[[#This Row],[Fin PM]]-Tableau1[[#This Row],[Début PM]]-Tableau1[[#This Row],[Pause PM]]</f>
        <v>0</v>
      </c>
      <c r="L143" s="2"/>
      <c r="M143" s="2"/>
      <c r="N143" s="26"/>
      <c r="O143" s="22" t="str">
        <f ca="1">IF(COUNTIF('jours fériés'!C:C,Tableau1[[#This Row],[Date]]),"oui","")</f>
        <v/>
      </c>
      <c r="P143" s="74">
        <f ca="1">MAX(0,IF(WEEKDAY(Tableau1[[#This Row],[Date]],2)&lt;7,0,
SUM(OFFSET(Tableau1[[#This Row],[Temps de travail]],-6,,7))-
SUM(OFFSET(Tableau1[[#This Row],[Heures à récupérer]],-6,,7))+
SUM(OFFSET(Tableau1[[#This Row],[Récup avance]],-6,,7))+
COUNTA(OFFSET(Tableau1[[#This Row],[ CP / ABS]],-6,,7))*$E$3-$K$3
)*24)</f>
        <v>0</v>
      </c>
      <c r="Q143" s="63">
        <f>IF(Tableau1[[#This Row],[ CP / ABS]]="A.M.",Tableau1[[#This Row],[Temps de travail]],0)</f>
        <v>0</v>
      </c>
      <c r="R143" s="63">
        <f>IF(Tableau1[[#This Row],[ CP / ABS]]="Ch.P.",Tableau1[[#This Row],[Temps de travail]],0)</f>
        <v>0</v>
      </c>
    </row>
    <row r="144" spans="2:18" ht="15" thickBot="1" x14ac:dyDescent="0.35">
      <c r="B144" s="49" t="str">
        <f>IF(WEEKDAY(Tableau1[[#This Row],[Date]],2)=4,"semaine "&amp;_xlfn.ISOWEEKNUM(Tableau1[[#This Row],[Date]]),"")</f>
        <v/>
      </c>
      <c r="C144" s="3" t="str">
        <f>UPPER(TEXT(Tableau1[[#This Row],[Date]],"jjjj"))</f>
        <v>DIMANCHE</v>
      </c>
      <c r="D144" s="4">
        <f>$C$3+ROW()-ROW(Tableau1[[#Headers],[Date]])-1</f>
        <v>43968</v>
      </c>
      <c r="E144" s="24"/>
      <c r="F144" s="24"/>
      <c r="G144" s="24"/>
      <c r="H144" s="24"/>
      <c r="I144" s="24"/>
      <c r="J144" s="24"/>
      <c r="K144" s="2">
        <f>Tableau1[[#This Row],[Fin ]]-Tableau1[[#This Row],[Début ]]-Tableau1[[#This Row],[Pause AM]]+Tableau1[[#This Row],[Fin PM]]-Tableau1[[#This Row],[Début PM]]-Tableau1[[#This Row],[Pause PM]]</f>
        <v>0</v>
      </c>
      <c r="L144" s="2"/>
      <c r="M144" s="2"/>
      <c r="N144" s="26"/>
      <c r="O144" s="22" t="str">
        <f ca="1">IF(COUNTIF('jours fériés'!C:C,Tableau1[[#This Row],[Date]]),"oui","")</f>
        <v/>
      </c>
      <c r="P144" s="75">
        <f ca="1">SUBTOTAL(109,P138:P143)</f>
        <v>0</v>
      </c>
      <c r="Q144" s="62">
        <f t="shared" ref="Q144" si="36">SUBTOTAL(109,Q138:Q143)</f>
        <v>0</v>
      </c>
      <c r="R144" s="66">
        <f t="shared" ref="R144" si="37">SUM(R138:R143)</f>
        <v>0</v>
      </c>
    </row>
    <row r="145" spans="2:18" x14ac:dyDescent="0.3">
      <c r="B145" s="49" t="str">
        <f>IF(WEEKDAY(Tableau1[[#This Row],[Date]],2)=4,"semaine "&amp;_xlfn.ISOWEEKNUM(Tableau1[[#This Row],[Date]]),"")</f>
        <v/>
      </c>
      <c r="C145" s="3" t="str">
        <f>UPPER(TEXT(Tableau1[[#This Row],[Date]],"jjjj"))</f>
        <v>LUNDI</v>
      </c>
      <c r="D145" s="4">
        <f>$C$3+ROW()-ROW(Tableau1[[#Headers],[Date]])-1</f>
        <v>43969</v>
      </c>
      <c r="E145" s="24"/>
      <c r="F145" s="24"/>
      <c r="G145" s="24"/>
      <c r="H145" s="24"/>
      <c r="I145" s="24"/>
      <c r="J145" s="24"/>
      <c r="K145" s="2">
        <f>Tableau1[[#This Row],[Fin ]]-Tableau1[[#This Row],[Début ]]-Tableau1[[#This Row],[Pause AM]]+Tableau1[[#This Row],[Fin PM]]-Tableau1[[#This Row],[Début PM]]-Tableau1[[#This Row],[Pause PM]]</f>
        <v>0</v>
      </c>
      <c r="L145" s="2"/>
      <c r="M145" s="2"/>
      <c r="N145" s="26"/>
      <c r="O145" s="22" t="str">
        <f ca="1">IF(COUNTIF('jours fériés'!C:C,Tableau1[[#This Row],[Date]]),"oui","")</f>
        <v/>
      </c>
      <c r="P145" s="74">
        <f ca="1">MAX(0,IF(WEEKDAY(Tableau1[[#This Row],[Date]],2)&lt;7,0,
SUM(OFFSET(Tableau1[[#This Row],[Temps de travail]],-6,,7))-
SUM(OFFSET(Tableau1[[#This Row],[Heures à récupérer]],-6,,7))+
SUM(OFFSET(Tableau1[[#This Row],[Récup avance]],-6,,7))+
COUNTA(OFFSET(Tableau1[[#This Row],[ CP / ABS]],-6,,7))*$E$3-$K$3
)*24)</f>
        <v>0</v>
      </c>
      <c r="Q145" s="65">
        <f>IF(Tableau1[[#This Row],[ CP / ABS]]="A.M.",Tableau1[[#This Row],[Temps de travail]],0)</f>
        <v>0</v>
      </c>
      <c r="R145" s="65">
        <f>IF(Tableau1[[#This Row],[ CP / ABS]]="Ch.P.",Tableau1[[#This Row],[Temps de travail]],0)</f>
        <v>0</v>
      </c>
    </row>
    <row r="146" spans="2:18" x14ac:dyDescent="0.3">
      <c r="B146" s="49" t="str">
        <f>IF(WEEKDAY(Tableau1[[#This Row],[Date]],2)=4,"semaine "&amp;_xlfn.ISOWEEKNUM(Tableau1[[#This Row],[Date]]),"")</f>
        <v/>
      </c>
      <c r="C146" s="3" t="str">
        <f>UPPER(TEXT(Tableau1[[#This Row],[Date]],"jjjj"))</f>
        <v>MARDI</v>
      </c>
      <c r="D146" s="4">
        <f>$C$3+ROW()-ROW(Tableau1[[#Headers],[Date]])-1</f>
        <v>43970</v>
      </c>
      <c r="E146" s="24"/>
      <c r="F146" s="24"/>
      <c r="G146" s="24"/>
      <c r="H146" s="24"/>
      <c r="I146" s="24"/>
      <c r="J146" s="24"/>
      <c r="K146" s="2">
        <f>Tableau1[[#This Row],[Fin ]]-Tableau1[[#This Row],[Début ]]-Tableau1[[#This Row],[Pause AM]]+Tableau1[[#This Row],[Fin PM]]-Tableau1[[#This Row],[Début PM]]-Tableau1[[#This Row],[Pause PM]]</f>
        <v>0</v>
      </c>
      <c r="L146" s="2"/>
      <c r="M146" s="2"/>
      <c r="N146" s="26"/>
      <c r="O146" s="22" t="str">
        <f ca="1">IF(COUNTIF('jours fériés'!C:C,Tableau1[[#This Row],[Date]]),"oui","")</f>
        <v/>
      </c>
      <c r="P146" s="74">
        <f ca="1">MAX(0,IF(WEEKDAY(Tableau1[[#This Row],[Date]],2)&lt;7,0,
SUM(OFFSET(Tableau1[[#This Row],[Temps de travail]],-6,,7))-
SUM(OFFSET(Tableau1[[#This Row],[Heures à récupérer]],-6,,7))+
SUM(OFFSET(Tableau1[[#This Row],[Récup avance]],-6,,7))+
COUNTA(OFFSET(Tableau1[[#This Row],[ CP / ABS]],-6,,7))*$E$3-$K$3
)*24)</f>
        <v>0</v>
      </c>
      <c r="Q146" s="63">
        <f>IF(Tableau1[[#This Row],[ CP / ABS]]="A.M.",Tableau1[[#This Row],[Temps de travail]],0)</f>
        <v>0</v>
      </c>
      <c r="R146" s="63">
        <f>IF(Tableau1[[#This Row],[ CP / ABS]]="Ch.P.",Tableau1[[#This Row],[Temps de travail]],0)</f>
        <v>0</v>
      </c>
    </row>
    <row r="147" spans="2:18" x14ac:dyDescent="0.3">
      <c r="B147" s="49" t="str">
        <f>IF(WEEKDAY(Tableau1[[#This Row],[Date]],2)=4,"semaine "&amp;_xlfn.ISOWEEKNUM(Tableau1[[#This Row],[Date]]),"")</f>
        <v/>
      </c>
      <c r="C147" s="3" t="str">
        <f>UPPER(TEXT(Tableau1[[#This Row],[Date]],"jjjj"))</f>
        <v>MERCREDI</v>
      </c>
      <c r="D147" s="4">
        <f>$C$3+ROW()-ROW(Tableau1[[#Headers],[Date]])-1</f>
        <v>43971</v>
      </c>
      <c r="E147" s="24"/>
      <c r="F147" s="24"/>
      <c r="G147" s="24"/>
      <c r="H147" s="24"/>
      <c r="I147" s="24"/>
      <c r="J147" s="24"/>
      <c r="K147" s="2">
        <f>Tableau1[[#This Row],[Fin ]]-Tableau1[[#This Row],[Début ]]-Tableau1[[#This Row],[Pause AM]]+Tableau1[[#This Row],[Fin PM]]-Tableau1[[#This Row],[Début PM]]-Tableau1[[#This Row],[Pause PM]]</f>
        <v>0</v>
      </c>
      <c r="L147" s="2"/>
      <c r="M147" s="2"/>
      <c r="N147" s="26"/>
      <c r="O147" s="22" t="str">
        <f ca="1">IF(COUNTIF('jours fériés'!C:C,Tableau1[[#This Row],[Date]]),"oui","")</f>
        <v/>
      </c>
      <c r="P147" s="74">
        <f ca="1">MAX(0,IF(WEEKDAY(Tableau1[[#This Row],[Date]],2)&lt;7,0,
SUM(OFFSET(Tableau1[[#This Row],[Temps de travail]],-6,,7))-
SUM(OFFSET(Tableau1[[#This Row],[Heures à récupérer]],-6,,7))+
SUM(OFFSET(Tableau1[[#This Row],[Récup avance]],-6,,7))+
COUNTA(OFFSET(Tableau1[[#This Row],[ CP / ABS]],-6,,7))*$E$3-$K$3
)*24)</f>
        <v>0</v>
      </c>
      <c r="Q147" s="63">
        <f>IF(Tableau1[[#This Row],[ CP / ABS]]="A.M.",Tableau1[[#This Row],[Temps de travail]],0)</f>
        <v>0</v>
      </c>
      <c r="R147" s="63">
        <f>IF(Tableau1[[#This Row],[ CP / ABS]]="Ch.P.",Tableau1[[#This Row],[Temps de travail]],0)</f>
        <v>0</v>
      </c>
    </row>
    <row r="148" spans="2:18" x14ac:dyDescent="0.3">
      <c r="B148" s="49" t="str">
        <f>IF(WEEKDAY(Tableau1[[#This Row],[Date]],2)=4,"semaine "&amp;_xlfn.ISOWEEKNUM(Tableau1[[#This Row],[Date]]),"")</f>
        <v>semaine 21</v>
      </c>
      <c r="C148" s="3" t="str">
        <f>UPPER(TEXT(Tableau1[[#This Row],[Date]],"jjjj"))</f>
        <v>JEUDI</v>
      </c>
      <c r="D148" s="4">
        <f>$C$3+ROW()-ROW(Tableau1[[#Headers],[Date]])-1</f>
        <v>43972</v>
      </c>
      <c r="E148" s="24"/>
      <c r="F148" s="24"/>
      <c r="G148" s="24"/>
      <c r="H148" s="24"/>
      <c r="I148" s="24"/>
      <c r="J148" s="24"/>
      <c r="K148" s="2">
        <f>Tableau1[[#This Row],[Fin ]]-Tableau1[[#This Row],[Début ]]-Tableau1[[#This Row],[Pause AM]]+Tableau1[[#This Row],[Fin PM]]-Tableau1[[#This Row],[Début PM]]-Tableau1[[#This Row],[Pause PM]]</f>
        <v>0</v>
      </c>
      <c r="L148" s="2"/>
      <c r="M148" s="2"/>
      <c r="N148" s="26"/>
      <c r="O148" s="22" t="str">
        <f ca="1">IF(COUNTIF('jours fériés'!C:C,Tableau1[[#This Row],[Date]]),"oui","")</f>
        <v>oui</v>
      </c>
      <c r="P148" s="74">
        <f ca="1">MAX(0,IF(WEEKDAY(Tableau1[[#This Row],[Date]],2)&lt;7,0,
SUM(OFFSET(Tableau1[[#This Row],[Temps de travail]],-6,,7))-
SUM(OFFSET(Tableau1[[#This Row],[Heures à récupérer]],-6,,7))+
SUM(OFFSET(Tableau1[[#This Row],[Récup avance]],-6,,7))+
COUNTA(OFFSET(Tableau1[[#This Row],[ CP / ABS]],-6,,7))*$E$3-$K$3
)*24)</f>
        <v>0</v>
      </c>
      <c r="Q148" s="63">
        <f>IF(Tableau1[[#This Row],[ CP / ABS]]="A.M.",Tableau1[[#This Row],[Temps de travail]],0)</f>
        <v>0</v>
      </c>
      <c r="R148" s="63">
        <f>IF(Tableau1[[#This Row],[ CP / ABS]]="Ch.P.",Tableau1[[#This Row],[Temps de travail]],0)</f>
        <v>0</v>
      </c>
    </row>
    <row r="149" spans="2:18" x14ac:dyDescent="0.3">
      <c r="B149" s="49" t="str">
        <f>IF(WEEKDAY(Tableau1[[#This Row],[Date]],2)=4,"semaine "&amp;_xlfn.ISOWEEKNUM(Tableau1[[#This Row],[Date]]),"")</f>
        <v/>
      </c>
      <c r="C149" s="3" t="str">
        <f>UPPER(TEXT(Tableau1[[#This Row],[Date]],"jjjj"))</f>
        <v>VENDREDI</v>
      </c>
      <c r="D149" s="4">
        <f>$C$3+ROW()-ROW(Tableau1[[#Headers],[Date]])-1</f>
        <v>43973</v>
      </c>
      <c r="E149" s="24"/>
      <c r="F149" s="24"/>
      <c r="G149" s="24"/>
      <c r="H149" s="24"/>
      <c r="I149" s="24"/>
      <c r="J149" s="24"/>
      <c r="K149" s="2">
        <f>Tableau1[[#This Row],[Fin ]]-Tableau1[[#This Row],[Début ]]-Tableau1[[#This Row],[Pause AM]]+Tableau1[[#This Row],[Fin PM]]-Tableau1[[#This Row],[Début PM]]-Tableau1[[#This Row],[Pause PM]]</f>
        <v>0</v>
      </c>
      <c r="L149" s="2"/>
      <c r="M149" s="2"/>
      <c r="N149" s="26"/>
      <c r="O149" s="22" t="str">
        <f ca="1">IF(COUNTIF('jours fériés'!C:C,Tableau1[[#This Row],[Date]]),"oui","")</f>
        <v/>
      </c>
      <c r="P149" s="74">
        <f ca="1">MAX(0,IF(WEEKDAY(Tableau1[[#This Row],[Date]],2)&lt;7,0,
SUM(OFFSET(Tableau1[[#This Row],[Temps de travail]],-6,,7))-
SUM(OFFSET(Tableau1[[#This Row],[Heures à récupérer]],-6,,7))+
SUM(OFFSET(Tableau1[[#This Row],[Récup avance]],-6,,7))+
COUNTA(OFFSET(Tableau1[[#This Row],[ CP / ABS]],-6,,7))*$E$3-$K$3
)*24)</f>
        <v>0</v>
      </c>
      <c r="Q149" s="63">
        <f>IF(Tableau1[[#This Row],[ CP / ABS]]="A.M.",Tableau1[[#This Row],[Temps de travail]],0)</f>
        <v>0</v>
      </c>
      <c r="R149" s="63">
        <f>IF(Tableau1[[#This Row],[ CP / ABS]]="Ch.P.",Tableau1[[#This Row],[Temps de travail]],0)</f>
        <v>0</v>
      </c>
    </row>
    <row r="150" spans="2:18" ht="15" thickBot="1" x14ac:dyDescent="0.35">
      <c r="B150" s="49" t="str">
        <f>IF(WEEKDAY(Tableau1[[#This Row],[Date]],2)=4,"semaine "&amp;_xlfn.ISOWEEKNUM(Tableau1[[#This Row],[Date]]),"")</f>
        <v/>
      </c>
      <c r="C150" s="3" t="str">
        <f>UPPER(TEXT(Tableau1[[#This Row],[Date]],"jjjj"))</f>
        <v>SAMEDI</v>
      </c>
      <c r="D150" s="4">
        <f>$C$3+ROW()-ROW(Tableau1[[#Headers],[Date]])-1</f>
        <v>43974</v>
      </c>
      <c r="E150" s="24"/>
      <c r="F150" s="24"/>
      <c r="G150" s="24"/>
      <c r="H150" s="24"/>
      <c r="I150" s="24"/>
      <c r="J150" s="24"/>
      <c r="K150" s="2">
        <f>Tableau1[[#This Row],[Fin ]]-Tableau1[[#This Row],[Début ]]-Tableau1[[#This Row],[Pause AM]]+Tableau1[[#This Row],[Fin PM]]-Tableau1[[#This Row],[Début PM]]-Tableau1[[#This Row],[Pause PM]]</f>
        <v>0</v>
      </c>
      <c r="L150" s="2"/>
      <c r="M150" s="2"/>
      <c r="N150" s="26"/>
      <c r="O150" s="22" t="str">
        <f ca="1">IF(COUNTIF('jours fériés'!C:C,Tableau1[[#This Row],[Date]]),"oui","")</f>
        <v/>
      </c>
      <c r="P150" s="74">
        <f ca="1">MAX(0,IF(WEEKDAY(Tableau1[[#This Row],[Date]],2)&lt;7,0,
SUM(OFFSET(Tableau1[[#This Row],[Temps de travail]],-6,,7))-
SUM(OFFSET(Tableau1[[#This Row],[Heures à récupérer]],-6,,7))+
SUM(OFFSET(Tableau1[[#This Row],[Récup avance]],-6,,7))+
COUNTA(OFFSET(Tableau1[[#This Row],[ CP / ABS]],-6,,7))*$E$3-$K$3
)*24)</f>
        <v>0</v>
      </c>
      <c r="Q150" s="63">
        <f>IF(Tableau1[[#This Row],[ CP / ABS]]="A.M.",Tableau1[[#This Row],[Temps de travail]],0)</f>
        <v>0</v>
      </c>
      <c r="R150" s="63">
        <f>IF(Tableau1[[#This Row],[ CP / ABS]]="Ch.P.",Tableau1[[#This Row],[Temps de travail]],0)</f>
        <v>0</v>
      </c>
    </row>
    <row r="151" spans="2:18" ht="15" thickBot="1" x14ac:dyDescent="0.35">
      <c r="B151" s="49" t="str">
        <f>IF(WEEKDAY(Tableau1[[#This Row],[Date]],2)=4,"semaine "&amp;_xlfn.ISOWEEKNUM(Tableau1[[#This Row],[Date]]),"")</f>
        <v/>
      </c>
      <c r="C151" s="3" t="str">
        <f>UPPER(TEXT(Tableau1[[#This Row],[Date]],"jjjj"))</f>
        <v>DIMANCHE</v>
      </c>
      <c r="D151" s="4">
        <f>$C$3+ROW()-ROW(Tableau1[[#Headers],[Date]])-1</f>
        <v>43975</v>
      </c>
      <c r="E151" s="24"/>
      <c r="F151" s="24"/>
      <c r="G151" s="24"/>
      <c r="H151" s="24"/>
      <c r="I151" s="24"/>
      <c r="J151" s="24"/>
      <c r="K151" s="2">
        <f>Tableau1[[#This Row],[Fin ]]-Tableau1[[#This Row],[Début ]]-Tableau1[[#This Row],[Pause AM]]+Tableau1[[#This Row],[Fin PM]]-Tableau1[[#This Row],[Début PM]]-Tableau1[[#This Row],[Pause PM]]</f>
        <v>0</v>
      </c>
      <c r="L151" s="2"/>
      <c r="M151" s="2"/>
      <c r="N151" s="26"/>
      <c r="O151" s="22" t="str">
        <f ca="1">IF(COUNTIF('jours fériés'!C:C,Tableau1[[#This Row],[Date]]),"oui","")</f>
        <v/>
      </c>
      <c r="P151" s="75">
        <f ca="1">SUBTOTAL(109,P145:P150)</f>
        <v>0</v>
      </c>
      <c r="Q151" s="62">
        <f t="shared" ref="Q151" si="38">SUBTOTAL(109,Q145:Q150)</f>
        <v>0</v>
      </c>
      <c r="R151" s="66">
        <f t="shared" ref="R151" si="39">SUM(R145:R150)</f>
        <v>0</v>
      </c>
    </row>
    <row r="152" spans="2:18" x14ac:dyDescent="0.3">
      <c r="B152" s="49" t="str">
        <f>IF(WEEKDAY(Tableau1[[#This Row],[Date]],2)=4,"semaine "&amp;_xlfn.ISOWEEKNUM(Tableau1[[#This Row],[Date]]),"")</f>
        <v/>
      </c>
      <c r="C152" s="3" t="str">
        <f>UPPER(TEXT(Tableau1[[#This Row],[Date]],"jjjj"))</f>
        <v>LUNDI</v>
      </c>
      <c r="D152" s="4">
        <f>$C$3+ROW()-ROW(Tableau1[[#Headers],[Date]])-1</f>
        <v>43976</v>
      </c>
      <c r="E152" s="24"/>
      <c r="F152" s="24"/>
      <c r="G152" s="24"/>
      <c r="H152" s="24"/>
      <c r="I152" s="24"/>
      <c r="J152" s="24"/>
      <c r="K152" s="2">
        <f>Tableau1[[#This Row],[Fin ]]-Tableau1[[#This Row],[Début ]]-Tableau1[[#This Row],[Pause AM]]+Tableau1[[#This Row],[Fin PM]]-Tableau1[[#This Row],[Début PM]]-Tableau1[[#This Row],[Pause PM]]</f>
        <v>0</v>
      </c>
      <c r="L152" s="2"/>
      <c r="M152" s="2"/>
      <c r="N152" s="26"/>
      <c r="O152" s="22" t="str">
        <f ca="1">IF(COUNTIF('jours fériés'!C:C,Tableau1[[#This Row],[Date]]),"oui","")</f>
        <v/>
      </c>
      <c r="P152" s="74">
        <f ca="1">MAX(0,IF(WEEKDAY(Tableau1[[#This Row],[Date]],2)&lt;7,0,
SUM(OFFSET(Tableau1[[#This Row],[Temps de travail]],-6,,7))-
SUM(OFFSET(Tableau1[[#This Row],[Heures à récupérer]],-6,,7))+
SUM(OFFSET(Tableau1[[#This Row],[Récup avance]],-6,,7))+
COUNTA(OFFSET(Tableau1[[#This Row],[ CP / ABS]],-6,,7))*$E$3-$K$3
)*24)</f>
        <v>0</v>
      </c>
      <c r="Q152" s="65">
        <f>IF(Tableau1[[#This Row],[ CP / ABS]]="A.M.",Tableau1[[#This Row],[Temps de travail]],0)</f>
        <v>0</v>
      </c>
      <c r="R152" s="65">
        <f>IF(Tableau1[[#This Row],[ CP / ABS]]="Ch.P.",Tableau1[[#This Row],[Temps de travail]],0)</f>
        <v>0</v>
      </c>
    </row>
    <row r="153" spans="2:18" x14ac:dyDescent="0.3">
      <c r="B153" s="49" t="str">
        <f>IF(WEEKDAY(Tableau1[[#This Row],[Date]],2)=4,"semaine "&amp;_xlfn.ISOWEEKNUM(Tableau1[[#This Row],[Date]]),"")</f>
        <v/>
      </c>
      <c r="C153" s="3" t="str">
        <f>UPPER(TEXT(Tableau1[[#This Row],[Date]],"jjjj"))</f>
        <v>MARDI</v>
      </c>
      <c r="D153" s="4">
        <f>$C$3+ROW()-ROW(Tableau1[[#Headers],[Date]])-1</f>
        <v>43977</v>
      </c>
      <c r="E153" s="24"/>
      <c r="F153" s="24"/>
      <c r="G153" s="24"/>
      <c r="H153" s="24"/>
      <c r="I153" s="24"/>
      <c r="J153" s="24"/>
      <c r="K153" s="2">
        <f>Tableau1[[#This Row],[Fin ]]-Tableau1[[#This Row],[Début ]]-Tableau1[[#This Row],[Pause AM]]+Tableau1[[#This Row],[Fin PM]]-Tableau1[[#This Row],[Début PM]]-Tableau1[[#This Row],[Pause PM]]</f>
        <v>0</v>
      </c>
      <c r="L153" s="2"/>
      <c r="M153" s="2"/>
      <c r="N153" s="26"/>
      <c r="O153" s="22" t="str">
        <f ca="1">IF(COUNTIF('jours fériés'!C:C,Tableau1[[#This Row],[Date]]),"oui","")</f>
        <v/>
      </c>
      <c r="P153" s="74">
        <f ca="1">MAX(0,IF(WEEKDAY(Tableau1[[#This Row],[Date]],2)&lt;7,0,
SUM(OFFSET(Tableau1[[#This Row],[Temps de travail]],-6,,7))-
SUM(OFFSET(Tableau1[[#This Row],[Heures à récupérer]],-6,,7))+
SUM(OFFSET(Tableau1[[#This Row],[Récup avance]],-6,,7))+
COUNTA(OFFSET(Tableau1[[#This Row],[ CP / ABS]],-6,,7))*$E$3-$K$3
)*24)</f>
        <v>0</v>
      </c>
      <c r="Q153" s="63">
        <f>IF(Tableau1[[#This Row],[ CP / ABS]]="A.M.",Tableau1[[#This Row],[Temps de travail]],0)</f>
        <v>0</v>
      </c>
      <c r="R153" s="63">
        <f>IF(Tableau1[[#This Row],[ CP / ABS]]="Ch.P.",Tableau1[[#This Row],[Temps de travail]],0)</f>
        <v>0</v>
      </c>
    </row>
    <row r="154" spans="2:18" x14ac:dyDescent="0.3">
      <c r="B154" s="49" t="str">
        <f>IF(WEEKDAY(Tableau1[[#This Row],[Date]],2)=4,"semaine "&amp;_xlfn.ISOWEEKNUM(Tableau1[[#This Row],[Date]]),"")</f>
        <v/>
      </c>
      <c r="C154" s="3" t="str">
        <f>UPPER(TEXT(Tableau1[[#This Row],[Date]],"jjjj"))</f>
        <v>MERCREDI</v>
      </c>
      <c r="D154" s="4">
        <f>$C$3+ROW()-ROW(Tableau1[[#Headers],[Date]])-1</f>
        <v>43978</v>
      </c>
      <c r="E154" s="24"/>
      <c r="F154" s="24"/>
      <c r="G154" s="24"/>
      <c r="H154" s="24"/>
      <c r="I154" s="24"/>
      <c r="J154" s="24"/>
      <c r="K154" s="2">
        <f>Tableau1[[#This Row],[Fin ]]-Tableau1[[#This Row],[Début ]]-Tableau1[[#This Row],[Pause AM]]+Tableau1[[#This Row],[Fin PM]]-Tableau1[[#This Row],[Début PM]]-Tableau1[[#This Row],[Pause PM]]</f>
        <v>0</v>
      </c>
      <c r="L154" s="2"/>
      <c r="M154" s="2"/>
      <c r="N154" s="26"/>
      <c r="O154" s="22" t="str">
        <f ca="1">IF(COUNTIF('jours fériés'!C:C,Tableau1[[#This Row],[Date]]),"oui","")</f>
        <v/>
      </c>
      <c r="P154" s="74">
        <f ca="1">MAX(0,IF(WEEKDAY(Tableau1[[#This Row],[Date]],2)&lt;7,0,
SUM(OFFSET(Tableau1[[#This Row],[Temps de travail]],-6,,7))-
SUM(OFFSET(Tableau1[[#This Row],[Heures à récupérer]],-6,,7))+
SUM(OFFSET(Tableau1[[#This Row],[Récup avance]],-6,,7))+
COUNTA(OFFSET(Tableau1[[#This Row],[ CP / ABS]],-6,,7))*$E$3-$K$3
)*24)</f>
        <v>0</v>
      </c>
      <c r="Q154" s="63">
        <f>IF(Tableau1[[#This Row],[ CP / ABS]]="A.M.",Tableau1[[#This Row],[Temps de travail]],0)</f>
        <v>0</v>
      </c>
      <c r="R154" s="63">
        <f>IF(Tableau1[[#This Row],[ CP / ABS]]="Ch.P.",Tableau1[[#This Row],[Temps de travail]],0)</f>
        <v>0</v>
      </c>
    </row>
    <row r="155" spans="2:18" x14ac:dyDescent="0.3">
      <c r="B155" s="49" t="str">
        <f>IF(WEEKDAY(Tableau1[[#This Row],[Date]],2)=4,"semaine "&amp;_xlfn.ISOWEEKNUM(Tableau1[[#This Row],[Date]]),"")</f>
        <v>semaine 22</v>
      </c>
      <c r="C155" s="3" t="str">
        <f>UPPER(TEXT(Tableau1[[#This Row],[Date]],"jjjj"))</f>
        <v>JEUDI</v>
      </c>
      <c r="D155" s="4">
        <f>$C$3+ROW()-ROW(Tableau1[[#Headers],[Date]])-1</f>
        <v>43979</v>
      </c>
      <c r="E155" s="24"/>
      <c r="F155" s="24"/>
      <c r="G155" s="24"/>
      <c r="H155" s="24"/>
      <c r="I155" s="24"/>
      <c r="J155" s="24"/>
      <c r="K155" s="2">
        <f>Tableau1[[#This Row],[Fin ]]-Tableau1[[#This Row],[Début ]]-Tableau1[[#This Row],[Pause AM]]+Tableau1[[#This Row],[Fin PM]]-Tableau1[[#This Row],[Début PM]]-Tableau1[[#This Row],[Pause PM]]</f>
        <v>0</v>
      </c>
      <c r="L155" s="2"/>
      <c r="M155" s="2"/>
      <c r="N155" s="26"/>
      <c r="O155" s="22" t="str">
        <f ca="1">IF(COUNTIF('jours fériés'!C:C,Tableau1[[#This Row],[Date]]),"oui","")</f>
        <v/>
      </c>
      <c r="P155" s="74">
        <f ca="1">MAX(0,IF(WEEKDAY(Tableau1[[#This Row],[Date]],2)&lt;7,0,
SUM(OFFSET(Tableau1[[#This Row],[Temps de travail]],-6,,7))-
SUM(OFFSET(Tableau1[[#This Row],[Heures à récupérer]],-6,,7))+
SUM(OFFSET(Tableau1[[#This Row],[Récup avance]],-6,,7))+
COUNTA(OFFSET(Tableau1[[#This Row],[ CP / ABS]],-6,,7))*$E$3-$K$3
)*24)</f>
        <v>0</v>
      </c>
      <c r="Q155" s="63">
        <f>IF(Tableau1[[#This Row],[ CP / ABS]]="A.M.",Tableau1[[#This Row],[Temps de travail]],0)</f>
        <v>0</v>
      </c>
      <c r="R155" s="63">
        <f>IF(Tableau1[[#This Row],[ CP / ABS]]="Ch.P.",Tableau1[[#This Row],[Temps de travail]],0)</f>
        <v>0</v>
      </c>
    </row>
    <row r="156" spans="2:18" x14ac:dyDescent="0.3">
      <c r="B156" s="49" t="str">
        <f>IF(WEEKDAY(Tableau1[[#This Row],[Date]],2)=4,"semaine "&amp;_xlfn.ISOWEEKNUM(Tableau1[[#This Row],[Date]]),"")</f>
        <v/>
      </c>
      <c r="C156" s="3" t="str">
        <f>UPPER(TEXT(Tableau1[[#This Row],[Date]],"jjjj"))</f>
        <v>VENDREDI</v>
      </c>
      <c r="D156" s="4">
        <f>$C$3+ROW()-ROW(Tableau1[[#Headers],[Date]])-1</f>
        <v>43980</v>
      </c>
      <c r="E156" s="24"/>
      <c r="F156" s="24"/>
      <c r="G156" s="24"/>
      <c r="H156" s="24"/>
      <c r="I156" s="24"/>
      <c r="J156" s="24"/>
      <c r="K156" s="2">
        <f>Tableau1[[#This Row],[Fin ]]-Tableau1[[#This Row],[Début ]]-Tableau1[[#This Row],[Pause AM]]+Tableau1[[#This Row],[Fin PM]]-Tableau1[[#This Row],[Début PM]]-Tableau1[[#This Row],[Pause PM]]</f>
        <v>0</v>
      </c>
      <c r="L156" s="2"/>
      <c r="M156" s="2"/>
      <c r="N156" s="26"/>
      <c r="O156" s="22" t="str">
        <f ca="1">IF(COUNTIF('jours fériés'!C:C,Tableau1[[#This Row],[Date]]),"oui","")</f>
        <v/>
      </c>
      <c r="P156" s="74">
        <f ca="1">MAX(0,IF(WEEKDAY(Tableau1[[#This Row],[Date]],2)&lt;7,0,
SUM(OFFSET(Tableau1[[#This Row],[Temps de travail]],-6,,7))-
SUM(OFFSET(Tableau1[[#This Row],[Heures à récupérer]],-6,,7))+
SUM(OFFSET(Tableau1[[#This Row],[Récup avance]],-6,,7))+
COUNTA(OFFSET(Tableau1[[#This Row],[ CP / ABS]],-6,,7))*$E$3-$K$3
)*24)</f>
        <v>0</v>
      </c>
      <c r="Q156" s="63">
        <f>IF(Tableau1[[#This Row],[ CP / ABS]]="A.M.",Tableau1[[#This Row],[Temps de travail]],0)</f>
        <v>0</v>
      </c>
      <c r="R156" s="63">
        <f>IF(Tableau1[[#This Row],[ CP / ABS]]="Ch.P.",Tableau1[[#This Row],[Temps de travail]],0)</f>
        <v>0</v>
      </c>
    </row>
    <row r="157" spans="2:18" ht="15" thickBot="1" x14ac:dyDescent="0.35">
      <c r="B157" s="49" t="str">
        <f>IF(WEEKDAY(Tableau1[[#This Row],[Date]],2)=4,"semaine "&amp;_xlfn.ISOWEEKNUM(Tableau1[[#This Row],[Date]]),"")</f>
        <v/>
      </c>
      <c r="C157" s="3" t="str">
        <f>UPPER(TEXT(Tableau1[[#This Row],[Date]],"jjjj"))</f>
        <v>SAMEDI</v>
      </c>
      <c r="D157" s="4">
        <f>$C$3+ROW()-ROW(Tableau1[[#Headers],[Date]])-1</f>
        <v>43981</v>
      </c>
      <c r="E157" s="24"/>
      <c r="F157" s="24"/>
      <c r="G157" s="24"/>
      <c r="H157" s="24"/>
      <c r="I157" s="24"/>
      <c r="J157" s="24"/>
      <c r="K157" s="2">
        <f>Tableau1[[#This Row],[Fin ]]-Tableau1[[#This Row],[Début ]]-Tableau1[[#This Row],[Pause AM]]+Tableau1[[#This Row],[Fin PM]]-Tableau1[[#This Row],[Début PM]]-Tableau1[[#This Row],[Pause PM]]</f>
        <v>0</v>
      </c>
      <c r="L157" s="2"/>
      <c r="M157" s="2"/>
      <c r="N157" s="26"/>
      <c r="O157" s="22" t="str">
        <f ca="1">IF(COUNTIF('jours fériés'!C:C,Tableau1[[#This Row],[Date]]),"oui","")</f>
        <v/>
      </c>
      <c r="P157" s="74">
        <f ca="1">MAX(0,IF(WEEKDAY(Tableau1[[#This Row],[Date]],2)&lt;7,0,
SUM(OFFSET(Tableau1[[#This Row],[Temps de travail]],-6,,7))-
SUM(OFFSET(Tableau1[[#This Row],[Heures à récupérer]],-6,,7))+
SUM(OFFSET(Tableau1[[#This Row],[Récup avance]],-6,,7))+
COUNTA(OFFSET(Tableau1[[#This Row],[ CP / ABS]],-6,,7))*$E$3-$K$3
)*24)</f>
        <v>0</v>
      </c>
      <c r="Q157" s="63">
        <f>IF(Tableau1[[#This Row],[ CP / ABS]]="A.M.",Tableau1[[#This Row],[Temps de travail]],0)</f>
        <v>0</v>
      </c>
      <c r="R157" s="63">
        <f>IF(Tableau1[[#This Row],[ CP / ABS]]="Ch.P.",Tableau1[[#This Row],[Temps de travail]],0)</f>
        <v>0</v>
      </c>
    </row>
    <row r="158" spans="2:18" ht="15" thickBot="1" x14ac:dyDescent="0.35">
      <c r="B158" s="49" t="str">
        <f>IF(WEEKDAY(Tableau1[[#This Row],[Date]],2)=4,"semaine "&amp;_xlfn.ISOWEEKNUM(Tableau1[[#This Row],[Date]]),"")</f>
        <v/>
      </c>
      <c r="C158" s="3" t="str">
        <f>UPPER(TEXT(Tableau1[[#This Row],[Date]],"jjjj"))</f>
        <v>DIMANCHE</v>
      </c>
      <c r="D158" s="4">
        <f>$C$3+ROW()-ROW(Tableau1[[#Headers],[Date]])-1</f>
        <v>43982</v>
      </c>
      <c r="E158" s="24"/>
      <c r="F158" s="24"/>
      <c r="G158" s="24"/>
      <c r="H158" s="24"/>
      <c r="I158" s="24"/>
      <c r="J158" s="24"/>
      <c r="K158" s="2">
        <f>Tableau1[[#This Row],[Fin ]]-Tableau1[[#This Row],[Début ]]-Tableau1[[#This Row],[Pause AM]]+Tableau1[[#This Row],[Fin PM]]-Tableau1[[#This Row],[Début PM]]-Tableau1[[#This Row],[Pause PM]]</f>
        <v>0</v>
      </c>
      <c r="L158" s="2"/>
      <c r="M158" s="2"/>
      <c r="N158" s="26"/>
      <c r="O158" s="22" t="str">
        <f ca="1">IF(COUNTIF('jours fériés'!C:C,Tableau1[[#This Row],[Date]]),"oui","")</f>
        <v/>
      </c>
      <c r="P158" s="75">
        <f ca="1">SUBTOTAL(109,P152:P157)</f>
        <v>0</v>
      </c>
      <c r="Q158" s="62">
        <f t="shared" ref="Q158" si="40">SUBTOTAL(109,Q152:Q157)</f>
        <v>0</v>
      </c>
      <c r="R158" s="66">
        <f t="shared" ref="R158" si="41">SUM(R152:R157)</f>
        <v>0</v>
      </c>
    </row>
    <row r="159" spans="2:18" x14ac:dyDescent="0.3">
      <c r="B159" s="49" t="str">
        <f>IF(WEEKDAY(Tableau1[[#This Row],[Date]],2)=4,"semaine "&amp;_xlfn.ISOWEEKNUM(Tableau1[[#This Row],[Date]]),"")</f>
        <v/>
      </c>
      <c r="C159" s="3" t="str">
        <f>UPPER(TEXT(Tableau1[[#This Row],[Date]],"jjjj"))</f>
        <v>LUNDI</v>
      </c>
      <c r="D159" s="4">
        <f>$C$3+ROW()-ROW(Tableau1[[#Headers],[Date]])-1</f>
        <v>43983</v>
      </c>
      <c r="E159" s="24"/>
      <c r="F159" s="24"/>
      <c r="G159" s="24"/>
      <c r="H159" s="24"/>
      <c r="I159" s="24"/>
      <c r="J159" s="24"/>
      <c r="K159" s="2">
        <f>Tableau1[[#This Row],[Fin ]]-Tableau1[[#This Row],[Début ]]-Tableau1[[#This Row],[Pause AM]]+Tableau1[[#This Row],[Fin PM]]-Tableau1[[#This Row],[Début PM]]-Tableau1[[#This Row],[Pause PM]]</f>
        <v>0</v>
      </c>
      <c r="L159" s="2"/>
      <c r="M159" s="2"/>
      <c r="N159" s="26"/>
      <c r="O159" s="22" t="str">
        <f ca="1">IF(COUNTIF('jours fériés'!C:C,Tableau1[[#This Row],[Date]]),"oui","")</f>
        <v>oui</v>
      </c>
      <c r="P159" s="74">
        <f ca="1">MAX(0,IF(WEEKDAY(Tableau1[[#This Row],[Date]],2)&lt;7,0,
SUM(OFFSET(Tableau1[[#This Row],[Temps de travail]],-6,,7))-
SUM(OFFSET(Tableau1[[#This Row],[Heures à récupérer]],-6,,7))+
SUM(OFFSET(Tableau1[[#This Row],[Récup avance]],-6,,7))+
COUNTA(OFFSET(Tableau1[[#This Row],[ CP / ABS]],-6,,7))*$E$3-$K$3
)*24)</f>
        <v>0</v>
      </c>
      <c r="Q159" s="65">
        <f>IF(Tableau1[[#This Row],[ CP / ABS]]="A.M.",Tableau1[[#This Row],[Temps de travail]],0)</f>
        <v>0</v>
      </c>
      <c r="R159" s="65">
        <f>IF(Tableau1[[#This Row],[ CP / ABS]]="Ch.P.",Tableau1[[#This Row],[Temps de travail]],0)</f>
        <v>0</v>
      </c>
    </row>
    <row r="160" spans="2:18" x14ac:dyDescent="0.3">
      <c r="B160" s="49" t="str">
        <f>IF(WEEKDAY(Tableau1[[#This Row],[Date]],2)=4,"semaine "&amp;_xlfn.ISOWEEKNUM(Tableau1[[#This Row],[Date]]),"")</f>
        <v/>
      </c>
      <c r="C160" s="3" t="str">
        <f>UPPER(TEXT(Tableau1[[#This Row],[Date]],"jjjj"))</f>
        <v>MARDI</v>
      </c>
      <c r="D160" s="4">
        <f>$C$3+ROW()-ROW(Tableau1[[#Headers],[Date]])-1</f>
        <v>43984</v>
      </c>
      <c r="E160" s="24"/>
      <c r="F160" s="24"/>
      <c r="G160" s="24"/>
      <c r="H160" s="24"/>
      <c r="I160" s="24"/>
      <c r="J160" s="24"/>
      <c r="K160" s="2">
        <f>Tableau1[[#This Row],[Fin ]]-Tableau1[[#This Row],[Début ]]-Tableau1[[#This Row],[Pause AM]]+Tableau1[[#This Row],[Fin PM]]-Tableau1[[#This Row],[Début PM]]-Tableau1[[#This Row],[Pause PM]]</f>
        <v>0</v>
      </c>
      <c r="L160" s="2"/>
      <c r="M160" s="2"/>
      <c r="N160" s="26"/>
      <c r="O160" s="22" t="str">
        <f ca="1">IF(COUNTIF('jours fériés'!C:C,Tableau1[[#This Row],[Date]]),"oui","")</f>
        <v/>
      </c>
      <c r="P160" s="74">
        <f ca="1">MAX(0,IF(WEEKDAY(Tableau1[[#This Row],[Date]],2)&lt;7,0,
SUM(OFFSET(Tableau1[[#This Row],[Temps de travail]],-6,,7))-
SUM(OFFSET(Tableau1[[#This Row],[Heures à récupérer]],-6,,7))+
SUM(OFFSET(Tableau1[[#This Row],[Récup avance]],-6,,7))+
COUNTA(OFFSET(Tableau1[[#This Row],[ CP / ABS]],-6,,7))*$E$3-$K$3
)*24)</f>
        <v>0</v>
      </c>
      <c r="Q160" s="63">
        <f>IF(Tableau1[[#This Row],[ CP / ABS]]="A.M.",Tableau1[[#This Row],[Temps de travail]],0)</f>
        <v>0</v>
      </c>
      <c r="R160" s="63">
        <f>IF(Tableau1[[#This Row],[ CP / ABS]]="Ch.P.",Tableau1[[#This Row],[Temps de travail]],0)</f>
        <v>0</v>
      </c>
    </row>
    <row r="161" spans="2:18" x14ac:dyDescent="0.3">
      <c r="B161" s="49" t="str">
        <f>IF(WEEKDAY(Tableau1[[#This Row],[Date]],2)=4,"semaine "&amp;_xlfn.ISOWEEKNUM(Tableau1[[#This Row],[Date]]),"")</f>
        <v/>
      </c>
      <c r="C161" s="3" t="str">
        <f>UPPER(TEXT(Tableau1[[#This Row],[Date]],"jjjj"))</f>
        <v>MERCREDI</v>
      </c>
      <c r="D161" s="4">
        <f>$C$3+ROW()-ROW(Tableau1[[#Headers],[Date]])-1</f>
        <v>43985</v>
      </c>
      <c r="E161" s="24"/>
      <c r="F161" s="24"/>
      <c r="G161" s="24"/>
      <c r="H161" s="24"/>
      <c r="I161" s="24"/>
      <c r="J161" s="24"/>
      <c r="K161" s="2">
        <f>Tableau1[[#This Row],[Fin ]]-Tableau1[[#This Row],[Début ]]-Tableau1[[#This Row],[Pause AM]]+Tableau1[[#This Row],[Fin PM]]-Tableau1[[#This Row],[Début PM]]-Tableau1[[#This Row],[Pause PM]]</f>
        <v>0</v>
      </c>
      <c r="L161" s="2"/>
      <c r="M161" s="2"/>
      <c r="N161" s="26"/>
      <c r="O161" s="22" t="str">
        <f ca="1">IF(COUNTIF('jours fériés'!C:C,Tableau1[[#This Row],[Date]]),"oui","")</f>
        <v/>
      </c>
      <c r="P161" s="74">
        <f ca="1">MAX(0,IF(WEEKDAY(Tableau1[[#This Row],[Date]],2)&lt;7,0,
SUM(OFFSET(Tableau1[[#This Row],[Temps de travail]],-6,,7))-
SUM(OFFSET(Tableau1[[#This Row],[Heures à récupérer]],-6,,7))+
SUM(OFFSET(Tableau1[[#This Row],[Récup avance]],-6,,7))+
COUNTA(OFFSET(Tableau1[[#This Row],[ CP / ABS]],-6,,7))*$E$3-$K$3
)*24)</f>
        <v>0</v>
      </c>
      <c r="Q161" s="63">
        <f>IF(Tableau1[[#This Row],[ CP / ABS]]="A.M.",Tableau1[[#This Row],[Temps de travail]],0)</f>
        <v>0</v>
      </c>
      <c r="R161" s="63">
        <f>IF(Tableau1[[#This Row],[ CP / ABS]]="Ch.P.",Tableau1[[#This Row],[Temps de travail]],0)</f>
        <v>0</v>
      </c>
    </row>
    <row r="162" spans="2:18" x14ac:dyDescent="0.3">
      <c r="B162" s="49" t="str">
        <f>IF(WEEKDAY(Tableau1[[#This Row],[Date]],2)=4,"semaine "&amp;_xlfn.ISOWEEKNUM(Tableau1[[#This Row],[Date]]),"")</f>
        <v>semaine 23</v>
      </c>
      <c r="C162" s="3" t="str">
        <f>UPPER(TEXT(Tableau1[[#This Row],[Date]],"jjjj"))</f>
        <v>JEUDI</v>
      </c>
      <c r="D162" s="4">
        <f>$C$3+ROW()-ROW(Tableau1[[#Headers],[Date]])-1</f>
        <v>43986</v>
      </c>
      <c r="E162" s="24"/>
      <c r="F162" s="24"/>
      <c r="G162" s="24"/>
      <c r="H162" s="24"/>
      <c r="I162" s="24"/>
      <c r="J162" s="24"/>
      <c r="K162" s="2">
        <f>Tableau1[[#This Row],[Fin ]]-Tableau1[[#This Row],[Début ]]-Tableau1[[#This Row],[Pause AM]]+Tableau1[[#This Row],[Fin PM]]-Tableau1[[#This Row],[Début PM]]-Tableau1[[#This Row],[Pause PM]]</f>
        <v>0</v>
      </c>
      <c r="L162" s="2"/>
      <c r="M162" s="2"/>
      <c r="N162" s="26"/>
      <c r="O162" s="22" t="str">
        <f ca="1">IF(COUNTIF('jours fériés'!C:C,Tableau1[[#This Row],[Date]]),"oui","")</f>
        <v/>
      </c>
      <c r="P162" s="74">
        <f ca="1">MAX(0,IF(WEEKDAY(Tableau1[[#This Row],[Date]],2)&lt;7,0,
SUM(OFFSET(Tableau1[[#This Row],[Temps de travail]],-6,,7))-
SUM(OFFSET(Tableau1[[#This Row],[Heures à récupérer]],-6,,7))+
SUM(OFFSET(Tableau1[[#This Row],[Récup avance]],-6,,7))+
COUNTA(OFFSET(Tableau1[[#This Row],[ CP / ABS]],-6,,7))*$E$3-$K$3
)*24)</f>
        <v>0</v>
      </c>
      <c r="Q162" s="63">
        <f>IF(Tableau1[[#This Row],[ CP / ABS]]="A.M.",Tableau1[[#This Row],[Temps de travail]],0)</f>
        <v>0</v>
      </c>
      <c r="R162" s="63">
        <f>IF(Tableau1[[#This Row],[ CP / ABS]]="Ch.P.",Tableau1[[#This Row],[Temps de travail]],0)</f>
        <v>0</v>
      </c>
    </row>
    <row r="163" spans="2:18" x14ac:dyDescent="0.3">
      <c r="B163" s="49" t="str">
        <f>IF(WEEKDAY(Tableau1[[#This Row],[Date]],2)=4,"semaine "&amp;_xlfn.ISOWEEKNUM(Tableau1[[#This Row],[Date]]),"")</f>
        <v/>
      </c>
      <c r="C163" s="3" t="str">
        <f>UPPER(TEXT(Tableau1[[#This Row],[Date]],"jjjj"))</f>
        <v>VENDREDI</v>
      </c>
      <c r="D163" s="4">
        <f>$C$3+ROW()-ROW(Tableau1[[#Headers],[Date]])-1</f>
        <v>43987</v>
      </c>
      <c r="E163" s="24"/>
      <c r="F163" s="24"/>
      <c r="G163" s="24"/>
      <c r="H163" s="24"/>
      <c r="I163" s="24"/>
      <c r="J163" s="24"/>
      <c r="K163" s="2">
        <f>Tableau1[[#This Row],[Fin ]]-Tableau1[[#This Row],[Début ]]-Tableau1[[#This Row],[Pause AM]]+Tableau1[[#This Row],[Fin PM]]-Tableau1[[#This Row],[Début PM]]-Tableau1[[#This Row],[Pause PM]]</f>
        <v>0</v>
      </c>
      <c r="L163" s="2"/>
      <c r="M163" s="2"/>
      <c r="N163" s="26"/>
      <c r="O163" s="22" t="str">
        <f ca="1">IF(COUNTIF('jours fériés'!C:C,Tableau1[[#This Row],[Date]]),"oui","")</f>
        <v/>
      </c>
      <c r="P163" s="74">
        <f ca="1">MAX(0,IF(WEEKDAY(Tableau1[[#This Row],[Date]],2)&lt;7,0,
SUM(OFFSET(Tableau1[[#This Row],[Temps de travail]],-6,,7))-
SUM(OFFSET(Tableau1[[#This Row],[Heures à récupérer]],-6,,7))+
SUM(OFFSET(Tableau1[[#This Row],[Récup avance]],-6,,7))+
COUNTA(OFFSET(Tableau1[[#This Row],[ CP / ABS]],-6,,7))*$E$3-$K$3
)*24)</f>
        <v>0</v>
      </c>
      <c r="Q163" s="63">
        <f>IF(Tableau1[[#This Row],[ CP / ABS]]="A.M.",Tableau1[[#This Row],[Temps de travail]],0)</f>
        <v>0</v>
      </c>
      <c r="R163" s="63">
        <f>IF(Tableau1[[#This Row],[ CP / ABS]]="Ch.P.",Tableau1[[#This Row],[Temps de travail]],0)</f>
        <v>0</v>
      </c>
    </row>
    <row r="164" spans="2:18" ht="15" thickBot="1" x14ac:dyDescent="0.35">
      <c r="B164" s="49" t="str">
        <f>IF(WEEKDAY(Tableau1[[#This Row],[Date]],2)=4,"semaine "&amp;_xlfn.ISOWEEKNUM(Tableau1[[#This Row],[Date]]),"")</f>
        <v/>
      </c>
      <c r="C164" s="3" t="str">
        <f>UPPER(TEXT(Tableau1[[#This Row],[Date]],"jjjj"))</f>
        <v>SAMEDI</v>
      </c>
      <c r="D164" s="4">
        <f>$C$3+ROW()-ROW(Tableau1[[#Headers],[Date]])-1</f>
        <v>43988</v>
      </c>
      <c r="E164" s="24"/>
      <c r="F164" s="24"/>
      <c r="G164" s="24"/>
      <c r="H164" s="24"/>
      <c r="I164" s="24"/>
      <c r="J164" s="24"/>
      <c r="K164" s="2">
        <f>Tableau1[[#This Row],[Fin ]]-Tableau1[[#This Row],[Début ]]-Tableau1[[#This Row],[Pause AM]]+Tableau1[[#This Row],[Fin PM]]-Tableau1[[#This Row],[Début PM]]-Tableau1[[#This Row],[Pause PM]]</f>
        <v>0</v>
      </c>
      <c r="L164" s="2"/>
      <c r="M164" s="2"/>
      <c r="N164" s="26"/>
      <c r="O164" s="22" t="str">
        <f ca="1">IF(COUNTIF('jours fériés'!C:C,Tableau1[[#This Row],[Date]]),"oui","")</f>
        <v/>
      </c>
      <c r="P164" s="74">
        <f ca="1">MAX(0,IF(WEEKDAY(Tableau1[[#This Row],[Date]],2)&lt;7,0,
SUM(OFFSET(Tableau1[[#This Row],[Temps de travail]],-6,,7))-
SUM(OFFSET(Tableau1[[#This Row],[Heures à récupérer]],-6,,7))+
SUM(OFFSET(Tableau1[[#This Row],[Récup avance]],-6,,7))+
COUNTA(OFFSET(Tableau1[[#This Row],[ CP / ABS]],-6,,7))*$E$3-$K$3
)*24)</f>
        <v>0</v>
      </c>
      <c r="Q164" s="63">
        <f>IF(Tableau1[[#This Row],[ CP / ABS]]="A.M.",Tableau1[[#This Row],[Temps de travail]],0)</f>
        <v>0</v>
      </c>
      <c r="R164" s="63">
        <f>IF(Tableau1[[#This Row],[ CP / ABS]]="Ch.P.",Tableau1[[#This Row],[Temps de travail]],0)</f>
        <v>0</v>
      </c>
    </row>
    <row r="165" spans="2:18" ht="15" thickBot="1" x14ac:dyDescent="0.35">
      <c r="B165" s="49" t="str">
        <f>IF(WEEKDAY(Tableau1[[#This Row],[Date]],2)=4,"semaine "&amp;_xlfn.ISOWEEKNUM(Tableau1[[#This Row],[Date]]),"")</f>
        <v/>
      </c>
      <c r="C165" s="3" t="str">
        <f>UPPER(TEXT(Tableau1[[#This Row],[Date]],"jjjj"))</f>
        <v>DIMANCHE</v>
      </c>
      <c r="D165" s="4">
        <f>$C$3+ROW()-ROW(Tableau1[[#Headers],[Date]])-1</f>
        <v>43989</v>
      </c>
      <c r="E165" s="24"/>
      <c r="F165" s="24"/>
      <c r="G165" s="24"/>
      <c r="H165" s="24"/>
      <c r="I165" s="24"/>
      <c r="J165" s="24"/>
      <c r="K165" s="2">
        <f>Tableau1[[#This Row],[Fin ]]-Tableau1[[#This Row],[Début ]]-Tableau1[[#This Row],[Pause AM]]+Tableau1[[#This Row],[Fin PM]]-Tableau1[[#This Row],[Début PM]]-Tableau1[[#This Row],[Pause PM]]</f>
        <v>0</v>
      </c>
      <c r="L165" s="2"/>
      <c r="M165" s="2"/>
      <c r="N165" s="26"/>
      <c r="O165" s="22" t="str">
        <f ca="1">IF(COUNTIF('jours fériés'!C:C,Tableau1[[#This Row],[Date]]),"oui","")</f>
        <v/>
      </c>
      <c r="P165" s="75">
        <f ca="1">SUBTOTAL(109,P159:P164)</f>
        <v>0</v>
      </c>
      <c r="Q165" s="62">
        <f t="shared" ref="Q165" si="42">SUBTOTAL(109,Q159:Q164)</f>
        <v>0</v>
      </c>
      <c r="R165" s="66">
        <f t="shared" ref="R165" si="43">SUM(R159:R164)</f>
        <v>0</v>
      </c>
    </row>
    <row r="166" spans="2:18" x14ac:dyDescent="0.3">
      <c r="B166" s="49" t="str">
        <f>IF(WEEKDAY(Tableau1[[#This Row],[Date]],2)=4,"semaine "&amp;_xlfn.ISOWEEKNUM(Tableau1[[#This Row],[Date]]),"")</f>
        <v/>
      </c>
      <c r="C166" s="3" t="str">
        <f>UPPER(TEXT(Tableau1[[#This Row],[Date]],"jjjj"))</f>
        <v>LUNDI</v>
      </c>
      <c r="D166" s="4">
        <f>$C$3+ROW()-ROW(Tableau1[[#Headers],[Date]])-1</f>
        <v>43990</v>
      </c>
      <c r="E166" s="24"/>
      <c r="F166" s="24"/>
      <c r="G166" s="24"/>
      <c r="H166" s="24"/>
      <c r="I166" s="24"/>
      <c r="J166" s="24"/>
      <c r="K166" s="2">
        <f>Tableau1[[#This Row],[Fin ]]-Tableau1[[#This Row],[Début ]]-Tableau1[[#This Row],[Pause AM]]+Tableau1[[#This Row],[Fin PM]]-Tableau1[[#This Row],[Début PM]]-Tableau1[[#This Row],[Pause PM]]</f>
        <v>0</v>
      </c>
      <c r="L166" s="2"/>
      <c r="M166" s="2"/>
      <c r="N166" s="26"/>
      <c r="O166" s="22" t="str">
        <f ca="1">IF(COUNTIF('jours fériés'!C:C,Tableau1[[#This Row],[Date]]),"oui","")</f>
        <v/>
      </c>
      <c r="P166" s="74">
        <f ca="1">MAX(0,IF(WEEKDAY(Tableau1[[#This Row],[Date]],2)&lt;7,0,
SUM(OFFSET(Tableau1[[#This Row],[Temps de travail]],-6,,7))-
SUM(OFFSET(Tableau1[[#This Row],[Heures à récupérer]],-6,,7))+
SUM(OFFSET(Tableau1[[#This Row],[Récup avance]],-6,,7))+
COUNTA(OFFSET(Tableau1[[#This Row],[ CP / ABS]],-6,,7))*$E$3-$K$3
)*24)</f>
        <v>0</v>
      </c>
      <c r="Q166" s="65">
        <f>IF(Tableau1[[#This Row],[ CP / ABS]]="A.M.",Tableau1[[#This Row],[Temps de travail]],0)</f>
        <v>0</v>
      </c>
      <c r="R166" s="65">
        <f>IF(Tableau1[[#This Row],[ CP / ABS]]="Ch.P.",Tableau1[[#This Row],[Temps de travail]],0)</f>
        <v>0</v>
      </c>
    </row>
    <row r="167" spans="2:18" x14ac:dyDescent="0.3">
      <c r="B167" s="49" t="str">
        <f>IF(WEEKDAY(Tableau1[[#This Row],[Date]],2)=4,"semaine "&amp;_xlfn.ISOWEEKNUM(Tableau1[[#This Row],[Date]]),"")</f>
        <v/>
      </c>
      <c r="C167" s="3" t="str">
        <f>UPPER(TEXT(Tableau1[[#This Row],[Date]],"jjjj"))</f>
        <v>MARDI</v>
      </c>
      <c r="D167" s="4">
        <f>$C$3+ROW()-ROW(Tableau1[[#Headers],[Date]])-1</f>
        <v>43991</v>
      </c>
      <c r="E167" s="24"/>
      <c r="F167" s="24"/>
      <c r="G167" s="24"/>
      <c r="H167" s="24"/>
      <c r="I167" s="24"/>
      <c r="J167" s="24"/>
      <c r="K167" s="2">
        <f>Tableau1[[#This Row],[Fin ]]-Tableau1[[#This Row],[Début ]]-Tableau1[[#This Row],[Pause AM]]+Tableau1[[#This Row],[Fin PM]]-Tableau1[[#This Row],[Début PM]]-Tableau1[[#This Row],[Pause PM]]</f>
        <v>0</v>
      </c>
      <c r="L167" s="2"/>
      <c r="M167" s="2"/>
      <c r="N167" s="26"/>
      <c r="O167" s="22" t="str">
        <f ca="1">IF(COUNTIF('jours fériés'!C:C,Tableau1[[#This Row],[Date]]),"oui","")</f>
        <v/>
      </c>
      <c r="P167" s="74">
        <f ca="1">MAX(0,IF(WEEKDAY(Tableau1[[#This Row],[Date]],2)&lt;7,0,
SUM(OFFSET(Tableau1[[#This Row],[Temps de travail]],-6,,7))-
SUM(OFFSET(Tableau1[[#This Row],[Heures à récupérer]],-6,,7))+
SUM(OFFSET(Tableau1[[#This Row],[Récup avance]],-6,,7))+
COUNTA(OFFSET(Tableau1[[#This Row],[ CP / ABS]],-6,,7))*$E$3-$K$3
)*24)</f>
        <v>0</v>
      </c>
      <c r="Q167" s="63">
        <f>IF(Tableau1[[#This Row],[ CP / ABS]]="A.M.",Tableau1[[#This Row],[Temps de travail]],0)</f>
        <v>0</v>
      </c>
      <c r="R167" s="63">
        <f>IF(Tableau1[[#This Row],[ CP / ABS]]="Ch.P.",Tableau1[[#This Row],[Temps de travail]],0)</f>
        <v>0</v>
      </c>
    </row>
    <row r="168" spans="2:18" x14ac:dyDescent="0.3">
      <c r="B168" s="49" t="str">
        <f>IF(WEEKDAY(Tableau1[[#This Row],[Date]],2)=4,"semaine "&amp;_xlfn.ISOWEEKNUM(Tableau1[[#This Row],[Date]]),"")</f>
        <v/>
      </c>
      <c r="C168" s="3" t="str">
        <f>UPPER(TEXT(Tableau1[[#This Row],[Date]],"jjjj"))</f>
        <v>MERCREDI</v>
      </c>
      <c r="D168" s="4">
        <f>$C$3+ROW()-ROW(Tableau1[[#Headers],[Date]])-1</f>
        <v>43992</v>
      </c>
      <c r="E168" s="24"/>
      <c r="F168" s="24"/>
      <c r="G168" s="24"/>
      <c r="H168" s="24"/>
      <c r="I168" s="24"/>
      <c r="J168" s="24"/>
      <c r="K168" s="2">
        <f>Tableau1[[#This Row],[Fin ]]-Tableau1[[#This Row],[Début ]]-Tableau1[[#This Row],[Pause AM]]+Tableau1[[#This Row],[Fin PM]]-Tableau1[[#This Row],[Début PM]]-Tableau1[[#This Row],[Pause PM]]</f>
        <v>0</v>
      </c>
      <c r="L168" s="2"/>
      <c r="M168" s="2"/>
      <c r="N168" s="26"/>
      <c r="O168" s="22" t="str">
        <f ca="1">IF(COUNTIF('jours fériés'!C:C,Tableau1[[#This Row],[Date]]),"oui","")</f>
        <v/>
      </c>
      <c r="P168" s="74">
        <f ca="1">MAX(0,IF(WEEKDAY(Tableau1[[#This Row],[Date]],2)&lt;7,0,
SUM(OFFSET(Tableau1[[#This Row],[Temps de travail]],-6,,7))-
SUM(OFFSET(Tableau1[[#This Row],[Heures à récupérer]],-6,,7))+
SUM(OFFSET(Tableau1[[#This Row],[Récup avance]],-6,,7))+
COUNTA(OFFSET(Tableau1[[#This Row],[ CP / ABS]],-6,,7))*$E$3-$K$3
)*24)</f>
        <v>0</v>
      </c>
      <c r="Q168" s="63">
        <f>IF(Tableau1[[#This Row],[ CP / ABS]]="A.M.",Tableau1[[#This Row],[Temps de travail]],0)</f>
        <v>0</v>
      </c>
      <c r="R168" s="63">
        <f>IF(Tableau1[[#This Row],[ CP / ABS]]="Ch.P.",Tableau1[[#This Row],[Temps de travail]],0)</f>
        <v>0</v>
      </c>
    </row>
    <row r="169" spans="2:18" x14ac:dyDescent="0.3">
      <c r="B169" s="49" t="str">
        <f>IF(WEEKDAY(Tableau1[[#This Row],[Date]],2)=4,"semaine "&amp;_xlfn.ISOWEEKNUM(Tableau1[[#This Row],[Date]]),"")</f>
        <v>semaine 24</v>
      </c>
      <c r="C169" s="3" t="str">
        <f>UPPER(TEXT(Tableau1[[#This Row],[Date]],"jjjj"))</f>
        <v>JEUDI</v>
      </c>
      <c r="D169" s="4">
        <f>$C$3+ROW()-ROW(Tableau1[[#Headers],[Date]])-1</f>
        <v>43993</v>
      </c>
      <c r="E169" s="24"/>
      <c r="F169" s="24"/>
      <c r="G169" s="24"/>
      <c r="H169" s="24"/>
      <c r="I169" s="24"/>
      <c r="J169" s="24"/>
      <c r="K169" s="2">
        <f>Tableau1[[#This Row],[Fin ]]-Tableau1[[#This Row],[Début ]]-Tableau1[[#This Row],[Pause AM]]+Tableau1[[#This Row],[Fin PM]]-Tableau1[[#This Row],[Début PM]]-Tableau1[[#This Row],[Pause PM]]</f>
        <v>0</v>
      </c>
      <c r="L169" s="2"/>
      <c r="M169" s="2"/>
      <c r="N169" s="26"/>
      <c r="O169" s="22" t="str">
        <f ca="1">IF(COUNTIF('jours fériés'!C:C,Tableau1[[#This Row],[Date]]),"oui","")</f>
        <v/>
      </c>
      <c r="P169" s="74">
        <f ca="1">MAX(0,IF(WEEKDAY(Tableau1[[#This Row],[Date]],2)&lt;7,0,
SUM(OFFSET(Tableau1[[#This Row],[Temps de travail]],-6,,7))-
SUM(OFFSET(Tableau1[[#This Row],[Heures à récupérer]],-6,,7))+
SUM(OFFSET(Tableau1[[#This Row],[Récup avance]],-6,,7))+
COUNTA(OFFSET(Tableau1[[#This Row],[ CP / ABS]],-6,,7))*$E$3-$K$3
)*24)</f>
        <v>0</v>
      </c>
      <c r="Q169" s="63">
        <f>IF(Tableau1[[#This Row],[ CP / ABS]]="A.M.",Tableau1[[#This Row],[Temps de travail]],0)</f>
        <v>0</v>
      </c>
      <c r="R169" s="63">
        <f>IF(Tableau1[[#This Row],[ CP / ABS]]="Ch.P.",Tableau1[[#This Row],[Temps de travail]],0)</f>
        <v>0</v>
      </c>
    </row>
    <row r="170" spans="2:18" x14ac:dyDescent="0.3">
      <c r="B170" s="49" t="str">
        <f>IF(WEEKDAY(Tableau1[[#This Row],[Date]],2)=4,"semaine "&amp;_xlfn.ISOWEEKNUM(Tableau1[[#This Row],[Date]]),"")</f>
        <v/>
      </c>
      <c r="C170" s="3" t="str">
        <f>UPPER(TEXT(Tableau1[[#This Row],[Date]],"jjjj"))</f>
        <v>VENDREDI</v>
      </c>
      <c r="D170" s="4">
        <f>$C$3+ROW()-ROW(Tableau1[[#Headers],[Date]])-1</f>
        <v>43994</v>
      </c>
      <c r="E170" s="24"/>
      <c r="F170" s="24"/>
      <c r="G170" s="24"/>
      <c r="H170" s="24"/>
      <c r="I170" s="24"/>
      <c r="J170" s="24"/>
      <c r="K170" s="2">
        <f>Tableau1[[#This Row],[Fin ]]-Tableau1[[#This Row],[Début ]]-Tableau1[[#This Row],[Pause AM]]+Tableau1[[#This Row],[Fin PM]]-Tableau1[[#This Row],[Début PM]]-Tableau1[[#This Row],[Pause PM]]</f>
        <v>0</v>
      </c>
      <c r="L170" s="2"/>
      <c r="M170" s="2"/>
      <c r="N170" s="26"/>
      <c r="O170" s="22" t="str">
        <f ca="1">IF(COUNTIF('jours fériés'!C:C,Tableau1[[#This Row],[Date]]),"oui","")</f>
        <v/>
      </c>
      <c r="P170" s="74">
        <f ca="1">MAX(0,IF(WEEKDAY(Tableau1[[#This Row],[Date]],2)&lt;7,0,
SUM(OFFSET(Tableau1[[#This Row],[Temps de travail]],-6,,7))-
SUM(OFFSET(Tableau1[[#This Row],[Heures à récupérer]],-6,,7))+
SUM(OFFSET(Tableau1[[#This Row],[Récup avance]],-6,,7))+
COUNTA(OFFSET(Tableau1[[#This Row],[ CP / ABS]],-6,,7))*$E$3-$K$3
)*24)</f>
        <v>0</v>
      </c>
      <c r="Q170" s="63">
        <f>IF(Tableau1[[#This Row],[ CP / ABS]]="A.M.",Tableau1[[#This Row],[Temps de travail]],0)</f>
        <v>0</v>
      </c>
      <c r="R170" s="63">
        <f>IF(Tableau1[[#This Row],[ CP / ABS]]="Ch.P.",Tableau1[[#This Row],[Temps de travail]],0)</f>
        <v>0</v>
      </c>
    </row>
    <row r="171" spans="2:18" ht="15" thickBot="1" x14ac:dyDescent="0.35">
      <c r="B171" s="49" t="str">
        <f>IF(WEEKDAY(Tableau1[[#This Row],[Date]],2)=4,"semaine "&amp;_xlfn.ISOWEEKNUM(Tableau1[[#This Row],[Date]]),"")</f>
        <v/>
      </c>
      <c r="C171" s="3" t="str">
        <f>UPPER(TEXT(Tableau1[[#This Row],[Date]],"jjjj"))</f>
        <v>SAMEDI</v>
      </c>
      <c r="D171" s="4">
        <f>$C$3+ROW()-ROW(Tableau1[[#Headers],[Date]])-1</f>
        <v>43995</v>
      </c>
      <c r="E171" s="24"/>
      <c r="F171" s="24"/>
      <c r="G171" s="24"/>
      <c r="H171" s="24"/>
      <c r="I171" s="24"/>
      <c r="J171" s="24"/>
      <c r="K171" s="2">
        <f>Tableau1[[#This Row],[Fin ]]-Tableau1[[#This Row],[Début ]]-Tableau1[[#This Row],[Pause AM]]+Tableau1[[#This Row],[Fin PM]]-Tableau1[[#This Row],[Début PM]]-Tableau1[[#This Row],[Pause PM]]</f>
        <v>0</v>
      </c>
      <c r="L171" s="2"/>
      <c r="M171" s="2"/>
      <c r="N171" s="26"/>
      <c r="O171" s="22" t="str">
        <f ca="1">IF(COUNTIF('jours fériés'!C:C,Tableau1[[#This Row],[Date]]),"oui","")</f>
        <v/>
      </c>
      <c r="P171" s="74">
        <f ca="1">MAX(0,IF(WEEKDAY(Tableau1[[#This Row],[Date]],2)&lt;7,0,
SUM(OFFSET(Tableau1[[#This Row],[Temps de travail]],-6,,7))-
SUM(OFFSET(Tableau1[[#This Row],[Heures à récupérer]],-6,,7))+
SUM(OFFSET(Tableau1[[#This Row],[Récup avance]],-6,,7))+
COUNTA(OFFSET(Tableau1[[#This Row],[ CP / ABS]],-6,,7))*$E$3-$K$3
)*24)</f>
        <v>0</v>
      </c>
      <c r="Q171" s="63">
        <f>IF(Tableau1[[#This Row],[ CP / ABS]]="A.M.",Tableau1[[#This Row],[Temps de travail]],0)</f>
        <v>0</v>
      </c>
      <c r="R171" s="63">
        <f>IF(Tableau1[[#This Row],[ CP / ABS]]="Ch.P.",Tableau1[[#This Row],[Temps de travail]],0)</f>
        <v>0</v>
      </c>
    </row>
    <row r="172" spans="2:18" ht="15" thickBot="1" x14ac:dyDescent="0.35">
      <c r="B172" s="49" t="str">
        <f>IF(WEEKDAY(Tableau1[[#This Row],[Date]],2)=4,"semaine "&amp;_xlfn.ISOWEEKNUM(Tableau1[[#This Row],[Date]]),"")</f>
        <v/>
      </c>
      <c r="C172" s="3" t="str">
        <f>UPPER(TEXT(Tableau1[[#This Row],[Date]],"jjjj"))</f>
        <v>DIMANCHE</v>
      </c>
      <c r="D172" s="4">
        <f>$C$3+ROW()-ROW(Tableau1[[#Headers],[Date]])-1</f>
        <v>43996</v>
      </c>
      <c r="E172" s="24"/>
      <c r="F172" s="24"/>
      <c r="G172" s="24"/>
      <c r="H172" s="24"/>
      <c r="I172" s="24"/>
      <c r="J172" s="24"/>
      <c r="K172" s="2">
        <f>Tableau1[[#This Row],[Fin ]]-Tableau1[[#This Row],[Début ]]-Tableau1[[#This Row],[Pause AM]]+Tableau1[[#This Row],[Fin PM]]-Tableau1[[#This Row],[Début PM]]-Tableau1[[#This Row],[Pause PM]]</f>
        <v>0</v>
      </c>
      <c r="L172" s="2"/>
      <c r="M172" s="2"/>
      <c r="N172" s="26"/>
      <c r="O172" s="22" t="str">
        <f ca="1">IF(COUNTIF('jours fériés'!C:C,Tableau1[[#This Row],[Date]]),"oui","")</f>
        <v/>
      </c>
      <c r="P172" s="75">
        <f ca="1">SUBTOTAL(109,P166:P171)</f>
        <v>0</v>
      </c>
      <c r="Q172" s="62">
        <f t="shared" ref="Q172" si="44">SUBTOTAL(109,Q166:Q171)</f>
        <v>0</v>
      </c>
      <c r="R172" s="66">
        <f t="shared" ref="R172" si="45">SUM(R166:R171)</f>
        <v>0</v>
      </c>
    </row>
    <row r="173" spans="2:18" x14ac:dyDescent="0.3">
      <c r="B173" s="49" t="str">
        <f>IF(WEEKDAY(Tableau1[[#This Row],[Date]],2)=4,"semaine "&amp;_xlfn.ISOWEEKNUM(Tableau1[[#This Row],[Date]]),"")</f>
        <v/>
      </c>
      <c r="C173" s="3" t="str">
        <f>UPPER(TEXT(Tableau1[[#This Row],[Date]],"jjjj"))</f>
        <v>LUNDI</v>
      </c>
      <c r="D173" s="4">
        <f>$C$3+ROW()-ROW(Tableau1[[#Headers],[Date]])-1</f>
        <v>43997</v>
      </c>
      <c r="E173" s="24"/>
      <c r="F173" s="24"/>
      <c r="G173" s="24"/>
      <c r="H173" s="24"/>
      <c r="I173" s="24"/>
      <c r="J173" s="24"/>
      <c r="K173" s="2">
        <f>Tableau1[[#This Row],[Fin ]]-Tableau1[[#This Row],[Début ]]-Tableau1[[#This Row],[Pause AM]]+Tableau1[[#This Row],[Fin PM]]-Tableau1[[#This Row],[Début PM]]-Tableau1[[#This Row],[Pause PM]]</f>
        <v>0</v>
      </c>
      <c r="L173" s="2"/>
      <c r="M173" s="2"/>
      <c r="N173" s="26"/>
      <c r="O173" s="22" t="str">
        <f ca="1">IF(COUNTIF('jours fériés'!C:C,Tableau1[[#This Row],[Date]]),"oui","")</f>
        <v/>
      </c>
      <c r="P173" s="74">
        <f ca="1">MAX(0,IF(WEEKDAY(Tableau1[[#This Row],[Date]],2)&lt;7,0,
SUM(OFFSET(Tableau1[[#This Row],[Temps de travail]],-6,,7))-
SUM(OFFSET(Tableau1[[#This Row],[Heures à récupérer]],-6,,7))+
SUM(OFFSET(Tableau1[[#This Row],[Récup avance]],-6,,7))+
COUNTA(OFFSET(Tableau1[[#This Row],[ CP / ABS]],-6,,7))*$E$3-$K$3
)*24)</f>
        <v>0</v>
      </c>
      <c r="Q173" s="65">
        <f>IF(Tableau1[[#This Row],[ CP / ABS]]="A.M.",Tableau1[[#This Row],[Temps de travail]],0)</f>
        <v>0</v>
      </c>
      <c r="R173" s="65">
        <f>IF(Tableau1[[#This Row],[ CP / ABS]]="Ch.P.",Tableau1[[#This Row],[Temps de travail]],0)</f>
        <v>0</v>
      </c>
    </row>
    <row r="174" spans="2:18" x14ac:dyDescent="0.3">
      <c r="B174" s="49" t="str">
        <f>IF(WEEKDAY(Tableau1[[#This Row],[Date]],2)=4,"semaine "&amp;_xlfn.ISOWEEKNUM(Tableau1[[#This Row],[Date]]),"")</f>
        <v/>
      </c>
      <c r="C174" s="3" t="str">
        <f>UPPER(TEXT(Tableau1[[#This Row],[Date]],"jjjj"))</f>
        <v>MARDI</v>
      </c>
      <c r="D174" s="4">
        <f>$C$3+ROW()-ROW(Tableau1[[#Headers],[Date]])-1</f>
        <v>43998</v>
      </c>
      <c r="E174" s="24"/>
      <c r="F174" s="24"/>
      <c r="G174" s="24"/>
      <c r="H174" s="24"/>
      <c r="I174" s="24"/>
      <c r="J174" s="24"/>
      <c r="K174" s="2">
        <f>Tableau1[[#This Row],[Fin ]]-Tableau1[[#This Row],[Début ]]-Tableau1[[#This Row],[Pause AM]]+Tableau1[[#This Row],[Fin PM]]-Tableau1[[#This Row],[Début PM]]-Tableau1[[#This Row],[Pause PM]]</f>
        <v>0</v>
      </c>
      <c r="L174" s="2"/>
      <c r="M174" s="2"/>
      <c r="N174" s="26"/>
      <c r="O174" s="22" t="str">
        <f ca="1">IF(COUNTIF('jours fériés'!C:C,Tableau1[[#This Row],[Date]]),"oui","")</f>
        <v/>
      </c>
      <c r="P174" s="74">
        <f ca="1">MAX(0,IF(WEEKDAY(Tableau1[[#This Row],[Date]],2)&lt;7,0,
SUM(OFFSET(Tableau1[[#This Row],[Temps de travail]],-6,,7))-
SUM(OFFSET(Tableau1[[#This Row],[Heures à récupérer]],-6,,7))+
SUM(OFFSET(Tableau1[[#This Row],[Récup avance]],-6,,7))+
COUNTA(OFFSET(Tableau1[[#This Row],[ CP / ABS]],-6,,7))*$E$3-$K$3
)*24)</f>
        <v>0</v>
      </c>
      <c r="Q174" s="63">
        <f>IF(Tableau1[[#This Row],[ CP / ABS]]="A.M.",Tableau1[[#This Row],[Temps de travail]],0)</f>
        <v>0</v>
      </c>
      <c r="R174" s="63">
        <f>IF(Tableau1[[#This Row],[ CP / ABS]]="Ch.P.",Tableau1[[#This Row],[Temps de travail]],0)</f>
        <v>0</v>
      </c>
    </row>
    <row r="175" spans="2:18" x14ac:dyDescent="0.3">
      <c r="B175" s="49" t="str">
        <f>IF(WEEKDAY(Tableau1[[#This Row],[Date]],2)=4,"semaine "&amp;_xlfn.ISOWEEKNUM(Tableau1[[#This Row],[Date]]),"")</f>
        <v/>
      </c>
      <c r="C175" s="3" t="str">
        <f>UPPER(TEXT(Tableau1[[#This Row],[Date]],"jjjj"))</f>
        <v>MERCREDI</v>
      </c>
      <c r="D175" s="4">
        <f>$C$3+ROW()-ROW(Tableau1[[#Headers],[Date]])-1</f>
        <v>43999</v>
      </c>
      <c r="E175" s="24"/>
      <c r="F175" s="24"/>
      <c r="G175" s="24"/>
      <c r="H175" s="24"/>
      <c r="I175" s="24"/>
      <c r="J175" s="24"/>
      <c r="K175" s="2">
        <f>Tableau1[[#This Row],[Fin ]]-Tableau1[[#This Row],[Début ]]-Tableau1[[#This Row],[Pause AM]]+Tableau1[[#This Row],[Fin PM]]-Tableau1[[#This Row],[Début PM]]-Tableau1[[#This Row],[Pause PM]]</f>
        <v>0</v>
      </c>
      <c r="L175" s="2"/>
      <c r="M175" s="2"/>
      <c r="N175" s="26"/>
      <c r="O175" s="22" t="str">
        <f ca="1">IF(COUNTIF('jours fériés'!C:C,Tableau1[[#This Row],[Date]]),"oui","")</f>
        <v/>
      </c>
      <c r="P175" s="74">
        <f ca="1">MAX(0,IF(WEEKDAY(Tableau1[[#This Row],[Date]],2)&lt;7,0,
SUM(OFFSET(Tableau1[[#This Row],[Temps de travail]],-6,,7))-
SUM(OFFSET(Tableau1[[#This Row],[Heures à récupérer]],-6,,7))+
SUM(OFFSET(Tableau1[[#This Row],[Récup avance]],-6,,7))+
COUNTA(OFFSET(Tableau1[[#This Row],[ CP / ABS]],-6,,7))*$E$3-$K$3
)*24)</f>
        <v>0</v>
      </c>
      <c r="Q175" s="63">
        <f>IF(Tableau1[[#This Row],[ CP / ABS]]="A.M.",Tableau1[[#This Row],[Temps de travail]],0)</f>
        <v>0</v>
      </c>
      <c r="R175" s="63">
        <f>IF(Tableau1[[#This Row],[ CP / ABS]]="Ch.P.",Tableau1[[#This Row],[Temps de travail]],0)</f>
        <v>0</v>
      </c>
    </row>
    <row r="176" spans="2:18" x14ac:dyDescent="0.3">
      <c r="B176" s="49" t="str">
        <f>IF(WEEKDAY(Tableau1[[#This Row],[Date]],2)=4,"semaine "&amp;_xlfn.ISOWEEKNUM(Tableau1[[#This Row],[Date]]),"")</f>
        <v>semaine 25</v>
      </c>
      <c r="C176" s="3" t="str">
        <f>UPPER(TEXT(Tableau1[[#This Row],[Date]],"jjjj"))</f>
        <v>JEUDI</v>
      </c>
      <c r="D176" s="4">
        <f>$C$3+ROW()-ROW(Tableau1[[#Headers],[Date]])-1</f>
        <v>44000</v>
      </c>
      <c r="E176" s="24"/>
      <c r="F176" s="24"/>
      <c r="G176" s="24"/>
      <c r="H176" s="24"/>
      <c r="I176" s="24"/>
      <c r="J176" s="24"/>
      <c r="K176" s="2">
        <f>Tableau1[[#This Row],[Fin ]]-Tableau1[[#This Row],[Début ]]-Tableau1[[#This Row],[Pause AM]]+Tableau1[[#This Row],[Fin PM]]-Tableau1[[#This Row],[Début PM]]-Tableau1[[#This Row],[Pause PM]]</f>
        <v>0</v>
      </c>
      <c r="L176" s="2"/>
      <c r="M176" s="2"/>
      <c r="N176" s="26"/>
      <c r="O176" s="22" t="str">
        <f ca="1">IF(COUNTIF('jours fériés'!C:C,Tableau1[[#This Row],[Date]]),"oui","")</f>
        <v/>
      </c>
      <c r="P176" s="74">
        <f ca="1">MAX(0,IF(WEEKDAY(Tableau1[[#This Row],[Date]],2)&lt;7,0,
SUM(OFFSET(Tableau1[[#This Row],[Temps de travail]],-6,,7))-
SUM(OFFSET(Tableau1[[#This Row],[Heures à récupérer]],-6,,7))+
SUM(OFFSET(Tableau1[[#This Row],[Récup avance]],-6,,7))+
COUNTA(OFFSET(Tableau1[[#This Row],[ CP / ABS]],-6,,7))*$E$3-$K$3
)*24)</f>
        <v>0</v>
      </c>
      <c r="Q176" s="63">
        <f>IF(Tableau1[[#This Row],[ CP / ABS]]="A.M.",Tableau1[[#This Row],[Temps de travail]],0)</f>
        <v>0</v>
      </c>
      <c r="R176" s="63">
        <f>IF(Tableau1[[#This Row],[ CP / ABS]]="Ch.P.",Tableau1[[#This Row],[Temps de travail]],0)</f>
        <v>0</v>
      </c>
    </row>
    <row r="177" spans="2:18" x14ac:dyDescent="0.3">
      <c r="B177" s="49" t="str">
        <f>IF(WEEKDAY(Tableau1[[#This Row],[Date]],2)=4,"semaine "&amp;_xlfn.ISOWEEKNUM(Tableau1[[#This Row],[Date]]),"")</f>
        <v/>
      </c>
      <c r="C177" s="3" t="str">
        <f>UPPER(TEXT(Tableau1[[#This Row],[Date]],"jjjj"))</f>
        <v>VENDREDI</v>
      </c>
      <c r="D177" s="4">
        <f>$C$3+ROW()-ROW(Tableau1[[#Headers],[Date]])-1</f>
        <v>44001</v>
      </c>
      <c r="E177" s="24"/>
      <c r="F177" s="24"/>
      <c r="G177" s="24"/>
      <c r="H177" s="24"/>
      <c r="I177" s="24"/>
      <c r="J177" s="24"/>
      <c r="K177" s="2">
        <f>Tableau1[[#This Row],[Fin ]]-Tableau1[[#This Row],[Début ]]-Tableau1[[#This Row],[Pause AM]]+Tableau1[[#This Row],[Fin PM]]-Tableau1[[#This Row],[Début PM]]-Tableau1[[#This Row],[Pause PM]]</f>
        <v>0</v>
      </c>
      <c r="L177" s="2"/>
      <c r="M177" s="2"/>
      <c r="N177" s="26"/>
      <c r="O177" s="22" t="str">
        <f ca="1">IF(COUNTIF('jours fériés'!C:C,Tableau1[[#This Row],[Date]]),"oui","")</f>
        <v/>
      </c>
      <c r="P177" s="74">
        <f ca="1">MAX(0,IF(WEEKDAY(Tableau1[[#This Row],[Date]],2)&lt;7,0,
SUM(OFFSET(Tableau1[[#This Row],[Temps de travail]],-6,,7))-
SUM(OFFSET(Tableau1[[#This Row],[Heures à récupérer]],-6,,7))+
SUM(OFFSET(Tableau1[[#This Row],[Récup avance]],-6,,7))+
COUNTA(OFFSET(Tableau1[[#This Row],[ CP / ABS]],-6,,7))*$E$3-$K$3
)*24)</f>
        <v>0</v>
      </c>
      <c r="Q177" s="63">
        <f>IF(Tableau1[[#This Row],[ CP / ABS]]="A.M.",Tableau1[[#This Row],[Temps de travail]],0)</f>
        <v>0</v>
      </c>
      <c r="R177" s="63">
        <f>IF(Tableau1[[#This Row],[ CP / ABS]]="Ch.P.",Tableau1[[#This Row],[Temps de travail]],0)</f>
        <v>0</v>
      </c>
    </row>
    <row r="178" spans="2:18" ht="15" thickBot="1" x14ac:dyDescent="0.35">
      <c r="B178" s="49" t="str">
        <f>IF(WEEKDAY(Tableau1[[#This Row],[Date]],2)=4,"semaine "&amp;_xlfn.ISOWEEKNUM(Tableau1[[#This Row],[Date]]),"")</f>
        <v/>
      </c>
      <c r="C178" s="3" t="str">
        <f>UPPER(TEXT(Tableau1[[#This Row],[Date]],"jjjj"))</f>
        <v>SAMEDI</v>
      </c>
      <c r="D178" s="4">
        <f>$C$3+ROW()-ROW(Tableau1[[#Headers],[Date]])-1</f>
        <v>44002</v>
      </c>
      <c r="E178" s="24"/>
      <c r="F178" s="24"/>
      <c r="G178" s="24"/>
      <c r="H178" s="24"/>
      <c r="I178" s="24"/>
      <c r="J178" s="24"/>
      <c r="K178" s="2">
        <f>Tableau1[[#This Row],[Fin ]]-Tableau1[[#This Row],[Début ]]-Tableau1[[#This Row],[Pause AM]]+Tableau1[[#This Row],[Fin PM]]-Tableau1[[#This Row],[Début PM]]-Tableau1[[#This Row],[Pause PM]]</f>
        <v>0</v>
      </c>
      <c r="L178" s="2"/>
      <c r="M178" s="2"/>
      <c r="N178" s="26"/>
      <c r="O178" s="22" t="str">
        <f ca="1">IF(COUNTIF('jours fériés'!C:C,Tableau1[[#This Row],[Date]]),"oui","")</f>
        <v/>
      </c>
      <c r="P178" s="74">
        <f ca="1">MAX(0,IF(WEEKDAY(Tableau1[[#This Row],[Date]],2)&lt;7,0,
SUM(OFFSET(Tableau1[[#This Row],[Temps de travail]],-6,,7))-
SUM(OFFSET(Tableau1[[#This Row],[Heures à récupérer]],-6,,7))+
SUM(OFFSET(Tableau1[[#This Row],[Récup avance]],-6,,7))+
COUNTA(OFFSET(Tableau1[[#This Row],[ CP / ABS]],-6,,7))*$E$3-$K$3
)*24)</f>
        <v>0</v>
      </c>
      <c r="Q178" s="63">
        <f>IF(Tableau1[[#This Row],[ CP / ABS]]="A.M.",Tableau1[[#This Row],[Temps de travail]],0)</f>
        <v>0</v>
      </c>
      <c r="R178" s="63">
        <f>IF(Tableau1[[#This Row],[ CP / ABS]]="Ch.P.",Tableau1[[#This Row],[Temps de travail]],0)</f>
        <v>0</v>
      </c>
    </row>
    <row r="179" spans="2:18" ht="15" thickBot="1" x14ac:dyDescent="0.35">
      <c r="B179" s="49" t="str">
        <f>IF(WEEKDAY(Tableau1[[#This Row],[Date]],2)=4,"semaine "&amp;_xlfn.ISOWEEKNUM(Tableau1[[#This Row],[Date]]),"")</f>
        <v/>
      </c>
      <c r="C179" s="3" t="str">
        <f>UPPER(TEXT(Tableau1[[#This Row],[Date]],"jjjj"))</f>
        <v>DIMANCHE</v>
      </c>
      <c r="D179" s="4">
        <f>$C$3+ROW()-ROW(Tableau1[[#Headers],[Date]])-1</f>
        <v>44003</v>
      </c>
      <c r="E179" s="24"/>
      <c r="F179" s="24"/>
      <c r="G179" s="24"/>
      <c r="H179" s="24"/>
      <c r="I179" s="24"/>
      <c r="J179" s="24"/>
      <c r="K179" s="2">
        <f>Tableau1[[#This Row],[Fin ]]-Tableau1[[#This Row],[Début ]]-Tableau1[[#This Row],[Pause AM]]+Tableau1[[#This Row],[Fin PM]]-Tableau1[[#This Row],[Début PM]]-Tableau1[[#This Row],[Pause PM]]</f>
        <v>0</v>
      </c>
      <c r="L179" s="2"/>
      <c r="M179" s="2"/>
      <c r="N179" s="26"/>
      <c r="O179" s="22" t="str">
        <f ca="1">IF(COUNTIF('jours fériés'!C:C,Tableau1[[#This Row],[Date]]),"oui","")</f>
        <v/>
      </c>
      <c r="P179" s="74">
        <f ca="1">MAX(0,IF(WEEKDAY(Tableau1[[#This Row],[Date]],2)&lt;7,0,
SUM(OFFSET(Tableau1[[#This Row],[Temps de travail]],-6,,7))-
SUM(OFFSET(Tableau1[[#This Row],[Heures à récupérer]],-6,,7))+
SUM(OFFSET(Tableau1[[#This Row],[Récup avance]],-6,,7))+
COUNTA(OFFSET(Tableau1[[#This Row],[ CP / ABS]],-6,,7))*$E$3-$K$3
)*24)</f>
        <v>0</v>
      </c>
      <c r="Q179" s="62">
        <f t="shared" ref="Q179" si="46">SUBTOTAL(109,Q173:Q178)</f>
        <v>0</v>
      </c>
      <c r="R179" s="66">
        <f t="shared" ref="R179" si="47">SUM(R173:R178)</f>
        <v>0</v>
      </c>
    </row>
    <row r="180" spans="2:18" x14ac:dyDescent="0.3">
      <c r="B180" s="49" t="str">
        <f>IF(WEEKDAY(Tableau1[[#This Row],[Date]],2)=4,"semaine "&amp;_xlfn.ISOWEEKNUM(Tableau1[[#This Row],[Date]]),"")</f>
        <v/>
      </c>
      <c r="C180" s="3" t="str">
        <f>UPPER(TEXT(Tableau1[[#This Row],[Date]],"jjjj"))</f>
        <v>LUNDI</v>
      </c>
      <c r="D180" s="4">
        <f>$C$3+ROW()-ROW(Tableau1[[#Headers],[Date]])-1</f>
        <v>44004</v>
      </c>
      <c r="E180" s="24"/>
      <c r="F180" s="24"/>
      <c r="G180" s="24"/>
      <c r="H180" s="24"/>
      <c r="I180" s="24"/>
      <c r="J180" s="24"/>
      <c r="K180" s="2">
        <f>Tableau1[[#This Row],[Fin ]]-Tableau1[[#This Row],[Début ]]-Tableau1[[#This Row],[Pause AM]]+Tableau1[[#This Row],[Fin PM]]-Tableau1[[#This Row],[Début PM]]-Tableau1[[#This Row],[Pause PM]]</f>
        <v>0</v>
      </c>
      <c r="L180" s="2"/>
      <c r="M180" s="2"/>
      <c r="N180" s="26"/>
      <c r="O180" s="22" t="str">
        <f ca="1">IF(COUNTIF('jours fériés'!C:C,Tableau1[[#This Row],[Date]]),"oui","")</f>
        <v/>
      </c>
      <c r="P180" s="74">
        <f ca="1">MAX(0,IF(WEEKDAY(Tableau1[[#This Row],[Date]],2)&lt;7,0,
SUM(OFFSET(Tableau1[[#This Row],[Temps de travail]],-6,,7))-
SUM(OFFSET(Tableau1[[#This Row],[Heures à récupérer]],-6,,7))+
SUM(OFFSET(Tableau1[[#This Row],[Récup avance]],-6,,7))+
COUNTA(OFFSET(Tableau1[[#This Row],[ CP / ABS]],-6,,7))*$E$3-$K$3
)*24)</f>
        <v>0</v>
      </c>
      <c r="Q180" s="65">
        <f>IF(Tableau1[[#This Row],[ CP / ABS]]="A.M.",Tableau1[[#This Row],[Temps de travail]],0)</f>
        <v>0</v>
      </c>
      <c r="R180" s="65">
        <f>IF(Tableau1[[#This Row],[ CP / ABS]]="Ch.P.",Tableau1[[#This Row],[Temps de travail]],0)</f>
        <v>0</v>
      </c>
    </row>
    <row r="181" spans="2:18" x14ac:dyDescent="0.3">
      <c r="B181" s="49" t="str">
        <f>IF(WEEKDAY(Tableau1[[#This Row],[Date]],2)=4,"semaine "&amp;_xlfn.ISOWEEKNUM(Tableau1[[#This Row],[Date]]),"")</f>
        <v/>
      </c>
      <c r="C181" s="3" t="str">
        <f>UPPER(TEXT(Tableau1[[#This Row],[Date]],"jjjj"))</f>
        <v>MARDI</v>
      </c>
      <c r="D181" s="4">
        <f>$C$3+ROW()-ROW(Tableau1[[#Headers],[Date]])-1</f>
        <v>44005</v>
      </c>
      <c r="E181" s="24"/>
      <c r="F181" s="24"/>
      <c r="G181" s="24"/>
      <c r="H181" s="24"/>
      <c r="I181" s="24"/>
      <c r="J181" s="24"/>
      <c r="K181" s="2">
        <f>Tableau1[[#This Row],[Fin ]]-Tableau1[[#This Row],[Début ]]-Tableau1[[#This Row],[Pause AM]]+Tableau1[[#This Row],[Fin PM]]-Tableau1[[#This Row],[Début PM]]-Tableau1[[#This Row],[Pause PM]]</f>
        <v>0</v>
      </c>
      <c r="L181" s="2"/>
      <c r="M181" s="2"/>
      <c r="N181" s="26"/>
      <c r="O181" s="22" t="str">
        <f ca="1">IF(COUNTIF('jours fériés'!C:C,Tableau1[[#This Row],[Date]]),"oui","")</f>
        <v/>
      </c>
      <c r="P181" s="74">
        <f ca="1">MAX(0,IF(WEEKDAY(Tableau1[[#This Row],[Date]],2)&lt;7,0,
SUM(OFFSET(Tableau1[[#This Row],[Temps de travail]],-6,,7))-
SUM(OFFSET(Tableau1[[#This Row],[Heures à récupérer]],-6,,7))+
SUM(OFFSET(Tableau1[[#This Row],[Récup avance]],-6,,7))+
COUNTA(OFFSET(Tableau1[[#This Row],[ CP / ABS]],-6,,7))*$E$3-$K$3
)*24)</f>
        <v>0</v>
      </c>
      <c r="Q181" s="63">
        <f>IF(Tableau1[[#This Row],[ CP / ABS]]="A.M.",Tableau1[[#This Row],[Temps de travail]],0)</f>
        <v>0</v>
      </c>
      <c r="R181" s="63">
        <f>IF(Tableau1[[#This Row],[ CP / ABS]]="Ch.P.",Tableau1[[#This Row],[Temps de travail]],0)</f>
        <v>0</v>
      </c>
    </row>
    <row r="182" spans="2:18" x14ac:dyDescent="0.3">
      <c r="B182" s="49" t="str">
        <f>IF(WEEKDAY(Tableau1[[#This Row],[Date]],2)=4,"semaine "&amp;_xlfn.ISOWEEKNUM(Tableau1[[#This Row],[Date]]),"")</f>
        <v/>
      </c>
      <c r="C182" s="3" t="str">
        <f>UPPER(TEXT(Tableau1[[#This Row],[Date]],"jjjj"))</f>
        <v>MERCREDI</v>
      </c>
      <c r="D182" s="4">
        <f>$C$3+ROW()-ROW(Tableau1[[#Headers],[Date]])-1</f>
        <v>44006</v>
      </c>
      <c r="E182" s="24"/>
      <c r="F182" s="24"/>
      <c r="G182" s="24"/>
      <c r="H182" s="24"/>
      <c r="I182" s="24"/>
      <c r="J182" s="24"/>
      <c r="K182" s="2">
        <f>Tableau1[[#This Row],[Fin ]]-Tableau1[[#This Row],[Début ]]-Tableau1[[#This Row],[Pause AM]]+Tableau1[[#This Row],[Fin PM]]-Tableau1[[#This Row],[Début PM]]-Tableau1[[#This Row],[Pause PM]]</f>
        <v>0</v>
      </c>
      <c r="L182" s="2"/>
      <c r="M182" s="2"/>
      <c r="N182" s="26"/>
      <c r="O182" s="22" t="str">
        <f ca="1">IF(COUNTIF('jours fériés'!C:C,Tableau1[[#This Row],[Date]]),"oui","")</f>
        <v/>
      </c>
      <c r="P182" s="74">
        <f ca="1">MAX(0,IF(WEEKDAY(Tableau1[[#This Row],[Date]],2)&lt;7,0,
SUM(OFFSET(Tableau1[[#This Row],[Temps de travail]],-6,,7))-
SUM(OFFSET(Tableau1[[#This Row],[Heures à récupérer]],-6,,7))+
SUM(OFFSET(Tableau1[[#This Row],[Récup avance]],-6,,7))+
COUNTA(OFFSET(Tableau1[[#This Row],[ CP / ABS]],-6,,7))*$E$3-$K$3
)*24)</f>
        <v>0</v>
      </c>
      <c r="Q182" s="63">
        <f>IF(Tableau1[[#This Row],[ CP / ABS]]="A.M.",Tableau1[[#This Row],[Temps de travail]],0)</f>
        <v>0</v>
      </c>
      <c r="R182" s="63">
        <f>IF(Tableau1[[#This Row],[ CP / ABS]]="Ch.P.",Tableau1[[#This Row],[Temps de travail]],0)</f>
        <v>0</v>
      </c>
    </row>
    <row r="183" spans="2:18" x14ac:dyDescent="0.3">
      <c r="B183" s="49" t="str">
        <f>IF(WEEKDAY(Tableau1[[#This Row],[Date]],2)=4,"semaine "&amp;_xlfn.ISOWEEKNUM(Tableau1[[#This Row],[Date]]),"")</f>
        <v>semaine 26</v>
      </c>
      <c r="C183" s="3" t="str">
        <f>UPPER(TEXT(Tableau1[[#This Row],[Date]],"jjjj"))</f>
        <v>JEUDI</v>
      </c>
      <c r="D183" s="4">
        <f>$C$3+ROW()-ROW(Tableau1[[#Headers],[Date]])-1</f>
        <v>44007</v>
      </c>
      <c r="E183" s="24"/>
      <c r="F183" s="24"/>
      <c r="G183" s="24"/>
      <c r="H183" s="24"/>
      <c r="I183" s="24"/>
      <c r="J183" s="24"/>
      <c r="K183" s="2">
        <f>Tableau1[[#This Row],[Fin ]]-Tableau1[[#This Row],[Début ]]-Tableau1[[#This Row],[Pause AM]]+Tableau1[[#This Row],[Fin PM]]-Tableau1[[#This Row],[Début PM]]-Tableau1[[#This Row],[Pause PM]]</f>
        <v>0</v>
      </c>
      <c r="L183" s="2"/>
      <c r="M183" s="2"/>
      <c r="N183" s="26"/>
      <c r="O183" s="22" t="str">
        <f ca="1">IF(COUNTIF('jours fériés'!C:C,Tableau1[[#This Row],[Date]]),"oui","")</f>
        <v/>
      </c>
      <c r="P183" s="74">
        <f ca="1">MAX(0,IF(WEEKDAY(Tableau1[[#This Row],[Date]],2)&lt;7,0,
SUM(OFFSET(Tableau1[[#This Row],[Temps de travail]],-6,,7))-
SUM(OFFSET(Tableau1[[#This Row],[Heures à récupérer]],-6,,7))+
SUM(OFFSET(Tableau1[[#This Row],[Récup avance]],-6,,7))+
COUNTA(OFFSET(Tableau1[[#This Row],[ CP / ABS]],-6,,7))*$E$3-$K$3
)*24)</f>
        <v>0</v>
      </c>
      <c r="Q183" s="63">
        <f>IF(Tableau1[[#This Row],[ CP / ABS]]="A.M.",Tableau1[[#This Row],[Temps de travail]],0)</f>
        <v>0</v>
      </c>
      <c r="R183" s="63">
        <f>IF(Tableau1[[#This Row],[ CP / ABS]]="Ch.P.",Tableau1[[#This Row],[Temps de travail]],0)</f>
        <v>0</v>
      </c>
    </row>
    <row r="184" spans="2:18" x14ac:dyDescent="0.3">
      <c r="B184" s="49" t="str">
        <f>IF(WEEKDAY(Tableau1[[#This Row],[Date]],2)=4,"semaine "&amp;_xlfn.ISOWEEKNUM(Tableau1[[#This Row],[Date]]),"")</f>
        <v/>
      </c>
      <c r="C184" s="3" t="str">
        <f>UPPER(TEXT(Tableau1[[#This Row],[Date]],"jjjj"))</f>
        <v>VENDREDI</v>
      </c>
      <c r="D184" s="4">
        <f>$C$3+ROW()-ROW(Tableau1[[#Headers],[Date]])-1</f>
        <v>44008</v>
      </c>
      <c r="E184" s="24"/>
      <c r="F184" s="24"/>
      <c r="G184" s="24"/>
      <c r="H184" s="24"/>
      <c r="I184" s="24"/>
      <c r="J184" s="24"/>
      <c r="K184" s="2">
        <f>Tableau1[[#This Row],[Fin ]]-Tableau1[[#This Row],[Début ]]-Tableau1[[#This Row],[Pause AM]]+Tableau1[[#This Row],[Fin PM]]-Tableau1[[#This Row],[Début PM]]-Tableau1[[#This Row],[Pause PM]]</f>
        <v>0</v>
      </c>
      <c r="L184" s="2"/>
      <c r="M184" s="2"/>
      <c r="N184" s="26"/>
      <c r="O184" s="22" t="str">
        <f ca="1">IF(COUNTIF('jours fériés'!C:C,Tableau1[[#This Row],[Date]]),"oui","")</f>
        <v/>
      </c>
      <c r="P184" s="74">
        <f ca="1">MAX(0,IF(WEEKDAY(Tableau1[[#This Row],[Date]],2)&lt;7,0,
SUM(OFFSET(Tableau1[[#This Row],[Temps de travail]],-6,,7))-
SUM(OFFSET(Tableau1[[#This Row],[Heures à récupérer]],-6,,7))+
SUM(OFFSET(Tableau1[[#This Row],[Récup avance]],-6,,7))+
COUNTA(OFFSET(Tableau1[[#This Row],[ CP / ABS]],-6,,7))*$E$3-$K$3
)*24)</f>
        <v>0</v>
      </c>
      <c r="Q184" s="63">
        <f>IF(Tableau1[[#This Row],[ CP / ABS]]="A.M.",Tableau1[[#This Row],[Temps de travail]],0)</f>
        <v>0</v>
      </c>
      <c r="R184" s="63">
        <f>IF(Tableau1[[#This Row],[ CP / ABS]]="Ch.P.",Tableau1[[#This Row],[Temps de travail]],0)</f>
        <v>0</v>
      </c>
    </row>
    <row r="185" spans="2:18" ht="15" thickBot="1" x14ac:dyDescent="0.35">
      <c r="B185" s="49" t="str">
        <f>IF(WEEKDAY(Tableau1[[#This Row],[Date]],2)=4,"semaine "&amp;_xlfn.ISOWEEKNUM(Tableau1[[#This Row],[Date]]),"")</f>
        <v/>
      </c>
      <c r="C185" s="3" t="str">
        <f>UPPER(TEXT(Tableau1[[#This Row],[Date]],"jjjj"))</f>
        <v>SAMEDI</v>
      </c>
      <c r="D185" s="4">
        <f>$C$3+ROW()-ROW(Tableau1[[#Headers],[Date]])-1</f>
        <v>44009</v>
      </c>
      <c r="E185" s="24"/>
      <c r="F185" s="24"/>
      <c r="G185" s="24"/>
      <c r="H185" s="24"/>
      <c r="I185" s="24"/>
      <c r="J185" s="24"/>
      <c r="K185" s="2">
        <f>Tableau1[[#This Row],[Fin ]]-Tableau1[[#This Row],[Début ]]-Tableau1[[#This Row],[Pause AM]]+Tableau1[[#This Row],[Fin PM]]-Tableau1[[#This Row],[Début PM]]-Tableau1[[#This Row],[Pause PM]]</f>
        <v>0</v>
      </c>
      <c r="L185" s="2"/>
      <c r="M185" s="2"/>
      <c r="N185" s="26"/>
      <c r="O185" s="22" t="str">
        <f ca="1">IF(COUNTIF('jours fériés'!C:C,Tableau1[[#This Row],[Date]]),"oui","")</f>
        <v/>
      </c>
      <c r="P185" s="74">
        <f ca="1">MAX(0,IF(WEEKDAY(Tableau1[[#This Row],[Date]],2)&lt;7,0,
SUM(OFFSET(Tableau1[[#This Row],[Temps de travail]],-6,,7))-
SUM(OFFSET(Tableau1[[#This Row],[Heures à récupérer]],-6,,7))+
SUM(OFFSET(Tableau1[[#This Row],[Récup avance]],-6,,7))+
COUNTA(OFFSET(Tableau1[[#This Row],[ CP / ABS]],-6,,7))*$E$3-$K$3
)*24)</f>
        <v>0</v>
      </c>
      <c r="Q185" s="63">
        <f>IF(Tableau1[[#This Row],[ CP / ABS]]="A.M.",Tableau1[[#This Row],[Temps de travail]],0)</f>
        <v>0</v>
      </c>
      <c r="R185" s="63">
        <f>IF(Tableau1[[#This Row],[ CP / ABS]]="Ch.P.",Tableau1[[#This Row],[Temps de travail]],0)</f>
        <v>0</v>
      </c>
    </row>
    <row r="186" spans="2:18" ht="15" thickBot="1" x14ac:dyDescent="0.35">
      <c r="B186" s="49" t="str">
        <f>IF(WEEKDAY(Tableau1[[#This Row],[Date]],2)=4,"semaine "&amp;_xlfn.ISOWEEKNUM(Tableau1[[#This Row],[Date]]),"")</f>
        <v/>
      </c>
      <c r="C186" s="3" t="str">
        <f>UPPER(TEXT(Tableau1[[#This Row],[Date]],"jjjj"))</f>
        <v>DIMANCHE</v>
      </c>
      <c r="D186" s="4">
        <f>$C$3+ROW()-ROW(Tableau1[[#Headers],[Date]])-1</f>
        <v>44010</v>
      </c>
      <c r="E186" s="24"/>
      <c r="F186" s="24"/>
      <c r="G186" s="24"/>
      <c r="H186" s="24"/>
      <c r="I186" s="24"/>
      <c r="J186" s="24"/>
      <c r="K186" s="2">
        <f>Tableau1[[#This Row],[Fin ]]-Tableau1[[#This Row],[Début ]]-Tableau1[[#This Row],[Pause AM]]+Tableau1[[#This Row],[Fin PM]]-Tableau1[[#This Row],[Début PM]]-Tableau1[[#This Row],[Pause PM]]</f>
        <v>0</v>
      </c>
      <c r="L186" s="2"/>
      <c r="M186" s="2"/>
      <c r="N186" s="26"/>
      <c r="O186" s="22" t="str">
        <f ca="1">IF(COUNTIF('jours fériés'!C:C,Tableau1[[#This Row],[Date]]),"oui","")</f>
        <v/>
      </c>
      <c r="P186" s="75">
        <f ca="1">SUBTOTAL(109,P180:P185)</f>
        <v>0</v>
      </c>
      <c r="Q186" s="62">
        <f t="shared" ref="Q186" si="48">SUBTOTAL(109,Q180:Q185)</f>
        <v>0</v>
      </c>
      <c r="R186" s="66">
        <f t="shared" ref="R186" si="49">SUM(R180:R185)</f>
        <v>0</v>
      </c>
    </row>
    <row r="187" spans="2:18" x14ac:dyDescent="0.3">
      <c r="B187" s="49" t="str">
        <f>IF(WEEKDAY(Tableau1[[#This Row],[Date]],2)=4,"semaine "&amp;_xlfn.ISOWEEKNUM(Tableau1[[#This Row],[Date]]),"")</f>
        <v/>
      </c>
      <c r="C187" s="3" t="str">
        <f>UPPER(TEXT(Tableau1[[#This Row],[Date]],"jjjj"))</f>
        <v>LUNDI</v>
      </c>
      <c r="D187" s="4">
        <f>$C$3+ROW()-ROW(Tableau1[[#Headers],[Date]])-1</f>
        <v>44011</v>
      </c>
      <c r="E187" s="24"/>
      <c r="F187" s="24"/>
      <c r="G187" s="24"/>
      <c r="H187" s="24"/>
      <c r="I187" s="24"/>
      <c r="J187" s="24"/>
      <c r="K187" s="2">
        <f>Tableau1[[#This Row],[Fin ]]-Tableau1[[#This Row],[Début ]]-Tableau1[[#This Row],[Pause AM]]+Tableau1[[#This Row],[Fin PM]]-Tableau1[[#This Row],[Début PM]]-Tableau1[[#This Row],[Pause PM]]</f>
        <v>0</v>
      </c>
      <c r="L187" s="2"/>
      <c r="M187" s="2"/>
      <c r="N187" s="26"/>
      <c r="O187" s="22" t="str">
        <f ca="1">IF(COUNTIF('jours fériés'!C:C,Tableau1[[#This Row],[Date]]),"oui","")</f>
        <v/>
      </c>
      <c r="P187" s="74">
        <f ca="1">MAX(0,IF(WEEKDAY(Tableau1[[#This Row],[Date]],2)&lt;7,0,
SUM(OFFSET(Tableau1[[#This Row],[Temps de travail]],-6,,7))-
SUM(OFFSET(Tableau1[[#This Row],[Heures à récupérer]],-6,,7))+
SUM(OFFSET(Tableau1[[#This Row],[Récup avance]],-6,,7))+
COUNTA(OFFSET(Tableau1[[#This Row],[ CP / ABS]],-6,,7))*$E$3-$K$3
)*24)</f>
        <v>0</v>
      </c>
      <c r="Q187" s="65">
        <f>IF(Tableau1[[#This Row],[ CP / ABS]]="A.M.",Tableau1[[#This Row],[Temps de travail]],0)</f>
        <v>0</v>
      </c>
      <c r="R187" s="65">
        <f>IF(Tableau1[[#This Row],[ CP / ABS]]="Ch.P.",Tableau1[[#This Row],[Temps de travail]],0)</f>
        <v>0</v>
      </c>
    </row>
    <row r="188" spans="2:18" x14ac:dyDescent="0.3">
      <c r="B188" s="49" t="str">
        <f>IF(WEEKDAY(Tableau1[[#This Row],[Date]],2)=4,"semaine "&amp;_xlfn.ISOWEEKNUM(Tableau1[[#This Row],[Date]]),"")</f>
        <v/>
      </c>
      <c r="C188" s="3" t="str">
        <f>UPPER(TEXT(Tableau1[[#This Row],[Date]],"jjjj"))</f>
        <v>MARDI</v>
      </c>
      <c r="D188" s="4">
        <f>$C$3+ROW()-ROW(Tableau1[[#Headers],[Date]])-1</f>
        <v>44012</v>
      </c>
      <c r="E188" s="24"/>
      <c r="F188" s="24"/>
      <c r="G188" s="24"/>
      <c r="H188" s="24"/>
      <c r="I188" s="24"/>
      <c r="J188" s="24"/>
      <c r="K188" s="2">
        <f>Tableau1[[#This Row],[Fin ]]-Tableau1[[#This Row],[Début ]]-Tableau1[[#This Row],[Pause AM]]+Tableau1[[#This Row],[Fin PM]]-Tableau1[[#This Row],[Début PM]]-Tableau1[[#This Row],[Pause PM]]</f>
        <v>0</v>
      </c>
      <c r="L188" s="2"/>
      <c r="M188" s="2"/>
      <c r="N188" s="26"/>
      <c r="O188" s="22" t="str">
        <f ca="1">IF(COUNTIF('jours fériés'!C:C,Tableau1[[#This Row],[Date]]),"oui","")</f>
        <v/>
      </c>
      <c r="P188" s="74">
        <f ca="1">MAX(0,IF(WEEKDAY(Tableau1[[#This Row],[Date]],2)&lt;7,0,
SUM(OFFSET(Tableau1[[#This Row],[Temps de travail]],-6,,7))-
SUM(OFFSET(Tableau1[[#This Row],[Heures à récupérer]],-6,,7))+
SUM(OFFSET(Tableau1[[#This Row],[Récup avance]],-6,,7))+
COUNTA(OFFSET(Tableau1[[#This Row],[ CP / ABS]],-6,,7))*$E$3-$K$3
)*24)</f>
        <v>0</v>
      </c>
      <c r="Q188" s="63">
        <f>IF(Tableau1[[#This Row],[ CP / ABS]]="A.M.",Tableau1[[#This Row],[Temps de travail]],0)</f>
        <v>0</v>
      </c>
      <c r="R188" s="63">
        <f>IF(Tableau1[[#This Row],[ CP / ABS]]="Ch.P.",Tableau1[[#This Row],[Temps de travail]],0)</f>
        <v>0</v>
      </c>
    </row>
    <row r="189" spans="2:18" x14ac:dyDescent="0.3">
      <c r="B189" s="49" t="str">
        <f>IF(WEEKDAY(Tableau1[[#This Row],[Date]],2)=4,"semaine "&amp;_xlfn.ISOWEEKNUM(Tableau1[[#This Row],[Date]]),"")</f>
        <v/>
      </c>
      <c r="C189" s="3" t="str">
        <f>UPPER(TEXT(Tableau1[[#This Row],[Date]],"jjjj"))</f>
        <v>MERCREDI</v>
      </c>
      <c r="D189" s="4">
        <f>$C$3+ROW()-ROW(Tableau1[[#Headers],[Date]])-1</f>
        <v>44013</v>
      </c>
      <c r="E189" s="24"/>
      <c r="F189" s="24"/>
      <c r="G189" s="24"/>
      <c r="H189" s="24"/>
      <c r="I189" s="24"/>
      <c r="J189" s="24"/>
      <c r="K189" s="2">
        <f>Tableau1[[#This Row],[Fin ]]-Tableau1[[#This Row],[Début ]]-Tableau1[[#This Row],[Pause AM]]+Tableau1[[#This Row],[Fin PM]]-Tableau1[[#This Row],[Début PM]]-Tableau1[[#This Row],[Pause PM]]</f>
        <v>0</v>
      </c>
      <c r="L189" s="2"/>
      <c r="M189" s="2"/>
      <c r="N189" s="26"/>
      <c r="O189" s="22" t="str">
        <f ca="1">IF(COUNTIF('jours fériés'!C:C,Tableau1[[#This Row],[Date]]),"oui","")</f>
        <v/>
      </c>
      <c r="P189" s="74">
        <f ca="1">MAX(0,IF(WEEKDAY(Tableau1[[#This Row],[Date]],2)&lt;7,0,
SUM(OFFSET(Tableau1[[#This Row],[Temps de travail]],-6,,7))-
SUM(OFFSET(Tableau1[[#This Row],[Heures à récupérer]],-6,,7))+
SUM(OFFSET(Tableau1[[#This Row],[Récup avance]],-6,,7))+
COUNTA(OFFSET(Tableau1[[#This Row],[ CP / ABS]],-6,,7))*$E$3-$K$3
)*24)</f>
        <v>0</v>
      </c>
      <c r="Q189" s="63">
        <f>IF(Tableau1[[#This Row],[ CP / ABS]]="A.M.",Tableau1[[#This Row],[Temps de travail]],0)</f>
        <v>0</v>
      </c>
      <c r="R189" s="63">
        <f>IF(Tableau1[[#This Row],[ CP / ABS]]="Ch.P.",Tableau1[[#This Row],[Temps de travail]],0)</f>
        <v>0</v>
      </c>
    </row>
    <row r="190" spans="2:18" x14ac:dyDescent="0.3">
      <c r="B190" s="49" t="str">
        <f>IF(WEEKDAY(Tableau1[[#This Row],[Date]],2)=4,"semaine "&amp;_xlfn.ISOWEEKNUM(Tableau1[[#This Row],[Date]]),"")</f>
        <v>semaine 27</v>
      </c>
      <c r="C190" s="3" t="str">
        <f>UPPER(TEXT(Tableau1[[#This Row],[Date]],"jjjj"))</f>
        <v>JEUDI</v>
      </c>
      <c r="D190" s="4">
        <f>$C$3+ROW()-ROW(Tableau1[[#Headers],[Date]])-1</f>
        <v>44014</v>
      </c>
      <c r="E190" s="24"/>
      <c r="F190" s="24"/>
      <c r="G190" s="24"/>
      <c r="H190" s="24"/>
      <c r="I190" s="24"/>
      <c r="J190" s="24"/>
      <c r="K190" s="2">
        <f>Tableau1[[#This Row],[Fin ]]-Tableau1[[#This Row],[Début ]]-Tableau1[[#This Row],[Pause AM]]+Tableau1[[#This Row],[Fin PM]]-Tableau1[[#This Row],[Début PM]]-Tableau1[[#This Row],[Pause PM]]</f>
        <v>0</v>
      </c>
      <c r="L190" s="2"/>
      <c r="M190" s="2"/>
      <c r="N190" s="26"/>
      <c r="O190" s="22" t="str">
        <f ca="1">IF(COUNTIF('jours fériés'!C:C,Tableau1[[#This Row],[Date]]),"oui","")</f>
        <v/>
      </c>
      <c r="P190" s="74">
        <f ca="1">MAX(0,IF(WEEKDAY(Tableau1[[#This Row],[Date]],2)&lt;7,0,
SUM(OFFSET(Tableau1[[#This Row],[Temps de travail]],-6,,7))-
SUM(OFFSET(Tableau1[[#This Row],[Heures à récupérer]],-6,,7))+
SUM(OFFSET(Tableau1[[#This Row],[Récup avance]],-6,,7))+
COUNTA(OFFSET(Tableau1[[#This Row],[ CP / ABS]],-6,,7))*$E$3-$K$3
)*24)</f>
        <v>0</v>
      </c>
      <c r="Q190" s="63">
        <f>IF(Tableau1[[#This Row],[ CP / ABS]]="A.M.",Tableau1[[#This Row],[Temps de travail]],0)</f>
        <v>0</v>
      </c>
      <c r="R190" s="63">
        <f>IF(Tableau1[[#This Row],[ CP / ABS]]="Ch.P.",Tableau1[[#This Row],[Temps de travail]],0)</f>
        <v>0</v>
      </c>
    </row>
    <row r="191" spans="2:18" x14ac:dyDescent="0.3">
      <c r="B191" s="49" t="str">
        <f>IF(WEEKDAY(Tableau1[[#This Row],[Date]],2)=4,"semaine "&amp;_xlfn.ISOWEEKNUM(Tableau1[[#This Row],[Date]]),"")</f>
        <v/>
      </c>
      <c r="C191" s="3" t="str">
        <f>UPPER(TEXT(Tableau1[[#This Row],[Date]],"jjjj"))</f>
        <v>VENDREDI</v>
      </c>
      <c r="D191" s="4">
        <f>$C$3+ROW()-ROW(Tableau1[[#Headers],[Date]])-1</f>
        <v>44015</v>
      </c>
      <c r="E191" s="24"/>
      <c r="F191" s="24"/>
      <c r="G191" s="24"/>
      <c r="H191" s="24"/>
      <c r="I191" s="24"/>
      <c r="J191" s="24"/>
      <c r="K191" s="2">
        <f>Tableau1[[#This Row],[Fin ]]-Tableau1[[#This Row],[Début ]]-Tableau1[[#This Row],[Pause AM]]+Tableau1[[#This Row],[Fin PM]]-Tableau1[[#This Row],[Début PM]]-Tableau1[[#This Row],[Pause PM]]</f>
        <v>0</v>
      </c>
      <c r="L191" s="2"/>
      <c r="M191" s="2"/>
      <c r="N191" s="26"/>
      <c r="O191" s="22" t="str">
        <f ca="1">IF(COUNTIF('jours fériés'!C:C,Tableau1[[#This Row],[Date]]),"oui","")</f>
        <v/>
      </c>
      <c r="P191" s="74">
        <f ca="1">MAX(0,IF(WEEKDAY(Tableau1[[#This Row],[Date]],2)&lt;7,0,
SUM(OFFSET(Tableau1[[#This Row],[Temps de travail]],-6,,7))-
SUM(OFFSET(Tableau1[[#This Row],[Heures à récupérer]],-6,,7))+
SUM(OFFSET(Tableau1[[#This Row],[Récup avance]],-6,,7))+
COUNTA(OFFSET(Tableau1[[#This Row],[ CP / ABS]],-6,,7))*$E$3-$K$3
)*24)</f>
        <v>0</v>
      </c>
      <c r="Q191" s="63">
        <f>IF(Tableau1[[#This Row],[ CP / ABS]]="A.M.",Tableau1[[#This Row],[Temps de travail]],0)</f>
        <v>0</v>
      </c>
      <c r="R191" s="63">
        <f>IF(Tableau1[[#This Row],[ CP / ABS]]="Ch.P.",Tableau1[[#This Row],[Temps de travail]],0)</f>
        <v>0</v>
      </c>
    </row>
    <row r="192" spans="2:18" ht="15" thickBot="1" x14ac:dyDescent="0.35">
      <c r="B192" s="49" t="str">
        <f>IF(WEEKDAY(Tableau1[[#This Row],[Date]],2)=4,"semaine "&amp;_xlfn.ISOWEEKNUM(Tableau1[[#This Row],[Date]]),"")</f>
        <v/>
      </c>
      <c r="C192" s="3" t="str">
        <f>UPPER(TEXT(Tableau1[[#This Row],[Date]],"jjjj"))</f>
        <v>SAMEDI</v>
      </c>
      <c r="D192" s="4">
        <f>$C$3+ROW()-ROW(Tableau1[[#Headers],[Date]])-1</f>
        <v>44016</v>
      </c>
      <c r="E192" s="24"/>
      <c r="F192" s="24"/>
      <c r="G192" s="24"/>
      <c r="H192" s="24"/>
      <c r="I192" s="24"/>
      <c r="J192" s="24"/>
      <c r="K192" s="2">
        <f>Tableau1[[#This Row],[Fin ]]-Tableau1[[#This Row],[Début ]]-Tableau1[[#This Row],[Pause AM]]+Tableau1[[#This Row],[Fin PM]]-Tableau1[[#This Row],[Début PM]]-Tableau1[[#This Row],[Pause PM]]</f>
        <v>0</v>
      </c>
      <c r="L192" s="2"/>
      <c r="M192" s="2"/>
      <c r="N192" s="26"/>
      <c r="O192" s="22" t="str">
        <f ca="1">IF(COUNTIF('jours fériés'!C:C,Tableau1[[#This Row],[Date]]),"oui","")</f>
        <v/>
      </c>
      <c r="P192" s="74">
        <f ca="1">MAX(0,IF(WEEKDAY(Tableau1[[#This Row],[Date]],2)&lt;7,0,
SUM(OFFSET(Tableau1[[#This Row],[Temps de travail]],-6,,7))-
SUM(OFFSET(Tableau1[[#This Row],[Heures à récupérer]],-6,,7))+
SUM(OFFSET(Tableau1[[#This Row],[Récup avance]],-6,,7))+
COUNTA(OFFSET(Tableau1[[#This Row],[ CP / ABS]],-6,,7))*$E$3-$K$3
)*24)</f>
        <v>0</v>
      </c>
      <c r="Q192" s="63">
        <f>IF(Tableau1[[#This Row],[ CP / ABS]]="A.M.",Tableau1[[#This Row],[Temps de travail]],0)</f>
        <v>0</v>
      </c>
      <c r="R192" s="63">
        <f>IF(Tableau1[[#This Row],[ CP / ABS]]="Ch.P.",Tableau1[[#This Row],[Temps de travail]],0)</f>
        <v>0</v>
      </c>
    </row>
    <row r="193" spans="2:18" ht="15" thickBot="1" x14ac:dyDescent="0.35">
      <c r="B193" s="49" t="str">
        <f>IF(WEEKDAY(Tableau1[[#This Row],[Date]],2)=4,"semaine "&amp;_xlfn.ISOWEEKNUM(Tableau1[[#This Row],[Date]]),"")</f>
        <v/>
      </c>
      <c r="C193" s="3" t="str">
        <f>UPPER(TEXT(Tableau1[[#This Row],[Date]],"jjjj"))</f>
        <v>DIMANCHE</v>
      </c>
      <c r="D193" s="4">
        <f>$C$3+ROW()-ROW(Tableau1[[#Headers],[Date]])-1</f>
        <v>44017</v>
      </c>
      <c r="E193" s="24"/>
      <c r="F193" s="24"/>
      <c r="G193" s="24"/>
      <c r="H193" s="24"/>
      <c r="I193" s="24"/>
      <c r="J193" s="24"/>
      <c r="K193" s="2">
        <f>Tableau1[[#This Row],[Fin ]]-Tableau1[[#This Row],[Début ]]-Tableau1[[#This Row],[Pause AM]]+Tableau1[[#This Row],[Fin PM]]-Tableau1[[#This Row],[Début PM]]-Tableau1[[#This Row],[Pause PM]]</f>
        <v>0</v>
      </c>
      <c r="L193" s="2"/>
      <c r="M193" s="2"/>
      <c r="N193" s="26"/>
      <c r="O193" s="22" t="str">
        <f ca="1">IF(COUNTIF('jours fériés'!C:C,Tableau1[[#This Row],[Date]]),"oui","")</f>
        <v/>
      </c>
      <c r="P193" s="75">
        <f ca="1">SUBTOTAL(109,P187:P192)</f>
        <v>0</v>
      </c>
      <c r="Q193" s="62">
        <f t="shared" ref="Q193" si="50">SUBTOTAL(109,Q187:Q192)</f>
        <v>0</v>
      </c>
      <c r="R193" s="66">
        <f t="shared" ref="R193" si="51">SUM(R187:R192)</f>
        <v>0</v>
      </c>
    </row>
    <row r="194" spans="2:18" x14ac:dyDescent="0.3">
      <c r="B194" s="49" t="str">
        <f>IF(WEEKDAY(Tableau1[[#This Row],[Date]],2)=4,"semaine "&amp;_xlfn.ISOWEEKNUM(Tableau1[[#This Row],[Date]]),"")</f>
        <v/>
      </c>
      <c r="C194" s="3" t="str">
        <f>UPPER(TEXT(Tableau1[[#This Row],[Date]],"jjjj"))</f>
        <v>LUNDI</v>
      </c>
      <c r="D194" s="4">
        <f>$C$3+ROW()-ROW(Tableau1[[#Headers],[Date]])-1</f>
        <v>44018</v>
      </c>
      <c r="E194" s="24"/>
      <c r="F194" s="24"/>
      <c r="G194" s="24"/>
      <c r="H194" s="24"/>
      <c r="I194" s="24"/>
      <c r="J194" s="24"/>
      <c r="K194" s="2">
        <f>Tableau1[[#This Row],[Fin ]]-Tableau1[[#This Row],[Début ]]-Tableau1[[#This Row],[Pause AM]]+Tableau1[[#This Row],[Fin PM]]-Tableau1[[#This Row],[Début PM]]-Tableau1[[#This Row],[Pause PM]]</f>
        <v>0</v>
      </c>
      <c r="L194" s="2"/>
      <c r="M194" s="2"/>
      <c r="N194" s="26"/>
      <c r="O194" s="22" t="str">
        <f ca="1">IF(COUNTIF('jours fériés'!C:C,Tableau1[[#This Row],[Date]]),"oui","")</f>
        <v/>
      </c>
      <c r="P194" s="74">
        <f ca="1">MAX(0,IF(WEEKDAY(Tableau1[[#This Row],[Date]],2)&lt;7,0,
SUM(OFFSET(Tableau1[[#This Row],[Temps de travail]],-6,,7))-
SUM(OFFSET(Tableau1[[#This Row],[Heures à récupérer]],-6,,7))+
SUM(OFFSET(Tableau1[[#This Row],[Récup avance]],-6,,7))+
COUNTA(OFFSET(Tableau1[[#This Row],[ CP / ABS]],-6,,7))*$E$3-$K$3
)*24)</f>
        <v>0</v>
      </c>
      <c r="Q194" s="65">
        <f>IF(Tableau1[[#This Row],[ CP / ABS]]="A.M.",Tableau1[[#This Row],[Temps de travail]],0)</f>
        <v>0</v>
      </c>
      <c r="R194" s="65">
        <f>IF(Tableau1[[#This Row],[ CP / ABS]]="Ch.P.",Tableau1[[#This Row],[Temps de travail]],0)</f>
        <v>0</v>
      </c>
    </row>
    <row r="195" spans="2:18" x14ac:dyDescent="0.3">
      <c r="B195" s="49" t="str">
        <f>IF(WEEKDAY(Tableau1[[#This Row],[Date]],2)=4,"semaine "&amp;_xlfn.ISOWEEKNUM(Tableau1[[#This Row],[Date]]),"")</f>
        <v/>
      </c>
      <c r="C195" s="3" t="str">
        <f>UPPER(TEXT(Tableau1[[#This Row],[Date]],"jjjj"))</f>
        <v>MARDI</v>
      </c>
      <c r="D195" s="4">
        <f>$C$3+ROW()-ROW(Tableau1[[#Headers],[Date]])-1</f>
        <v>44019</v>
      </c>
      <c r="E195" s="24"/>
      <c r="F195" s="24"/>
      <c r="G195" s="24"/>
      <c r="H195" s="24"/>
      <c r="I195" s="24"/>
      <c r="J195" s="24"/>
      <c r="K195" s="2">
        <f>Tableau1[[#This Row],[Fin ]]-Tableau1[[#This Row],[Début ]]-Tableau1[[#This Row],[Pause AM]]+Tableau1[[#This Row],[Fin PM]]-Tableau1[[#This Row],[Début PM]]-Tableau1[[#This Row],[Pause PM]]</f>
        <v>0</v>
      </c>
      <c r="L195" s="2"/>
      <c r="M195" s="2"/>
      <c r="N195" s="26"/>
      <c r="O195" s="22" t="str">
        <f ca="1">IF(COUNTIF('jours fériés'!C:C,Tableau1[[#This Row],[Date]]),"oui","")</f>
        <v/>
      </c>
      <c r="P195" s="74">
        <f ca="1">MAX(0,IF(WEEKDAY(Tableau1[[#This Row],[Date]],2)&lt;7,0,
SUM(OFFSET(Tableau1[[#This Row],[Temps de travail]],-6,,7))-
SUM(OFFSET(Tableau1[[#This Row],[Heures à récupérer]],-6,,7))+
SUM(OFFSET(Tableau1[[#This Row],[Récup avance]],-6,,7))+
COUNTA(OFFSET(Tableau1[[#This Row],[ CP / ABS]],-6,,7))*$E$3-$K$3
)*24)</f>
        <v>0</v>
      </c>
      <c r="Q195" s="63">
        <f>IF(Tableau1[[#This Row],[ CP / ABS]]="A.M.",Tableau1[[#This Row],[Temps de travail]],0)</f>
        <v>0</v>
      </c>
      <c r="R195" s="63">
        <f>IF(Tableau1[[#This Row],[ CP / ABS]]="Ch.P.",Tableau1[[#This Row],[Temps de travail]],0)</f>
        <v>0</v>
      </c>
    </row>
    <row r="196" spans="2:18" x14ac:dyDescent="0.3">
      <c r="B196" s="49" t="str">
        <f>IF(WEEKDAY(Tableau1[[#This Row],[Date]],2)=4,"semaine "&amp;_xlfn.ISOWEEKNUM(Tableau1[[#This Row],[Date]]),"")</f>
        <v/>
      </c>
      <c r="C196" s="3" t="str">
        <f>UPPER(TEXT(Tableau1[[#This Row],[Date]],"jjjj"))</f>
        <v>MERCREDI</v>
      </c>
      <c r="D196" s="4">
        <f>$C$3+ROW()-ROW(Tableau1[[#Headers],[Date]])-1</f>
        <v>44020</v>
      </c>
      <c r="E196" s="24"/>
      <c r="F196" s="24"/>
      <c r="G196" s="24"/>
      <c r="H196" s="24"/>
      <c r="I196" s="24"/>
      <c r="J196" s="24"/>
      <c r="K196" s="2">
        <f>Tableau1[[#This Row],[Fin ]]-Tableau1[[#This Row],[Début ]]-Tableau1[[#This Row],[Pause AM]]+Tableau1[[#This Row],[Fin PM]]-Tableau1[[#This Row],[Début PM]]-Tableau1[[#This Row],[Pause PM]]</f>
        <v>0</v>
      </c>
      <c r="L196" s="2"/>
      <c r="M196" s="2"/>
      <c r="N196" s="26"/>
      <c r="O196" s="22" t="str">
        <f ca="1">IF(COUNTIF('jours fériés'!C:C,Tableau1[[#This Row],[Date]]),"oui","")</f>
        <v/>
      </c>
      <c r="P196" s="74">
        <f ca="1">MAX(0,IF(WEEKDAY(Tableau1[[#This Row],[Date]],2)&lt;7,0,
SUM(OFFSET(Tableau1[[#This Row],[Temps de travail]],-6,,7))-
SUM(OFFSET(Tableau1[[#This Row],[Heures à récupérer]],-6,,7))+
SUM(OFFSET(Tableau1[[#This Row],[Récup avance]],-6,,7))+
COUNTA(OFFSET(Tableau1[[#This Row],[ CP / ABS]],-6,,7))*$E$3-$K$3
)*24)</f>
        <v>0</v>
      </c>
      <c r="Q196" s="63">
        <f>IF(Tableau1[[#This Row],[ CP / ABS]]="A.M.",Tableau1[[#This Row],[Temps de travail]],0)</f>
        <v>0</v>
      </c>
      <c r="R196" s="63">
        <f>IF(Tableau1[[#This Row],[ CP / ABS]]="Ch.P.",Tableau1[[#This Row],[Temps de travail]],0)</f>
        <v>0</v>
      </c>
    </row>
    <row r="197" spans="2:18" x14ac:dyDescent="0.3">
      <c r="B197" s="49" t="str">
        <f>IF(WEEKDAY(Tableau1[[#This Row],[Date]],2)=4,"semaine "&amp;_xlfn.ISOWEEKNUM(Tableau1[[#This Row],[Date]]),"")</f>
        <v>semaine 28</v>
      </c>
      <c r="C197" s="3" t="str">
        <f>UPPER(TEXT(Tableau1[[#This Row],[Date]],"jjjj"))</f>
        <v>JEUDI</v>
      </c>
      <c r="D197" s="4">
        <f>$C$3+ROW()-ROW(Tableau1[[#Headers],[Date]])-1</f>
        <v>44021</v>
      </c>
      <c r="E197" s="24"/>
      <c r="F197" s="24"/>
      <c r="G197" s="24"/>
      <c r="H197" s="24"/>
      <c r="I197" s="24"/>
      <c r="J197" s="24"/>
      <c r="K197" s="2">
        <f>Tableau1[[#This Row],[Fin ]]-Tableau1[[#This Row],[Début ]]-Tableau1[[#This Row],[Pause AM]]+Tableau1[[#This Row],[Fin PM]]-Tableau1[[#This Row],[Début PM]]-Tableau1[[#This Row],[Pause PM]]</f>
        <v>0</v>
      </c>
      <c r="L197" s="2"/>
      <c r="M197" s="2"/>
      <c r="N197" s="26"/>
      <c r="O197" s="22" t="str">
        <f ca="1">IF(COUNTIF('jours fériés'!C:C,Tableau1[[#This Row],[Date]]),"oui","")</f>
        <v/>
      </c>
      <c r="P197" s="74">
        <f ca="1">MAX(0,IF(WEEKDAY(Tableau1[[#This Row],[Date]],2)&lt;7,0,
SUM(OFFSET(Tableau1[[#This Row],[Temps de travail]],-6,,7))-
SUM(OFFSET(Tableau1[[#This Row],[Heures à récupérer]],-6,,7))+
SUM(OFFSET(Tableau1[[#This Row],[Récup avance]],-6,,7))+
COUNTA(OFFSET(Tableau1[[#This Row],[ CP / ABS]],-6,,7))*$E$3-$K$3
)*24)</f>
        <v>0</v>
      </c>
      <c r="Q197" s="63">
        <f>IF(Tableau1[[#This Row],[ CP / ABS]]="A.M.",Tableau1[[#This Row],[Temps de travail]],0)</f>
        <v>0</v>
      </c>
      <c r="R197" s="63">
        <f>IF(Tableau1[[#This Row],[ CP / ABS]]="Ch.P.",Tableau1[[#This Row],[Temps de travail]],0)</f>
        <v>0</v>
      </c>
    </row>
    <row r="198" spans="2:18" x14ac:dyDescent="0.3">
      <c r="B198" s="49" t="str">
        <f>IF(WEEKDAY(Tableau1[[#This Row],[Date]],2)=4,"semaine "&amp;_xlfn.ISOWEEKNUM(Tableau1[[#This Row],[Date]]),"")</f>
        <v/>
      </c>
      <c r="C198" s="3" t="str">
        <f>UPPER(TEXT(Tableau1[[#This Row],[Date]],"jjjj"))</f>
        <v>VENDREDI</v>
      </c>
      <c r="D198" s="4">
        <f>$C$3+ROW()-ROW(Tableau1[[#Headers],[Date]])-1</f>
        <v>44022</v>
      </c>
      <c r="E198" s="24"/>
      <c r="F198" s="24"/>
      <c r="G198" s="24"/>
      <c r="H198" s="24"/>
      <c r="I198" s="24"/>
      <c r="J198" s="24"/>
      <c r="K198" s="2">
        <f>Tableau1[[#This Row],[Fin ]]-Tableau1[[#This Row],[Début ]]-Tableau1[[#This Row],[Pause AM]]+Tableau1[[#This Row],[Fin PM]]-Tableau1[[#This Row],[Début PM]]-Tableau1[[#This Row],[Pause PM]]</f>
        <v>0</v>
      </c>
      <c r="L198" s="2"/>
      <c r="M198" s="2"/>
      <c r="N198" s="26"/>
      <c r="O198" s="22" t="str">
        <f ca="1">IF(COUNTIF('jours fériés'!C:C,Tableau1[[#This Row],[Date]]),"oui","")</f>
        <v/>
      </c>
      <c r="P198" s="74">
        <f ca="1">MAX(0,IF(WEEKDAY(Tableau1[[#This Row],[Date]],2)&lt;7,0,
SUM(OFFSET(Tableau1[[#This Row],[Temps de travail]],-6,,7))-
SUM(OFFSET(Tableau1[[#This Row],[Heures à récupérer]],-6,,7))+
SUM(OFFSET(Tableau1[[#This Row],[Récup avance]],-6,,7))+
COUNTA(OFFSET(Tableau1[[#This Row],[ CP / ABS]],-6,,7))*$E$3-$K$3
)*24)</f>
        <v>0</v>
      </c>
      <c r="Q198" s="63">
        <f>IF(Tableau1[[#This Row],[ CP / ABS]]="A.M.",Tableau1[[#This Row],[Temps de travail]],0)</f>
        <v>0</v>
      </c>
      <c r="R198" s="63">
        <f>IF(Tableau1[[#This Row],[ CP / ABS]]="Ch.P.",Tableau1[[#This Row],[Temps de travail]],0)</f>
        <v>0</v>
      </c>
    </row>
    <row r="199" spans="2:18" ht="15" thickBot="1" x14ac:dyDescent="0.35">
      <c r="B199" s="49" t="str">
        <f>IF(WEEKDAY(Tableau1[[#This Row],[Date]],2)=4,"semaine "&amp;_xlfn.ISOWEEKNUM(Tableau1[[#This Row],[Date]]),"")</f>
        <v/>
      </c>
      <c r="C199" s="3" t="str">
        <f>UPPER(TEXT(Tableau1[[#This Row],[Date]],"jjjj"))</f>
        <v>SAMEDI</v>
      </c>
      <c r="D199" s="4">
        <f>$C$3+ROW()-ROW(Tableau1[[#Headers],[Date]])-1</f>
        <v>44023</v>
      </c>
      <c r="E199" s="24"/>
      <c r="F199" s="24"/>
      <c r="G199" s="24"/>
      <c r="H199" s="24"/>
      <c r="I199" s="24"/>
      <c r="J199" s="24"/>
      <c r="K199" s="2">
        <f>Tableau1[[#This Row],[Fin ]]-Tableau1[[#This Row],[Début ]]-Tableau1[[#This Row],[Pause AM]]+Tableau1[[#This Row],[Fin PM]]-Tableau1[[#This Row],[Début PM]]-Tableau1[[#This Row],[Pause PM]]</f>
        <v>0</v>
      </c>
      <c r="L199" s="2"/>
      <c r="M199" s="2"/>
      <c r="N199" s="26"/>
      <c r="O199" s="22" t="str">
        <f ca="1">IF(COUNTIF('jours fériés'!C:C,Tableau1[[#This Row],[Date]]),"oui","")</f>
        <v/>
      </c>
      <c r="P199" s="74">
        <f ca="1">MAX(0,IF(WEEKDAY(Tableau1[[#This Row],[Date]],2)&lt;7,0,
SUM(OFFSET(Tableau1[[#This Row],[Temps de travail]],-6,,7))-
SUM(OFFSET(Tableau1[[#This Row],[Heures à récupérer]],-6,,7))+
SUM(OFFSET(Tableau1[[#This Row],[Récup avance]],-6,,7))+
COUNTA(OFFSET(Tableau1[[#This Row],[ CP / ABS]],-6,,7))*$E$3-$K$3
)*24)</f>
        <v>0</v>
      </c>
      <c r="Q199" s="63">
        <f>IF(Tableau1[[#This Row],[ CP / ABS]]="A.M.",Tableau1[[#This Row],[Temps de travail]],0)</f>
        <v>0</v>
      </c>
      <c r="R199" s="63">
        <f>IF(Tableau1[[#This Row],[ CP / ABS]]="Ch.P.",Tableau1[[#This Row],[Temps de travail]],0)</f>
        <v>0</v>
      </c>
    </row>
    <row r="200" spans="2:18" ht="15" thickBot="1" x14ac:dyDescent="0.35">
      <c r="B200" s="49" t="str">
        <f>IF(WEEKDAY(Tableau1[[#This Row],[Date]],2)=4,"semaine "&amp;_xlfn.ISOWEEKNUM(Tableau1[[#This Row],[Date]]),"")</f>
        <v/>
      </c>
      <c r="C200" s="3" t="str">
        <f>UPPER(TEXT(Tableau1[[#This Row],[Date]],"jjjj"))</f>
        <v>DIMANCHE</v>
      </c>
      <c r="D200" s="4">
        <f>$C$3+ROW()-ROW(Tableau1[[#Headers],[Date]])-1</f>
        <v>44024</v>
      </c>
      <c r="E200" s="24"/>
      <c r="F200" s="24"/>
      <c r="G200" s="24"/>
      <c r="H200" s="24"/>
      <c r="I200" s="24"/>
      <c r="J200" s="24"/>
      <c r="K200" s="2">
        <f>Tableau1[[#This Row],[Fin ]]-Tableau1[[#This Row],[Début ]]-Tableau1[[#This Row],[Pause AM]]+Tableau1[[#This Row],[Fin PM]]-Tableau1[[#This Row],[Début PM]]-Tableau1[[#This Row],[Pause PM]]</f>
        <v>0</v>
      </c>
      <c r="L200" s="2"/>
      <c r="M200" s="2"/>
      <c r="N200" s="26"/>
      <c r="O200" s="22" t="str">
        <f ca="1">IF(COUNTIF('jours fériés'!C:C,Tableau1[[#This Row],[Date]]),"oui","")</f>
        <v/>
      </c>
      <c r="P200" s="75">
        <f ca="1">SUBTOTAL(109,P194:P199)</f>
        <v>0</v>
      </c>
      <c r="Q200" s="62">
        <f t="shared" ref="Q200" si="52">SUBTOTAL(109,Q194:Q199)</f>
        <v>0</v>
      </c>
      <c r="R200" s="66">
        <f t="shared" ref="R200" si="53">SUM(R194:R199)</f>
        <v>0</v>
      </c>
    </row>
    <row r="201" spans="2:18" x14ac:dyDescent="0.3">
      <c r="B201" s="49" t="str">
        <f>IF(WEEKDAY(Tableau1[[#This Row],[Date]],2)=4,"semaine "&amp;_xlfn.ISOWEEKNUM(Tableau1[[#This Row],[Date]]),"")</f>
        <v/>
      </c>
      <c r="C201" s="3" t="str">
        <f>UPPER(TEXT(Tableau1[[#This Row],[Date]],"jjjj"))</f>
        <v>LUNDI</v>
      </c>
      <c r="D201" s="4">
        <f>$C$3+ROW()-ROW(Tableau1[[#Headers],[Date]])-1</f>
        <v>44025</v>
      </c>
      <c r="E201" s="24"/>
      <c r="F201" s="24"/>
      <c r="G201" s="24"/>
      <c r="H201" s="24"/>
      <c r="I201" s="24"/>
      <c r="J201" s="24"/>
      <c r="K201" s="2">
        <f>Tableau1[[#This Row],[Fin ]]-Tableau1[[#This Row],[Début ]]-Tableau1[[#This Row],[Pause AM]]+Tableau1[[#This Row],[Fin PM]]-Tableau1[[#This Row],[Début PM]]-Tableau1[[#This Row],[Pause PM]]</f>
        <v>0</v>
      </c>
      <c r="L201" s="2"/>
      <c r="M201" s="2"/>
      <c r="N201" s="26"/>
      <c r="O201" s="22" t="str">
        <f ca="1">IF(COUNTIF('jours fériés'!C:C,Tableau1[[#This Row],[Date]]),"oui","")</f>
        <v/>
      </c>
      <c r="P201" s="74">
        <f ca="1">MAX(0,IF(WEEKDAY(Tableau1[[#This Row],[Date]],2)&lt;7,0,
SUM(OFFSET(Tableau1[[#This Row],[Temps de travail]],-6,,7))-
SUM(OFFSET(Tableau1[[#This Row],[Heures à récupérer]],-6,,7))+
SUM(OFFSET(Tableau1[[#This Row],[Récup avance]],-6,,7))+
COUNTA(OFFSET(Tableau1[[#This Row],[ CP / ABS]],-6,,7))*$E$3-$K$3
)*24)</f>
        <v>0</v>
      </c>
      <c r="Q201" s="65">
        <f>IF(Tableau1[[#This Row],[ CP / ABS]]="A.M.",Tableau1[[#This Row],[Temps de travail]],0)</f>
        <v>0</v>
      </c>
      <c r="R201" s="65">
        <f>IF(Tableau1[[#This Row],[ CP / ABS]]="Ch.P.",Tableau1[[#This Row],[Temps de travail]],0)</f>
        <v>0</v>
      </c>
    </row>
    <row r="202" spans="2:18" x14ac:dyDescent="0.3">
      <c r="B202" s="49" t="str">
        <f>IF(WEEKDAY(Tableau1[[#This Row],[Date]],2)=4,"semaine "&amp;_xlfn.ISOWEEKNUM(Tableau1[[#This Row],[Date]]),"")</f>
        <v/>
      </c>
      <c r="C202" s="3" t="str">
        <f>UPPER(TEXT(Tableau1[[#This Row],[Date]],"jjjj"))</f>
        <v>MARDI</v>
      </c>
      <c r="D202" s="4">
        <f>$C$3+ROW()-ROW(Tableau1[[#Headers],[Date]])-1</f>
        <v>44026</v>
      </c>
      <c r="E202" s="24"/>
      <c r="F202" s="24"/>
      <c r="G202" s="24"/>
      <c r="H202" s="24"/>
      <c r="I202" s="24"/>
      <c r="J202" s="24"/>
      <c r="K202" s="2">
        <f>Tableau1[[#This Row],[Fin ]]-Tableau1[[#This Row],[Début ]]-Tableau1[[#This Row],[Pause AM]]+Tableau1[[#This Row],[Fin PM]]-Tableau1[[#This Row],[Début PM]]-Tableau1[[#This Row],[Pause PM]]</f>
        <v>0</v>
      </c>
      <c r="L202" s="2"/>
      <c r="M202" s="2"/>
      <c r="N202" s="26"/>
      <c r="O202" s="22" t="str">
        <f ca="1">IF(COUNTIF('jours fériés'!C:C,Tableau1[[#This Row],[Date]]),"oui","")</f>
        <v>oui</v>
      </c>
      <c r="P202" s="74">
        <f ca="1">MAX(0,IF(WEEKDAY(Tableau1[[#This Row],[Date]],2)&lt;7,0,
SUM(OFFSET(Tableau1[[#This Row],[Temps de travail]],-6,,7))-
SUM(OFFSET(Tableau1[[#This Row],[Heures à récupérer]],-6,,7))+
SUM(OFFSET(Tableau1[[#This Row],[Récup avance]],-6,,7))+
COUNTA(OFFSET(Tableau1[[#This Row],[ CP / ABS]],-6,,7))*$E$3-$K$3
)*24)</f>
        <v>0</v>
      </c>
      <c r="Q202" s="63">
        <f>IF(Tableau1[[#This Row],[ CP / ABS]]="A.M.",Tableau1[[#This Row],[Temps de travail]],0)</f>
        <v>0</v>
      </c>
      <c r="R202" s="63">
        <f>IF(Tableau1[[#This Row],[ CP / ABS]]="Ch.P.",Tableau1[[#This Row],[Temps de travail]],0)</f>
        <v>0</v>
      </c>
    </row>
    <row r="203" spans="2:18" x14ac:dyDescent="0.3">
      <c r="B203" s="49" t="str">
        <f>IF(WEEKDAY(Tableau1[[#This Row],[Date]],2)=4,"semaine "&amp;_xlfn.ISOWEEKNUM(Tableau1[[#This Row],[Date]]),"")</f>
        <v/>
      </c>
      <c r="C203" s="3" t="str">
        <f>UPPER(TEXT(Tableau1[[#This Row],[Date]],"jjjj"))</f>
        <v>MERCREDI</v>
      </c>
      <c r="D203" s="4">
        <f>$C$3+ROW()-ROW(Tableau1[[#Headers],[Date]])-1</f>
        <v>44027</v>
      </c>
      <c r="E203" s="24"/>
      <c r="F203" s="24"/>
      <c r="G203" s="24"/>
      <c r="H203" s="24"/>
      <c r="I203" s="24"/>
      <c r="J203" s="24"/>
      <c r="K203" s="2">
        <f>Tableau1[[#This Row],[Fin ]]-Tableau1[[#This Row],[Début ]]-Tableau1[[#This Row],[Pause AM]]+Tableau1[[#This Row],[Fin PM]]-Tableau1[[#This Row],[Début PM]]-Tableau1[[#This Row],[Pause PM]]</f>
        <v>0</v>
      </c>
      <c r="L203" s="2"/>
      <c r="M203" s="2"/>
      <c r="N203" s="26"/>
      <c r="O203" s="22" t="str">
        <f ca="1">IF(COUNTIF('jours fériés'!C:C,Tableau1[[#This Row],[Date]]),"oui","")</f>
        <v/>
      </c>
      <c r="P203" s="74">
        <f ca="1">MAX(0,IF(WEEKDAY(Tableau1[[#This Row],[Date]],2)&lt;7,0,
SUM(OFFSET(Tableau1[[#This Row],[Temps de travail]],-6,,7))-
SUM(OFFSET(Tableau1[[#This Row],[Heures à récupérer]],-6,,7))+
SUM(OFFSET(Tableau1[[#This Row],[Récup avance]],-6,,7))+
COUNTA(OFFSET(Tableau1[[#This Row],[ CP / ABS]],-6,,7))*$E$3-$K$3
)*24)</f>
        <v>0</v>
      </c>
      <c r="Q203" s="63">
        <f>IF(Tableau1[[#This Row],[ CP / ABS]]="A.M.",Tableau1[[#This Row],[Temps de travail]],0)</f>
        <v>0</v>
      </c>
      <c r="R203" s="63">
        <f>IF(Tableau1[[#This Row],[ CP / ABS]]="Ch.P.",Tableau1[[#This Row],[Temps de travail]],0)</f>
        <v>0</v>
      </c>
    </row>
    <row r="204" spans="2:18" x14ac:dyDescent="0.3">
      <c r="B204" s="49" t="str">
        <f>IF(WEEKDAY(Tableau1[[#This Row],[Date]],2)=4,"semaine "&amp;_xlfn.ISOWEEKNUM(Tableau1[[#This Row],[Date]]),"")</f>
        <v>semaine 29</v>
      </c>
      <c r="C204" s="3" t="str">
        <f>UPPER(TEXT(Tableau1[[#This Row],[Date]],"jjjj"))</f>
        <v>JEUDI</v>
      </c>
      <c r="D204" s="4">
        <f>$C$3+ROW()-ROW(Tableau1[[#Headers],[Date]])-1</f>
        <v>44028</v>
      </c>
      <c r="E204" s="24"/>
      <c r="F204" s="24"/>
      <c r="G204" s="24"/>
      <c r="H204" s="24"/>
      <c r="I204" s="24"/>
      <c r="J204" s="24"/>
      <c r="K204" s="2">
        <f>Tableau1[[#This Row],[Fin ]]-Tableau1[[#This Row],[Début ]]-Tableau1[[#This Row],[Pause AM]]+Tableau1[[#This Row],[Fin PM]]-Tableau1[[#This Row],[Début PM]]-Tableau1[[#This Row],[Pause PM]]</f>
        <v>0</v>
      </c>
      <c r="L204" s="2"/>
      <c r="M204" s="2"/>
      <c r="N204" s="26"/>
      <c r="O204" s="22" t="str">
        <f ca="1">IF(COUNTIF('jours fériés'!C:C,Tableau1[[#This Row],[Date]]),"oui","")</f>
        <v/>
      </c>
      <c r="P204" s="74">
        <f ca="1">MAX(0,IF(WEEKDAY(Tableau1[[#This Row],[Date]],2)&lt;7,0,
SUM(OFFSET(Tableau1[[#This Row],[Temps de travail]],-6,,7))-
SUM(OFFSET(Tableau1[[#This Row],[Heures à récupérer]],-6,,7))+
SUM(OFFSET(Tableau1[[#This Row],[Récup avance]],-6,,7))+
COUNTA(OFFSET(Tableau1[[#This Row],[ CP / ABS]],-6,,7))*$E$3-$K$3
)*24)</f>
        <v>0</v>
      </c>
      <c r="Q204" s="63">
        <f>IF(Tableau1[[#This Row],[ CP / ABS]]="A.M.",Tableau1[[#This Row],[Temps de travail]],0)</f>
        <v>0</v>
      </c>
      <c r="R204" s="63">
        <f>IF(Tableau1[[#This Row],[ CP / ABS]]="Ch.P.",Tableau1[[#This Row],[Temps de travail]],0)</f>
        <v>0</v>
      </c>
    </row>
    <row r="205" spans="2:18" x14ac:dyDescent="0.3">
      <c r="B205" s="49" t="str">
        <f>IF(WEEKDAY(Tableau1[[#This Row],[Date]],2)=4,"semaine "&amp;_xlfn.ISOWEEKNUM(Tableau1[[#This Row],[Date]]),"")</f>
        <v/>
      </c>
      <c r="C205" s="3" t="str">
        <f>UPPER(TEXT(Tableau1[[#This Row],[Date]],"jjjj"))</f>
        <v>VENDREDI</v>
      </c>
      <c r="D205" s="4">
        <f>$C$3+ROW()-ROW(Tableau1[[#Headers],[Date]])-1</f>
        <v>44029</v>
      </c>
      <c r="E205" s="24"/>
      <c r="F205" s="24"/>
      <c r="G205" s="24"/>
      <c r="H205" s="24"/>
      <c r="I205" s="24"/>
      <c r="J205" s="24"/>
      <c r="K205" s="2">
        <f>Tableau1[[#This Row],[Fin ]]-Tableau1[[#This Row],[Début ]]-Tableau1[[#This Row],[Pause AM]]+Tableau1[[#This Row],[Fin PM]]-Tableau1[[#This Row],[Début PM]]-Tableau1[[#This Row],[Pause PM]]</f>
        <v>0</v>
      </c>
      <c r="L205" s="2"/>
      <c r="M205" s="2"/>
      <c r="N205" s="26"/>
      <c r="O205" s="22" t="str">
        <f ca="1">IF(COUNTIF('jours fériés'!C:C,Tableau1[[#This Row],[Date]]),"oui","")</f>
        <v/>
      </c>
      <c r="P205" s="74">
        <f ca="1">MAX(0,IF(WEEKDAY(Tableau1[[#This Row],[Date]],2)&lt;7,0,
SUM(OFFSET(Tableau1[[#This Row],[Temps de travail]],-6,,7))-
SUM(OFFSET(Tableau1[[#This Row],[Heures à récupérer]],-6,,7))+
SUM(OFFSET(Tableau1[[#This Row],[Récup avance]],-6,,7))+
COUNTA(OFFSET(Tableau1[[#This Row],[ CP / ABS]],-6,,7))*$E$3-$K$3
)*24)</f>
        <v>0</v>
      </c>
      <c r="Q205" s="63">
        <f>IF(Tableau1[[#This Row],[ CP / ABS]]="A.M.",Tableau1[[#This Row],[Temps de travail]],0)</f>
        <v>0</v>
      </c>
      <c r="R205" s="63">
        <f>IF(Tableau1[[#This Row],[ CP / ABS]]="Ch.P.",Tableau1[[#This Row],[Temps de travail]],0)</f>
        <v>0</v>
      </c>
    </row>
    <row r="206" spans="2:18" ht="15" thickBot="1" x14ac:dyDescent="0.35">
      <c r="B206" s="49" t="str">
        <f>IF(WEEKDAY(Tableau1[[#This Row],[Date]],2)=4,"semaine "&amp;_xlfn.ISOWEEKNUM(Tableau1[[#This Row],[Date]]),"")</f>
        <v/>
      </c>
      <c r="C206" s="3" t="str">
        <f>UPPER(TEXT(Tableau1[[#This Row],[Date]],"jjjj"))</f>
        <v>SAMEDI</v>
      </c>
      <c r="D206" s="4">
        <f>$C$3+ROW()-ROW(Tableau1[[#Headers],[Date]])-1</f>
        <v>44030</v>
      </c>
      <c r="E206" s="24"/>
      <c r="F206" s="24"/>
      <c r="G206" s="24"/>
      <c r="H206" s="24"/>
      <c r="I206" s="24"/>
      <c r="J206" s="24"/>
      <c r="K206" s="2">
        <f>Tableau1[[#This Row],[Fin ]]-Tableau1[[#This Row],[Début ]]-Tableau1[[#This Row],[Pause AM]]+Tableau1[[#This Row],[Fin PM]]-Tableau1[[#This Row],[Début PM]]-Tableau1[[#This Row],[Pause PM]]</f>
        <v>0</v>
      </c>
      <c r="L206" s="2"/>
      <c r="M206" s="2"/>
      <c r="N206" s="26"/>
      <c r="O206" s="22" t="str">
        <f ca="1">IF(COUNTIF('jours fériés'!C:C,Tableau1[[#This Row],[Date]]),"oui","")</f>
        <v/>
      </c>
      <c r="P206" s="74">
        <f ca="1">MAX(0,IF(WEEKDAY(Tableau1[[#This Row],[Date]],2)&lt;7,0,
SUM(OFFSET(Tableau1[[#This Row],[Temps de travail]],-6,,7))-
SUM(OFFSET(Tableau1[[#This Row],[Heures à récupérer]],-6,,7))+
SUM(OFFSET(Tableau1[[#This Row],[Récup avance]],-6,,7))+
COUNTA(OFFSET(Tableau1[[#This Row],[ CP / ABS]],-6,,7))*$E$3-$K$3
)*24)</f>
        <v>0</v>
      </c>
      <c r="Q206" s="63">
        <f>IF(Tableau1[[#This Row],[ CP / ABS]]="A.M.",Tableau1[[#This Row],[Temps de travail]],0)</f>
        <v>0</v>
      </c>
      <c r="R206" s="63">
        <f>IF(Tableau1[[#This Row],[ CP / ABS]]="Ch.P.",Tableau1[[#This Row],[Temps de travail]],0)</f>
        <v>0</v>
      </c>
    </row>
    <row r="207" spans="2:18" ht="15" thickBot="1" x14ac:dyDescent="0.35">
      <c r="B207" s="49" t="str">
        <f>IF(WEEKDAY(Tableau1[[#This Row],[Date]],2)=4,"semaine "&amp;_xlfn.ISOWEEKNUM(Tableau1[[#This Row],[Date]]),"")</f>
        <v/>
      </c>
      <c r="C207" s="3" t="str">
        <f>UPPER(TEXT(Tableau1[[#This Row],[Date]],"jjjj"))</f>
        <v>DIMANCHE</v>
      </c>
      <c r="D207" s="4">
        <f>$C$3+ROW()-ROW(Tableau1[[#Headers],[Date]])-1</f>
        <v>44031</v>
      </c>
      <c r="E207" s="24"/>
      <c r="F207" s="24"/>
      <c r="G207" s="24"/>
      <c r="H207" s="24"/>
      <c r="I207" s="24"/>
      <c r="J207" s="24"/>
      <c r="K207" s="2">
        <f>Tableau1[[#This Row],[Fin ]]-Tableau1[[#This Row],[Début ]]-Tableau1[[#This Row],[Pause AM]]+Tableau1[[#This Row],[Fin PM]]-Tableau1[[#This Row],[Début PM]]-Tableau1[[#This Row],[Pause PM]]</f>
        <v>0</v>
      </c>
      <c r="L207" s="2"/>
      <c r="M207" s="2"/>
      <c r="N207" s="26"/>
      <c r="O207" s="22" t="str">
        <f ca="1">IF(COUNTIF('jours fériés'!C:C,Tableau1[[#This Row],[Date]]),"oui","")</f>
        <v/>
      </c>
      <c r="P207" s="75">
        <f ca="1">SUBTOTAL(109,P201:P206)</f>
        <v>0</v>
      </c>
      <c r="Q207" s="62">
        <f t="shared" ref="Q207" si="54">SUBTOTAL(109,Q201:Q206)</f>
        <v>0</v>
      </c>
      <c r="R207" s="66">
        <f t="shared" ref="R207" si="55">SUM(R201:R206)</f>
        <v>0</v>
      </c>
    </row>
    <row r="208" spans="2:18" x14ac:dyDescent="0.3">
      <c r="B208" s="49" t="str">
        <f>IF(WEEKDAY(Tableau1[[#This Row],[Date]],2)=4,"semaine "&amp;_xlfn.ISOWEEKNUM(Tableau1[[#This Row],[Date]]),"")</f>
        <v/>
      </c>
      <c r="C208" s="3" t="str">
        <f>UPPER(TEXT(Tableau1[[#This Row],[Date]],"jjjj"))</f>
        <v>LUNDI</v>
      </c>
      <c r="D208" s="4">
        <f>$C$3+ROW()-ROW(Tableau1[[#Headers],[Date]])-1</f>
        <v>44032</v>
      </c>
      <c r="E208" s="24"/>
      <c r="F208" s="24"/>
      <c r="G208" s="24"/>
      <c r="H208" s="24"/>
      <c r="I208" s="24"/>
      <c r="J208" s="24"/>
      <c r="K208" s="2">
        <f>Tableau1[[#This Row],[Fin ]]-Tableau1[[#This Row],[Début ]]-Tableau1[[#This Row],[Pause AM]]+Tableau1[[#This Row],[Fin PM]]-Tableau1[[#This Row],[Début PM]]-Tableau1[[#This Row],[Pause PM]]</f>
        <v>0</v>
      </c>
      <c r="L208" s="2"/>
      <c r="M208" s="2"/>
      <c r="N208" s="26"/>
      <c r="O208" s="22" t="str">
        <f ca="1">IF(COUNTIF('jours fériés'!C:C,Tableau1[[#This Row],[Date]]),"oui","")</f>
        <v/>
      </c>
      <c r="P208" s="74">
        <f ca="1">MAX(0,IF(WEEKDAY(Tableau1[[#This Row],[Date]],2)&lt;7,0,
SUM(OFFSET(Tableau1[[#This Row],[Temps de travail]],-6,,7))-
SUM(OFFSET(Tableau1[[#This Row],[Heures à récupérer]],-6,,7))+
SUM(OFFSET(Tableau1[[#This Row],[Récup avance]],-6,,7))+
COUNTA(OFFSET(Tableau1[[#This Row],[ CP / ABS]],-6,,7))*$E$3-$K$3
)*24)</f>
        <v>0</v>
      </c>
      <c r="Q208" s="65">
        <f>IF(Tableau1[[#This Row],[ CP / ABS]]="A.M.",Tableau1[[#This Row],[Temps de travail]],0)</f>
        <v>0</v>
      </c>
      <c r="R208" s="65">
        <f>IF(Tableau1[[#This Row],[ CP / ABS]]="Ch.P.",Tableau1[[#This Row],[Temps de travail]],0)</f>
        <v>0</v>
      </c>
    </row>
    <row r="209" spans="2:18" x14ac:dyDescent="0.3">
      <c r="B209" s="49" t="str">
        <f>IF(WEEKDAY(Tableau1[[#This Row],[Date]],2)=4,"semaine "&amp;_xlfn.ISOWEEKNUM(Tableau1[[#This Row],[Date]]),"")</f>
        <v/>
      </c>
      <c r="C209" s="3" t="str">
        <f>UPPER(TEXT(Tableau1[[#This Row],[Date]],"jjjj"))</f>
        <v>MARDI</v>
      </c>
      <c r="D209" s="4">
        <f>$C$3+ROW()-ROW(Tableau1[[#Headers],[Date]])-1</f>
        <v>44033</v>
      </c>
      <c r="E209" s="24"/>
      <c r="F209" s="24"/>
      <c r="G209" s="24"/>
      <c r="H209" s="24"/>
      <c r="I209" s="24"/>
      <c r="J209" s="24"/>
      <c r="K209" s="2">
        <f>Tableau1[[#This Row],[Fin ]]-Tableau1[[#This Row],[Début ]]-Tableau1[[#This Row],[Pause AM]]+Tableau1[[#This Row],[Fin PM]]-Tableau1[[#This Row],[Début PM]]-Tableau1[[#This Row],[Pause PM]]</f>
        <v>0</v>
      </c>
      <c r="L209" s="2"/>
      <c r="M209" s="2"/>
      <c r="N209" s="26"/>
      <c r="O209" s="22" t="str">
        <f ca="1">IF(COUNTIF('jours fériés'!C:C,Tableau1[[#This Row],[Date]]),"oui","")</f>
        <v/>
      </c>
      <c r="P209" s="74">
        <f ca="1">MAX(0,IF(WEEKDAY(Tableau1[[#This Row],[Date]],2)&lt;7,0,
SUM(OFFSET(Tableau1[[#This Row],[Temps de travail]],-6,,7))-
SUM(OFFSET(Tableau1[[#This Row],[Heures à récupérer]],-6,,7))+
SUM(OFFSET(Tableau1[[#This Row],[Récup avance]],-6,,7))+
COUNTA(OFFSET(Tableau1[[#This Row],[ CP / ABS]],-6,,7))*$E$3-$K$3
)*24)</f>
        <v>0</v>
      </c>
      <c r="Q209" s="63">
        <f>IF(Tableau1[[#This Row],[ CP / ABS]]="A.M.",Tableau1[[#This Row],[Temps de travail]],0)</f>
        <v>0</v>
      </c>
      <c r="R209" s="63">
        <f>IF(Tableau1[[#This Row],[ CP / ABS]]="Ch.P.",Tableau1[[#This Row],[Temps de travail]],0)</f>
        <v>0</v>
      </c>
    </row>
    <row r="210" spans="2:18" x14ac:dyDescent="0.3">
      <c r="B210" s="49" t="str">
        <f>IF(WEEKDAY(Tableau1[[#This Row],[Date]],2)=4,"semaine "&amp;_xlfn.ISOWEEKNUM(Tableau1[[#This Row],[Date]]),"")</f>
        <v/>
      </c>
      <c r="C210" s="3" t="str">
        <f>UPPER(TEXT(Tableau1[[#This Row],[Date]],"jjjj"))</f>
        <v>MERCREDI</v>
      </c>
      <c r="D210" s="4">
        <f>$C$3+ROW()-ROW(Tableau1[[#Headers],[Date]])-1</f>
        <v>44034</v>
      </c>
      <c r="E210" s="24"/>
      <c r="F210" s="24"/>
      <c r="G210" s="24"/>
      <c r="H210" s="24"/>
      <c r="I210" s="24"/>
      <c r="J210" s="24"/>
      <c r="K210" s="2">
        <f>Tableau1[[#This Row],[Fin ]]-Tableau1[[#This Row],[Début ]]-Tableau1[[#This Row],[Pause AM]]+Tableau1[[#This Row],[Fin PM]]-Tableau1[[#This Row],[Début PM]]-Tableau1[[#This Row],[Pause PM]]</f>
        <v>0</v>
      </c>
      <c r="L210" s="2"/>
      <c r="M210" s="2"/>
      <c r="N210" s="26"/>
      <c r="O210" s="22" t="str">
        <f ca="1">IF(COUNTIF('jours fériés'!C:C,Tableau1[[#This Row],[Date]]),"oui","")</f>
        <v/>
      </c>
      <c r="P210" s="74">
        <f ca="1">MAX(0,IF(WEEKDAY(Tableau1[[#This Row],[Date]],2)&lt;7,0,
SUM(OFFSET(Tableau1[[#This Row],[Temps de travail]],-6,,7))-
SUM(OFFSET(Tableau1[[#This Row],[Heures à récupérer]],-6,,7))+
SUM(OFFSET(Tableau1[[#This Row],[Récup avance]],-6,,7))+
COUNTA(OFFSET(Tableau1[[#This Row],[ CP / ABS]],-6,,7))*$E$3-$K$3
)*24)</f>
        <v>0</v>
      </c>
      <c r="Q210" s="63">
        <f>IF(Tableau1[[#This Row],[ CP / ABS]]="A.M.",Tableau1[[#This Row],[Temps de travail]],0)</f>
        <v>0</v>
      </c>
      <c r="R210" s="63">
        <f>IF(Tableau1[[#This Row],[ CP / ABS]]="Ch.P.",Tableau1[[#This Row],[Temps de travail]],0)</f>
        <v>0</v>
      </c>
    </row>
    <row r="211" spans="2:18" x14ac:dyDescent="0.3">
      <c r="B211" s="49" t="str">
        <f>IF(WEEKDAY(Tableau1[[#This Row],[Date]],2)=4,"semaine "&amp;_xlfn.ISOWEEKNUM(Tableau1[[#This Row],[Date]]),"")</f>
        <v>semaine 30</v>
      </c>
      <c r="C211" s="3" t="str">
        <f>UPPER(TEXT(Tableau1[[#This Row],[Date]],"jjjj"))</f>
        <v>JEUDI</v>
      </c>
      <c r="D211" s="4">
        <f>$C$3+ROW()-ROW(Tableau1[[#Headers],[Date]])-1</f>
        <v>44035</v>
      </c>
      <c r="E211" s="24"/>
      <c r="F211" s="24"/>
      <c r="G211" s="24"/>
      <c r="H211" s="24"/>
      <c r="I211" s="24"/>
      <c r="J211" s="24"/>
      <c r="K211" s="2">
        <f>Tableau1[[#This Row],[Fin ]]-Tableau1[[#This Row],[Début ]]-Tableau1[[#This Row],[Pause AM]]+Tableau1[[#This Row],[Fin PM]]-Tableau1[[#This Row],[Début PM]]-Tableau1[[#This Row],[Pause PM]]</f>
        <v>0</v>
      </c>
      <c r="L211" s="2"/>
      <c r="M211" s="2"/>
      <c r="N211" s="26"/>
      <c r="O211" s="22" t="str">
        <f ca="1">IF(COUNTIF('jours fériés'!C:C,Tableau1[[#This Row],[Date]]),"oui","")</f>
        <v/>
      </c>
      <c r="P211" s="74">
        <f ca="1">MAX(0,IF(WEEKDAY(Tableau1[[#This Row],[Date]],2)&lt;7,0,
SUM(OFFSET(Tableau1[[#This Row],[Temps de travail]],-6,,7))-
SUM(OFFSET(Tableau1[[#This Row],[Heures à récupérer]],-6,,7))+
SUM(OFFSET(Tableau1[[#This Row],[Récup avance]],-6,,7))+
COUNTA(OFFSET(Tableau1[[#This Row],[ CP / ABS]],-6,,7))*$E$3-$K$3
)*24)</f>
        <v>0</v>
      </c>
      <c r="Q211" s="63">
        <f>IF(Tableau1[[#This Row],[ CP / ABS]]="A.M.",Tableau1[[#This Row],[Temps de travail]],0)</f>
        <v>0</v>
      </c>
      <c r="R211" s="63">
        <f>IF(Tableau1[[#This Row],[ CP / ABS]]="Ch.P.",Tableau1[[#This Row],[Temps de travail]],0)</f>
        <v>0</v>
      </c>
    </row>
    <row r="212" spans="2:18" x14ac:dyDescent="0.3">
      <c r="B212" s="49" t="str">
        <f>IF(WEEKDAY(Tableau1[[#This Row],[Date]],2)=4,"semaine "&amp;_xlfn.ISOWEEKNUM(Tableau1[[#This Row],[Date]]),"")</f>
        <v/>
      </c>
      <c r="C212" s="3" t="str">
        <f>UPPER(TEXT(Tableau1[[#This Row],[Date]],"jjjj"))</f>
        <v>VENDREDI</v>
      </c>
      <c r="D212" s="4">
        <f>$C$3+ROW()-ROW(Tableau1[[#Headers],[Date]])-1</f>
        <v>44036</v>
      </c>
      <c r="E212" s="24"/>
      <c r="F212" s="24"/>
      <c r="G212" s="24"/>
      <c r="H212" s="24"/>
      <c r="I212" s="24"/>
      <c r="J212" s="24"/>
      <c r="K212" s="2">
        <f>Tableau1[[#This Row],[Fin ]]-Tableau1[[#This Row],[Début ]]-Tableau1[[#This Row],[Pause AM]]+Tableau1[[#This Row],[Fin PM]]-Tableau1[[#This Row],[Début PM]]-Tableau1[[#This Row],[Pause PM]]</f>
        <v>0</v>
      </c>
      <c r="L212" s="2"/>
      <c r="M212" s="2"/>
      <c r="N212" s="26"/>
      <c r="O212" s="22" t="str">
        <f ca="1">IF(COUNTIF('jours fériés'!C:C,Tableau1[[#This Row],[Date]]),"oui","")</f>
        <v/>
      </c>
      <c r="P212" s="74">
        <f ca="1">MAX(0,IF(WEEKDAY(Tableau1[[#This Row],[Date]],2)&lt;7,0,
SUM(OFFSET(Tableau1[[#This Row],[Temps de travail]],-6,,7))-
SUM(OFFSET(Tableau1[[#This Row],[Heures à récupérer]],-6,,7))+
SUM(OFFSET(Tableau1[[#This Row],[Récup avance]],-6,,7))+
COUNTA(OFFSET(Tableau1[[#This Row],[ CP / ABS]],-6,,7))*$E$3-$K$3
)*24)</f>
        <v>0</v>
      </c>
      <c r="Q212" s="63">
        <f>IF(Tableau1[[#This Row],[ CP / ABS]]="A.M.",Tableau1[[#This Row],[Temps de travail]],0)</f>
        <v>0</v>
      </c>
      <c r="R212" s="63">
        <f>IF(Tableau1[[#This Row],[ CP / ABS]]="Ch.P.",Tableau1[[#This Row],[Temps de travail]],0)</f>
        <v>0</v>
      </c>
    </row>
    <row r="213" spans="2:18" ht="15" thickBot="1" x14ac:dyDescent="0.35">
      <c r="B213" s="49" t="str">
        <f>IF(WEEKDAY(Tableau1[[#This Row],[Date]],2)=4,"semaine "&amp;_xlfn.ISOWEEKNUM(Tableau1[[#This Row],[Date]]),"")</f>
        <v/>
      </c>
      <c r="C213" s="3" t="str">
        <f>UPPER(TEXT(Tableau1[[#This Row],[Date]],"jjjj"))</f>
        <v>SAMEDI</v>
      </c>
      <c r="D213" s="4">
        <f>$C$3+ROW()-ROW(Tableau1[[#Headers],[Date]])-1</f>
        <v>44037</v>
      </c>
      <c r="E213" s="24"/>
      <c r="F213" s="24"/>
      <c r="G213" s="24"/>
      <c r="H213" s="24"/>
      <c r="I213" s="24"/>
      <c r="J213" s="24"/>
      <c r="K213" s="2">
        <f>Tableau1[[#This Row],[Fin ]]-Tableau1[[#This Row],[Début ]]-Tableau1[[#This Row],[Pause AM]]+Tableau1[[#This Row],[Fin PM]]-Tableau1[[#This Row],[Début PM]]-Tableau1[[#This Row],[Pause PM]]</f>
        <v>0</v>
      </c>
      <c r="L213" s="2"/>
      <c r="M213" s="2"/>
      <c r="N213" s="26"/>
      <c r="O213" s="22" t="str">
        <f ca="1">IF(COUNTIF('jours fériés'!C:C,Tableau1[[#This Row],[Date]]),"oui","")</f>
        <v/>
      </c>
      <c r="P213" s="74">
        <f ca="1">MAX(0,IF(WEEKDAY(Tableau1[[#This Row],[Date]],2)&lt;7,0,
SUM(OFFSET(Tableau1[[#This Row],[Temps de travail]],-6,,7))-
SUM(OFFSET(Tableau1[[#This Row],[Heures à récupérer]],-6,,7))+
SUM(OFFSET(Tableau1[[#This Row],[Récup avance]],-6,,7))+
COUNTA(OFFSET(Tableau1[[#This Row],[ CP / ABS]],-6,,7))*$E$3-$K$3
)*24)</f>
        <v>0</v>
      </c>
      <c r="Q213" s="63">
        <f>IF(Tableau1[[#This Row],[ CP / ABS]]="A.M.",Tableau1[[#This Row],[Temps de travail]],0)</f>
        <v>0</v>
      </c>
      <c r="R213" s="63">
        <f>IF(Tableau1[[#This Row],[ CP / ABS]]="Ch.P.",Tableau1[[#This Row],[Temps de travail]],0)</f>
        <v>0</v>
      </c>
    </row>
    <row r="214" spans="2:18" ht="15" thickBot="1" x14ac:dyDescent="0.35">
      <c r="B214" s="49" t="str">
        <f>IF(WEEKDAY(Tableau1[[#This Row],[Date]],2)=4,"semaine "&amp;_xlfn.ISOWEEKNUM(Tableau1[[#This Row],[Date]]),"")</f>
        <v/>
      </c>
      <c r="C214" s="3" t="str">
        <f>UPPER(TEXT(Tableau1[[#This Row],[Date]],"jjjj"))</f>
        <v>DIMANCHE</v>
      </c>
      <c r="D214" s="4">
        <f>$C$3+ROW()-ROW(Tableau1[[#Headers],[Date]])-1</f>
        <v>44038</v>
      </c>
      <c r="E214" s="24"/>
      <c r="F214" s="24"/>
      <c r="G214" s="24"/>
      <c r="H214" s="24"/>
      <c r="I214" s="24"/>
      <c r="J214" s="24"/>
      <c r="K214" s="2">
        <f>Tableau1[[#This Row],[Fin ]]-Tableau1[[#This Row],[Début ]]-Tableau1[[#This Row],[Pause AM]]+Tableau1[[#This Row],[Fin PM]]-Tableau1[[#This Row],[Début PM]]-Tableau1[[#This Row],[Pause PM]]</f>
        <v>0</v>
      </c>
      <c r="L214" s="2"/>
      <c r="M214" s="2"/>
      <c r="N214" s="26"/>
      <c r="O214" s="22" t="str">
        <f ca="1">IF(COUNTIF('jours fériés'!C:C,Tableau1[[#This Row],[Date]]),"oui","")</f>
        <v/>
      </c>
      <c r="P214" s="75">
        <f ca="1">SUBTOTAL(109,P208:P213)</f>
        <v>0</v>
      </c>
      <c r="Q214" s="62">
        <f t="shared" ref="Q214" si="56">SUBTOTAL(109,Q208:Q213)</f>
        <v>0</v>
      </c>
      <c r="R214" s="66">
        <f t="shared" ref="R214" si="57">SUM(R208:R213)</f>
        <v>0</v>
      </c>
    </row>
    <row r="215" spans="2:18" x14ac:dyDescent="0.3">
      <c r="B215" s="49" t="str">
        <f>IF(WEEKDAY(Tableau1[[#This Row],[Date]],2)=4,"semaine "&amp;_xlfn.ISOWEEKNUM(Tableau1[[#This Row],[Date]]),"")</f>
        <v/>
      </c>
      <c r="C215" s="3" t="str">
        <f>UPPER(TEXT(Tableau1[[#This Row],[Date]],"jjjj"))</f>
        <v>LUNDI</v>
      </c>
      <c r="D215" s="4">
        <f>$C$3+ROW()-ROW(Tableau1[[#Headers],[Date]])-1</f>
        <v>44039</v>
      </c>
      <c r="E215" s="24"/>
      <c r="F215" s="24"/>
      <c r="G215" s="24"/>
      <c r="H215" s="24"/>
      <c r="I215" s="24"/>
      <c r="J215" s="24"/>
      <c r="K215" s="2">
        <f>Tableau1[[#This Row],[Fin ]]-Tableau1[[#This Row],[Début ]]-Tableau1[[#This Row],[Pause AM]]+Tableau1[[#This Row],[Fin PM]]-Tableau1[[#This Row],[Début PM]]-Tableau1[[#This Row],[Pause PM]]</f>
        <v>0</v>
      </c>
      <c r="L215" s="2"/>
      <c r="M215" s="2"/>
      <c r="N215" s="26"/>
      <c r="O215" s="22" t="str">
        <f ca="1">IF(COUNTIF('jours fériés'!C:C,Tableau1[[#This Row],[Date]]),"oui","")</f>
        <v/>
      </c>
      <c r="P215" s="74">
        <f ca="1">MAX(0,IF(WEEKDAY(Tableau1[[#This Row],[Date]],2)&lt;7,0,
SUM(OFFSET(Tableau1[[#This Row],[Temps de travail]],-6,,7))-
SUM(OFFSET(Tableau1[[#This Row],[Heures à récupérer]],-6,,7))+
SUM(OFFSET(Tableau1[[#This Row],[Récup avance]],-6,,7))+
COUNTA(OFFSET(Tableau1[[#This Row],[ CP / ABS]],-6,,7))*$E$3-$K$3
)*24)</f>
        <v>0</v>
      </c>
      <c r="Q215" s="65">
        <f>IF(Tableau1[[#This Row],[ CP / ABS]]="A.M.",Tableau1[[#This Row],[Temps de travail]],0)</f>
        <v>0</v>
      </c>
      <c r="R215" s="65">
        <f>IF(Tableau1[[#This Row],[ CP / ABS]]="Ch.P.",Tableau1[[#This Row],[Temps de travail]],0)</f>
        <v>0</v>
      </c>
    </row>
    <row r="216" spans="2:18" x14ac:dyDescent="0.3">
      <c r="B216" s="49" t="str">
        <f>IF(WEEKDAY(Tableau1[[#This Row],[Date]],2)=4,"semaine "&amp;_xlfn.ISOWEEKNUM(Tableau1[[#This Row],[Date]]),"")</f>
        <v/>
      </c>
      <c r="C216" s="3" t="str">
        <f>UPPER(TEXT(Tableau1[[#This Row],[Date]],"jjjj"))</f>
        <v>MARDI</v>
      </c>
      <c r="D216" s="4">
        <f>$C$3+ROW()-ROW(Tableau1[[#Headers],[Date]])-1</f>
        <v>44040</v>
      </c>
      <c r="E216" s="24"/>
      <c r="F216" s="24"/>
      <c r="G216" s="24"/>
      <c r="H216" s="24"/>
      <c r="I216" s="24"/>
      <c r="J216" s="24"/>
      <c r="K216" s="2">
        <f>Tableau1[[#This Row],[Fin ]]-Tableau1[[#This Row],[Début ]]-Tableau1[[#This Row],[Pause AM]]+Tableau1[[#This Row],[Fin PM]]-Tableau1[[#This Row],[Début PM]]-Tableau1[[#This Row],[Pause PM]]</f>
        <v>0</v>
      </c>
      <c r="L216" s="2"/>
      <c r="M216" s="2"/>
      <c r="N216" s="26"/>
      <c r="O216" s="22" t="str">
        <f ca="1">IF(COUNTIF('jours fériés'!C:C,Tableau1[[#This Row],[Date]]),"oui","")</f>
        <v/>
      </c>
      <c r="P216" s="74">
        <f ca="1">MAX(0,IF(WEEKDAY(Tableau1[[#This Row],[Date]],2)&lt;7,0,
SUM(OFFSET(Tableau1[[#This Row],[Temps de travail]],-6,,7))-
SUM(OFFSET(Tableau1[[#This Row],[Heures à récupérer]],-6,,7))+
SUM(OFFSET(Tableau1[[#This Row],[Récup avance]],-6,,7))+
COUNTA(OFFSET(Tableau1[[#This Row],[ CP / ABS]],-6,,7))*$E$3-$K$3
)*24)</f>
        <v>0</v>
      </c>
      <c r="Q216" s="63">
        <f>IF(Tableau1[[#This Row],[ CP / ABS]]="A.M.",Tableau1[[#This Row],[Temps de travail]],0)</f>
        <v>0</v>
      </c>
      <c r="R216" s="63">
        <f>IF(Tableau1[[#This Row],[ CP / ABS]]="Ch.P.",Tableau1[[#This Row],[Temps de travail]],0)</f>
        <v>0</v>
      </c>
    </row>
    <row r="217" spans="2:18" x14ac:dyDescent="0.3">
      <c r="B217" s="49" t="str">
        <f>IF(WEEKDAY(Tableau1[[#This Row],[Date]],2)=4,"semaine "&amp;_xlfn.ISOWEEKNUM(Tableau1[[#This Row],[Date]]),"")</f>
        <v/>
      </c>
      <c r="C217" s="3" t="str">
        <f>UPPER(TEXT(Tableau1[[#This Row],[Date]],"jjjj"))</f>
        <v>MERCREDI</v>
      </c>
      <c r="D217" s="4">
        <f>$C$3+ROW()-ROW(Tableau1[[#Headers],[Date]])-1</f>
        <v>44041</v>
      </c>
      <c r="E217" s="24"/>
      <c r="F217" s="24"/>
      <c r="G217" s="24"/>
      <c r="H217" s="24"/>
      <c r="I217" s="24"/>
      <c r="J217" s="24"/>
      <c r="K217" s="2">
        <f>Tableau1[[#This Row],[Fin ]]-Tableau1[[#This Row],[Début ]]-Tableau1[[#This Row],[Pause AM]]+Tableau1[[#This Row],[Fin PM]]-Tableau1[[#This Row],[Début PM]]-Tableau1[[#This Row],[Pause PM]]</f>
        <v>0</v>
      </c>
      <c r="L217" s="2"/>
      <c r="M217" s="2"/>
      <c r="N217" s="26"/>
      <c r="O217" s="22" t="str">
        <f ca="1">IF(COUNTIF('jours fériés'!C:C,Tableau1[[#This Row],[Date]]),"oui","")</f>
        <v/>
      </c>
      <c r="P217" s="74">
        <f ca="1">MAX(0,IF(WEEKDAY(Tableau1[[#This Row],[Date]],2)&lt;7,0,
SUM(OFFSET(Tableau1[[#This Row],[Temps de travail]],-6,,7))-
SUM(OFFSET(Tableau1[[#This Row],[Heures à récupérer]],-6,,7))+
SUM(OFFSET(Tableau1[[#This Row],[Récup avance]],-6,,7))+
COUNTA(OFFSET(Tableau1[[#This Row],[ CP / ABS]],-6,,7))*$E$3-$K$3
)*24)</f>
        <v>0</v>
      </c>
      <c r="Q217" s="63">
        <f>IF(Tableau1[[#This Row],[ CP / ABS]]="A.M.",Tableau1[[#This Row],[Temps de travail]],0)</f>
        <v>0</v>
      </c>
      <c r="R217" s="63">
        <f>IF(Tableau1[[#This Row],[ CP / ABS]]="Ch.P.",Tableau1[[#This Row],[Temps de travail]],0)</f>
        <v>0</v>
      </c>
    </row>
    <row r="218" spans="2:18" x14ac:dyDescent="0.3">
      <c r="B218" s="49" t="str">
        <f>IF(WEEKDAY(Tableau1[[#This Row],[Date]],2)=4,"semaine "&amp;_xlfn.ISOWEEKNUM(Tableau1[[#This Row],[Date]]),"")</f>
        <v>semaine 31</v>
      </c>
      <c r="C218" s="3" t="str">
        <f>UPPER(TEXT(Tableau1[[#This Row],[Date]],"jjjj"))</f>
        <v>JEUDI</v>
      </c>
      <c r="D218" s="4">
        <f>$C$3+ROW()-ROW(Tableau1[[#Headers],[Date]])-1</f>
        <v>44042</v>
      </c>
      <c r="E218" s="24"/>
      <c r="F218" s="24"/>
      <c r="G218" s="24"/>
      <c r="H218" s="24"/>
      <c r="I218" s="24"/>
      <c r="J218" s="24"/>
      <c r="K218" s="2">
        <f>Tableau1[[#This Row],[Fin ]]-Tableau1[[#This Row],[Début ]]-Tableau1[[#This Row],[Pause AM]]+Tableau1[[#This Row],[Fin PM]]-Tableau1[[#This Row],[Début PM]]-Tableau1[[#This Row],[Pause PM]]</f>
        <v>0</v>
      </c>
      <c r="L218" s="2"/>
      <c r="M218" s="2"/>
      <c r="N218" s="26"/>
      <c r="O218" s="22" t="str">
        <f ca="1">IF(COUNTIF('jours fériés'!C:C,Tableau1[[#This Row],[Date]]),"oui","")</f>
        <v/>
      </c>
      <c r="P218" s="74">
        <f ca="1">MAX(0,IF(WEEKDAY(Tableau1[[#This Row],[Date]],2)&lt;7,0,
SUM(OFFSET(Tableau1[[#This Row],[Temps de travail]],-6,,7))-
SUM(OFFSET(Tableau1[[#This Row],[Heures à récupérer]],-6,,7))+
SUM(OFFSET(Tableau1[[#This Row],[Récup avance]],-6,,7))+
COUNTA(OFFSET(Tableau1[[#This Row],[ CP / ABS]],-6,,7))*$E$3-$K$3
)*24)</f>
        <v>0</v>
      </c>
      <c r="Q218" s="63">
        <f>IF(Tableau1[[#This Row],[ CP / ABS]]="A.M.",Tableau1[[#This Row],[Temps de travail]],0)</f>
        <v>0</v>
      </c>
      <c r="R218" s="63">
        <f>IF(Tableau1[[#This Row],[ CP / ABS]]="Ch.P.",Tableau1[[#This Row],[Temps de travail]],0)</f>
        <v>0</v>
      </c>
    </row>
    <row r="219" spans="2:18" x14ac:dyDescent="0.3">
      <c r="B219" s="49" t="str">
        <f>IF(WEEKDAY(Tableau1[[#This Row],[Date]],2)=4,"semaine "&amp;_xlfn.ISOWEEKNUM(Tableau1[[#This Row],[Date]]),"")</f>
        <v/>
      </c>
      <c r="C219" s="3" t="str">
        <f>UPPER(TEXT(Tableau1[[#This Row],[Date]],"jjjj"))</f>
        <v>VENDREDI</v>
      </c>
      <c r="D219" s="4">
        <f>$C$3+ROW()-ROW(Tableau1[[#Headers],[Date]])-1</f>
        <v>44043</v>
      </c>
      <c r="E219" s="24"/>
      <c r="F219" s="24"/>
      <c r="G219" s="24"/>
      <c r="H219" s="24"/>
      <c r="I219" s="24"/>
      <c r="J219" s="24"/>
      <c r="K219" s="2">
        <f>Tableau1[[#This Row],[Fin ]]-Tableau1[[#This Row],[Début ]]-Tableau1[[#This Row],[Pause AM]]+Tableau1[[#This Row],[Fin PM]]-Tableau1[[#This Row],[Début PM]]-Tableau1[[#This Row],[Pause PM]]</f>
        <v>0</v>
      </c>
      <c r="L219" s="2"/>
      <c r="M219" s="2"/>
      <c r="N219" s="26"/>
      <c r="O219" s="22" t="str">
        <f ca="1">IF(COUNTIF('jours fériés'!C:C,Tableau1[[#This Row],[Date]]),"oui","")</f>
        <v/>
      </c>
      <c r="P219" s="74">
        <f ca="1">MAX(0,IF(WEEKDAY(Tableau1[[#This Row],[Date]],2)&lt;7,0,
SUM(OFFSET(Tableau1[[#This Row],[Temps de travail]],-6,,7))-
SUM(OFFSET(Tableau1[[#This Row],[Heures à récupérer]],-6,,7))+
SUM(OFFSET(Tableau1[[#This Row],[Récup avance]],-6,,7))+
COUNTA(OFFSET(Tableau1[[#This Row],[ CP / ABS]],-6,,7))*$E$3-$K$3
)*24)</f>
        <v>0</v>
      </c>
      <c r="Q219" s="63">
        <f>IF(Tableau1[[#This Row],[ CP / ABS]]="A.M.",Tableau1[[#This Row],[Temps de travail]],0)</f>
        <v>0</v>
      </c>
      <c r="R219" s="63">
        <f>IF(Tableau1[[#This Row],[ CP / ABS]]="Ch.P.",Tableau1[[#This Row],[Temps de travail]],0)</f>
        <v>0</v>
      </c>
    </row>
    <row r="220" spans="2:18" ht="15" thickBot="1" x14ac:dyDescent="0.35">
      <c r="B220" s="49" t="str">
        <f>IF(WEEKDAY(Tableau1[[#This Row],[Date]],2)=4,"semaine "&amp;_xlfn.ISOWEEKNUM(Tableau1[[#This Row],[Date]]),"")</f>
        <v/>
      </c>
      <c r="C220" s="3" t="str">
        <f>UPPER(TEXT(Tableau1[[#This Row],[Date]],"jjjj"))</f>
        <v>SAMEDI</v>
      </c>
      <c r="D220" s="4">
        <f>$C$3+ROW()-ROW(Tableau1[[#Headers],[Date]])-1</f>
        <v>44044</v>
      </c>
      <c r="E220" s="24"/>
      <c r="F220" s="24"/>
      <c r="G220" s="24"/>
      <c r="H220" s="24"/>
      <c r="I220" s="24"/>
      <c r="J220" s="24"/>
      <c r="K220" s="2">
        <f>Tableau1[[#This Row],[Fin ]]-Tableau1[[#This Row],[Début ]]-Tableau1[[#This Row],[Pause AM]]+Tableau1[[#This Row],[Fin PM]]-Tableau1[[#This Row],[Début PM]]-Tableau1[[#This Row],[Pause PM]]</f>
        <v>0</v>
      </c>
      <c r="L220" s="2"/>
      <c r="M220" s="2"/>
      <c r="N220" s="26"/>
      <c r="O220" s="22" t="str">
        <f ca="1">IF(COUNTIF('jours fériés'!C:C,Tableau1[[#This Row],[Date]]),"oui","")</f>
        <v/>
      </c>
      <c r="P220" s="74">
        <f ca="1">MAX(0,IF(WEEKDAY(Tableau1[[#This Row],[Date]],2)&lt;7,0,
SUM(OFFSET(Tableau1[[#This Row],[Temps de travail]],-6,,7))-
SUM(OFFSET(Tableau1[[#This Row],[Heures à récupérer]],-6,,7))+
SUM(OFFSET(Tableau1[[#This Row],[Récup avance]],-6,,7))+
COUNTA(OFFSET(Tableau1[[#This Row],[ CP / ABS]],-6,,7))*$E$3-$K$3
)*24)</f>
        <v>0</v>
      </c>
      <c r="Q220" s="63">
        <f>IF(Tableau1[[#This Row],[ CP / ABS]]="A.M.",Tableau1[[#This Row],[Temps de travail]],0)</f>
        <v>0</v>
      </c>
      <c r="R220" s="63">
        <f>IF(Tableau1[[#This Row],[ CP / ABS]]="Ch.P.",Tableau1[[#This Row],[Temps de travail]],0)</f>
        <v>0</v>
      </c>
    </row>
    <row r="221" spans="2:18" ht="15" thickBot="1" x14ac:dyDescent="0.35">
      <c r="B221" s="49" t="str">
        <f>IF(WEEKDAY(Tableau1[[#This Row],[Date]],2)=4,"semaine "&amp;_xlfn.ISOWEEKNUM(Tableau1[[#This Row],[Date]]),"")</f>
        <v/>
      </c>
      <c r="C221" s="3" t="str">
        <f>UPPER(TEXT(Tableau1[[#This Row],[Date]],"jjjj"))</f>
        <v>DIMANCHE</v>
      </c>
      <c r="D221" s="4">
        <f>$C$3+ROW()-ROW(Tableau1[[#Headers],[Date]])-1</f>
        <v>44045</v>
      </c>
      <c r="E221" s="24"/>
      <c r="F221" s="24"/>
      <c r="G221" s="24"/>
      <c r="H221" s="24"/>
      <c r="I221" s="24"/>
      <c r="J221" s="24"/>
      <c r="K221" s="2">
        <f>Tableau1[[#This Row],[Fin ]]-Tableau1[[#This Row],[Début ]]-Tableau1[[#This Row],[Pause AM]]+Tableau1[[#This Row],[Fin PM]]-Tableau1[[#This Row],[Début PM]]-Tableau1[[#This Row],[Pause PM]]</f>
        <v>0</v>
      </c>
      <c r="L221" s="2"/>
      <c r="M221" s="2"/>
      <c r="N221" s="26"/>
      <c r="O221" s="22" t="str">
        <f ca="1">IF(COUNTIF('jours fériés'!C:C,Tableau1[[#This Row],[Date]]),"oui","")</f>
        <v/>
      </c>
      <c r="P221" s="75">
        <f ca="1">SUBTOTAL(109,P215:P220)</f>
        <v>0</v>
      </c>
      <c r="Q221" s="62">
        <f t="shared" ref="Q221" si="58">SUBTOTAL(109,Q215:Q220)</f>
        <v>0</v>
      </c>
      <c r="R221" s="66">
        <f t="shared" ref="R221" si="59">SUM(R215:R220)</f>
        <v>0</v>
      </c>
    </row>
    <row r="222" spans="2:18" x14ac:dyDescent="0.3">
      <c r="B222" s="49" t="str">
        <f>IF(WEEKDAY(Tableau1[[#This Row],[Date]],2)=4,"semaine "&amp;_xlfn.ISOWEEKNUM(Tableau1[[#This Row],[Date]]),"")</f>
        <v/>
      </c>
      <c r="C222" s="3" t="str">
        <f>UPPER(TEXT(Tableau1[[#This Row],[Date]],"jjjj"))</f>
        <v>LUNDI</v>
      </c>
      <c r="D222" s="4">
        <f>$C$3+ROW()-ROW(Tableau1[[#Headers],[Date]])-1</f>
        <v>44046</v>
      </c>
      <c r="E222" s="24"/>
      <c r="F222" s="24"/>
      <c r="G222" s="24"/>
      <c r="H222" s="24"/>
      <c r="I222" s="24"/>
      <c r="J222" s="24"/>
      <c r="K222" s="2">
        <f>Tableau1[[#This Row],[Fin ]]-Tableau1[[#This Row],[Début ]]-Tableau1[[#This Row],[Pause AM]]+Tableau1[[#This Row],[Fin PM]]-Tableau1[[#This Row],[Début PM]]-Tableau1[[#This Row],[Pause PM]]</f>
        <v>0</v>
      </c>
      <c r="L222" s="2"/>
      <c r="M222" s="2"/>
      <c r="N222" s="26"/>
      <c r="O222" s="22" t="str">
        <f ca="1">IF(COUNTIF('jours fériés'!C:C,Tableau1[[#This Row],[Date]]),"oui","")</f>
        <v/>
      </c>
      <c r="P222" s="74">
        <f ca="1">MAX(0,IF(WEEKDAY(Tableau1[[#This Row],[Date]],2)&lt;7,0,
SUM(OFFSET(Tableau1[[#This Row],[Temps de travail]],-6,,7))-
SUM(OFFSET(Tableau1[[#This Row],[Heures à récupérer]],-6,,7))+
SUM(OFFSET(Tableau1[[#This Row],[Récup avance]],-6,,7))+
COUNTA(OFFSET(Tableau1[[#This Row],[ CP / ABS]],-6,,7))*$E$3-$K$3
)*24)</f>
        <v>0</v>
      </c>
      <c r="Q222" s="65">
        <f>IF(Tableau1[[#This Row],[ CP / ABS]]="A.M.",Tableau1[[#This Row],[Temps de travail]],0)</f>
        <v>0</v>
      </c>
      <c r="R222" s="65">
        <f>IF(Tableau1[[#This Row],[ CP / ABS]]="Ch.P.",Tableau1[[#This Row],[Temps de travail]],0)</f>
        <v>0</v>
      </c>
    </row>
    <row r="223" spans="2:18" x14ac:dyDescent="0.3">
      <c r="B223" s="49" t="str">
        <f>IF(WEEKDAY(Tableau1[[#This Row],[Date]],2)=4,"semaine "&amp;_xlfn.ISOWEEKNUM(Tableau1[[#This Row],[Date]]),"")</f>
        <v/>
      </c>
      <c r="C223" s="3" t="str">
        <f>UPPER(TEXT(Tableau1[[#This Row],[Date]],"jjjj"))</f>
        <v>MARDI</v>
      </c>
      <c r="D223" s="4">
        <f>$C$3+ROW()-ROW(Tableau1[[#Headers],[Date]])-1</f>
        <v>44047</v>
      </c>
      <c r="E223" s="24"/>
      <c r="F223" s="24"/>
      <c r="G223" s="24"/>
      <c r="H223" s="24"/>
      <c r="I223" s="24"/>
      <c r="J223" s="24"/>
      <c r="K223" s="2">
        <f>Tableau1[[#This Row],[Fin ]]-Tableau1[[#This Row],[Début ]]-Tableau1[[#This Row],[Pause AM]]+Tableau1[[#This Row],[Fin PM]]-Tableau1[[#This Row],[Début PM]]-Tableau1[[#This Row],[Pause PM]]</f>
        <v>0</v>
      </c>
      <c r="L223" s="2"/>
      <c r="M223" s="2"/>
      <c r="N223" s="26"/>
      <c r="O223" s="22" t="str">
        <f ca="1">IF(COUNTIF('jours fériés'!C:C,Tableau1[[#This Row],[Date]]),"oui","")</f>
        <v/>
      </c>
      <c r="P223" s="74">
        <f ca="1">MAX(0,IF(WEEKDAY(Tableau1[[#This Row],[Date]],2)&lt;7,0,
SUM(OFFSET(Tableau1[[#This Row],[Temps de travail]],-6,,7))-
SUM(OFFSET(Tableau1[[#This Row],[Heures à récupérer]],-6,,7))+
SUM(OFFSET(Tableau1[[#This Row],[Récup avance]],-6,,7))+
COUNTA(OFFSET(Tableau1[[#This Row],[ CP / ABS]],-6,,7))*$E$3-$K$3
)*24)</f>
        <v>0</v>
      </c>
      <c r="Q223" s="63">
        <f>IF(Tableau1[[#This Row],[ CP / ABS]]="A.M.",Tableau1[[#This Row],[Temps de travail]],0)</f>
        <v>0</v>
      </c>
      <c r="R223" s="63">
        <f>IF(Tableau1[[#This Row],[ CP / ABS]]="Ch.P.",Tableau1[[#This Row],[Temps de travail]],0)</f>
        <v>0</v>
      </c>
    </row>
    <row r="224" spans="2:18" x14ac:dyDescent="0.3">
      <c r="B224" s="49" t="str">
        <f>IF(WEEKDAY(Tableau1[[#This Row],[Date]],2)=4,"semaine "&amp;_xlfn.ISOWEEKNUM(Tableau1[[#This Row],[Date]]),"")</f>
        <v/>
      </c>
      <c r="C224" s="3" t="str">
        <f>UPPER(TEXT(Tableau1[[#This Row],[Date]],"jjjj"))</f>
        <v>MERCREDI</v>
      </c>
      <c r="D224" s="4">
        <f>$C$3+ROW()-ROW(Tableau1[[#Headers],[Date]])-1</f>
        <v>44048</v>
      </c>
      <c r="E224" s="24"/>
      <c r="F224" s="24"/>
      <c r="G224" s="24"/>
      <c r="H224" s="24"/>
      <c r="I224" s="24"/>
      <c r="J224" s="24"/>
      <c r="K224" s="2">
        <f>Tableau1[[#This Row],[Fin ]]-Tableau1[[#This Row],[Début ]]-Tableau1[[#This Row],[Pause AM]]+Tableau1[[#This Row],[Fin PM]]-Tableau1[[#This Row],[Début PM]]-Tableau1[[#This Row],[Pause PM]]</f>
        <v>0</v>
      </c>
      <c r="L224" s="2"/>
      <c r="M224" s="2"/>
      <c r="N224" s="26"/>
      <c r="O224" s="22" t="str">
        <f ca="1">IF(COUNTIF('jours fériés'!C:C,Tableau1[[#This Row],[Date]]),"oui","")</f>
        <v/>
      </c>
      <c r="P224" s="74">
        <f ca="1">MAX(0,IF(WEEKDAY(Tableau1[[#This Row],[Date]],2)&lt;7,0,
SUM(OFFSET(Tableau1[[#This Row],[Temps de travail]],-6,,7))-
SUM(OFFSET(Tableau1[[#This Row],[Heures à récupérer]],-6,,7))+
SUM(OFFSET(Tableau1[[#This Row],[Récup avance]],-6,,7))+
COUNTA(OFFSET(Tableau1[[#This Row],[ CP / ABS]],-6,,7))*$E$3-$K$3
)*24)</f>
        <v>0</v>
      </c>
      <c r="Q224" s="63">
        <f>IF(Tableau1[[#This Row],[ CP / ABS]]="A.M.",Tableau1[[#This Row],[Temps de travail]],0)</f>
        <v>0</v>
      </c>
      <c r="R224" s="63">
        <f>IF(Tableau1[[#This Row],[ CP / ABS]]="Ch.P.",Tableau1[[#This Row],[Temps de travail]],0)</f>
        <v>0</v>
      </c>
    </row>
    <row r="225" spans="2:18" x14ac:dyDescent="0.3">
      <c r="B225" s="49" t="str">
        <f>IF(WEEKDAY(Tableau1[[#This Row],[Date]],2)=4,"semaine "&amp;_xlfn.ISOWEEKNUM(Tableau1[[#This Row],[Date]]),"")</f>
        <v>semaine 32</v>
      </c>
      <c r="C225" s="3" t="str">
        <f>UPPER(TEXT(Tableau1[[#This Row],[Date]],"jjjj"))</f>
        <v>JEUDI</v>
      </c>
      <c r="D225" s="4">
        <f>$C$3+ROW()-ROW(Tableau1[[#Headers],[Date]])-1</f>
        <v>44049</v>
      </c>
      <c r="E225" s="24"/>
      <c r="F225" s="24"/>
      <c r="G225" s="24"/>
      <c r="H225" s="24"/>
      <c r="I225" s="24"/>
      <c r="J225" s="24"/>
      <c r="K225" s="2">
        <f>Tableau1[[#This Row],[Fin ]]-Tableau1[[#This Row],[Début ]]-Tableau1[[#This Row],[Pause AM]]+Tableau1[[#This Row],[Fin PM]]-Tableau1[[#This Row],[Début PM]]-Tableau1[[#This Row],[Pause PM]]</f>
        <v>0</v>
      </c>
      <c r="L225" s="2"/>
      <c r="M225" s="2"/>
      <c r="N225" s="26"/>
      <c r="O225" s="22" t="str">
        <f ca="1">IF(COUNTIF('jours fériés'!C:C,Tableau1[[#This Row],[Date]]),"oui","")</f>
        <v/>
      </c>
      <c r="P225" s="74">
        <f ca="1">MAX(0,IF(WEEKDAY(Tableau1[[#This Row],[Date]],2)&lt;7,0,
SUM(OFFSET(Tableau1[[#This Row],[Temps de travail]],-6,,7))-
SUM(OFFSET(Tableau1[[#This Row],[Heures à récupérer]],-6,,7))+
SUM(OFFSET(Tableau1[[#This Row],[Récup avance]],-6,,7))+
COUNTA(OFFSET(Tableau1[[#This Row],[ CP / ABS]],-6,,7))*$E$3-$K$3
)*24)</f>
        <v>0</v>
      </c>
      <c r="Q225" s="63">
        <f>IF(Tableau1[[#This Row],[ CP / ABS]]="A.M.",Tableau1[[#This Row],[Temps de travail]],0)</f>
        <v>0</v>
      </c>
      <c r="R225" s="63">
        <f>IF(Tableau1[[#This Row],[ CP / ABS]]="Ch.P.",Tableau1[[#This Row],[Temps de travail]],0)</f>
        <v>0</v>
      </c>
    </row>
    <row r="226" spans="2:18" x14ac:dyDescent="0.3">
      <c r="B226" s="49" t="str">
        <f>IF(WEEKDAY(Tableau1[[#This Row],[Date]],2)=4,"semaine "&amp;_xlfn.ISOWEEKNUM(Tableau1[[#This Row],[Date]]),"")</f>
        <v/>
      </c>
      <c r="C226" s="3" t="str">
        <f>UPPER(TEXT(Tableau1[[#This Row],[Date]],"jjjj"))</f>
        <v>VENDREDI</v>
      </c>
      <c r="D226" s="4">
        <f>$C$3+ROW()-ROW(Tableau1[[#Headers],[Date]])-1</f>
        <v>44050</v>
      </c>
      <c r="E226" s="24"/>
      <c r="F226" s="24"/>
      <c r="G226" s="24"/>
      <c r="H226" s="24"/>
      <c r="I226" s="24"/>
      <c r="J226" s="24"/>
      <c r="K226" s="2">
        <f>Tableau1[[#This Row],[Fin ]]-Tableau1[[#This Row],[Début ]]-Tableau1[[#This Row],[Pause AM]]+Tableau1[[#This Row],[Fin PM]]-Tableau1[[#This Row],[Début PM]]-Tableau1[[#This Row],[Pause PM]]</f>
        <v>0</v>
      </c>
      <c r="L226" s="2"/>
      <c r="M226" s="2"/>
      <c r="N226" s="26"/>
      <c r="O226" s="22" t="str">
        <f ca="1">IF(COUNTIF('jours fériés'!C:C,Tableau1[[#This Row],[Date]]),"oui","")</f>
        <v/>
      </c>
      <c r="P226" s="74">
        <f ca="1">MAX(0,IF(WEEKDAY(Tableau1[[#This Row],[Date]],2)&lt;7,0,
SUM(OFFSET(Tableau1[[#This Row],[Temps de travail]],-6,,7))-
SUM(OFFSET(Tableau1[[#This Row],[Heures à récupérer]],-6,,7))+
SUM(OFFSET(Tableau1[[#This Row],[Récup avance]],-6,,7))+
COUNTA(OFFSET(Tableau1[[#This Row],[ CP / ABS]],-6,,7))*$E$3-$K$3
)*24)</f>
        <v>0</v>
      </c>
      <c r="Q226" s="63">
        <f>IF(Tableau1[[#This Row],[ CP / ABS]]="A.M.",Tableau1[[#This Row],[Temps de travail]],0)</f>
        <v>0</v>
      </c>
      <c r="R226" s="63">
        <f>IF(Tableau1[[#This Row],[ CP / ABS]]="Ch.P.",Tableau1[[#This Row],[Temps de travail]],0)</f>
        <v>0</v>
      </c>
    </row>
    <row r="227" spans="2:18" ht="15" thickBot="1" x14ac:dyDescent="0.35">
      <c r="B227" s="49" t="str">
        <f>IF(WEEKDAY(Tableau1[[#This Row],[Date]],2)=4,"semaine "&amp;_xlfn.ISOWEEKNUM(Tableau1[[#This Row],[Date]]),"")</f>
        <v/>
      </c>
      <c r="C227" s="3" t="str">
        <f>UPPER(TEXT(Tableau1[[#This Row],[Date]],"jjjj"))</f>
        <v>SAMEDI</v>
      </c>
      <c r="D227" s="4">
        <f>$C$3+ROW()-ROW(Tableau1[[#Headers],[Date]])-1</f>
        <v>44051</v>
      </c>
      <c r="E227" s="24"/>
      <c r="F227" s="24"/>
      <c r="G227" s="24"/>
      <c r="H227" s="24"/>
      <c r="I227" s="24"/>
      <c r="J227" s="24"/>
      <c r="K227" s="2">
        <f>Tableau1[[#This Row],[Fin ]]-Tableau1[[#This Row],[Début ]]-Tableau1[[#This Row],[Pause AM]]+Tableau1[[#This Row],[Fin PM]]-Tableau1[[#This Row],[Début PM]]-Tableau1[[#This Row],[Pause PM]]</f>
        <v>0</v>
      </c>
      <c r="L227" s="2"/>
      <c r="M227" s="2"/>
      <c r="N227" s="26"/>
      <c r="O227" s="22" t="str">
        <f ca="1">IF(COUNTIF('jours fériés'!C:C,Tableau1[[#This Row],[Date]]),"oui","")</f>
        <v/>
      </c>
      <c r="P227" s="74">
        <f ca="1">MAX(0,IF(WEEKDAY(Tableau1[[#This Row],[Date]],2)&lt;7,0,
SUM(OFFSET(Tableau1[[#This Row],[Temps de travail]],-6,,7))-
SUM(OFFSET(Tableau1[[#This Row],[Heures à récupérer]],-6,,7))+
SUM(OFFSET(Tableau1[[#This Row],[Récup avance]],-6,,7))+
COUNTA(OFFSET(Tableau1[[#This Row],[ CP / ABS]],-6,,7))*$E$3-$K$3
)*24)</f>
        <v>0</v>
      </c>
      <c r="Q227" s="63">
        <f>IF(Tableau1[[#This Row],[ CP / ABS]]="A.M.",Tableau1[[#This Row],[Temps de travail]],0)</f>
        <v>0</v>
      </c>
      <c r="R227" s="63">
        <f>IF(Tableau1[[#This Row],[ CP / ABS]]="Ch.P.",Tableau1[[#This Row],[Temps de travail]],0)</f>
        <v>0</v>
      </c>
    </row>
    <row r="228" spans="2:18" ht="15" thickBot="1" x14ac:dyDescent="0.35">
      <c r="B228" s="49" t="str">
        <f>IF(WEEKDAY(Tableau1[[#This Row],[Date]],2)=4,"semaine "&amp;_xlfn.ISOWEEKNUM(Tableau1[[#This Row],[Date]]),"")</f>
        <v/>
      </c>
      <c r="C228" s="3" t="str">
        <f>UPPER(TEXT(Tableau1[[#This Row],[Date]],"jjjj"))</f>
        <v>DIMANCHE</v>
      </c>
      <c r="D228" s="4">
        <f>$C$3+ROW()-ROW(Tableau1[[#Headers],[Date]])-1</f>
        <v>44052</v>
      </c>
      <c r="E228" s="24"/>
      <c r="F228" s="24"/>
      <c r="G228" s="24"/>
      <c r="H228" s="24"/>
      <c r="I228" s="24"/>
      <c r="J228" s="24"/>
      <c r="K228" s="2">
        <f>Tableau1[[#This Row],[Fin ]]-Tableau1[[#This Row],[Début ]]-Tableau1[[#This Row],[Pause AM]]+Tableau1[[#This Row],[Fin PM]]-Tableau1[[#This Row],[Début PM]]-Tableau1[[#This Row],[Pause PM]]</f>
        <v>0</v>
      </c>
      <c r="L228" s="2"/>
      <c r="M228" s="2"/>
      <c r="N228" s="26"/>
      <c r="O228" s="22" t="str">
        <f ca="1">IF(COUNTIF('jours fériés'!C:C,Tableau1[[#This Row],[Date]]),"oui","")</f>
        <v/>
      </c>
      <c r="P228" s="75">
        <f ca="1">SUBTOTAL(109,P222:P227)</f>
        <v>0</v>
      </c>
      <c r="Q228" s="62">
        <f t="shared" ref="Q228" si="60">SUBTOTAL(109,Q222:Q227)</f>
        <v>0</v>
      </c>
      <c r="R228" s="66">
        <f t="shared" ref="R228" si="61">SUM(R222:R227)</f>
        <v>0</v>
      </c>
    </row>
    <row r="229" spans="2:18" x14ac:dyDescent="0.3">
      <c r="B229" s="49" t="str">
        <f>IF(WEEKDAY(Tableau1[[#This Row],[Date]],2)=4,"semaine "&amp;_xlfn.ISOWEEKNUM(Tableau1[[#This Row],[Date]]),"")</f>
        <v/>
      </c>
      <c r="C229" s="3" t="str">
        <f>UPPER(TEXT(Tableau1[[#This Row],[Date]],"jjjj"))</f>
        <v>LUNDI</v>
      </c>
      <c r="D229" s="4">
        <f>$C$3+ROW()-ROW(Tableau1[[#Headers],[Date]])-1</f>
        <v>44053</v>
      </c>
      <c r="E229" s="24"/>
      <c r="F229" s="24"/>
      <c r="G229" s="24"/>
      <c r="H229" s="24"/>
      <c r="I229" s="24"/>
      <c r="J229" s="24"/>
      <c r="K229" s="2">
        <f>Tableau1[[#This Row],[Fin ]]-Tableau1[[#This Row],[Début ]]-Tableau1[[#This Row],[Pause AM]]+Tableau1[[#This Row],[Fin PM]]-Tableau1[[#This Row],[Début PM]]-Tableau1[[#This Row],[Pause PM]]</f>
        <v>0</v>
      </c>
      <c r="L229" s="2"/>
      <c r="M229" s="2"/>
      <c r="N229" s="26"/>
      <c r="O229" s="22" t="str">
        <f ca="1">IF(COUNTIF('jours fériés'!C:C,Tableau1[[#This Row],[Date]]),"oui","")</f>
        <v/>
      </c>
      <c r="P229" s="74">
        <f ca="1">MAX(0,IF(WEEKDAY(Tableau1[[#This Row],[Date]],2)&lt;7,0,
SUM(OFFSET(Tableau1[[#This Row],[Temps de travail]],-6,,7))-
SUM(OFFSET(Tableau1[[#This Row],[Heures à récupérer]],-6,,7))+
SUM(OFFSET(Tableau1[[#This Row],[Récup avance]],-6,,7))+
COUNTA(OFFSET(Tableau1[[#This Row],[ CP / ABS]],-6,,7))*$E$3-$K$3
)*24)</f>
        <v>0</v>
      </c>
      <c r="Q229" s="65">
        <f>IF(Tableau1[[#This Row],[ CP / ABS]]="A.M.",Tableau1[[#This Row],[Temps de travail]],0)</f>
        <v>0</v>
      </c>
      <c r="R229" s="65">
        <f>IF(Tableau1[[#This Row],[ CP / ABS]]="Ch.P.",Tableau1[[#This Row],[Temps de travail]],0)</f>
        <v>0</v>
      </c>
    </row>
    <row r="230" spans="2:18" x14ac:dyDescent="0.3">
      <c r="B230" s="49" t="str">
        <f>IF(WEEKDAY(Tableau1[[#This Row],[Date]],2)=4,"semaine "&amp;_xlfn.ISOWEEKNUM(Tableau1[[#This Row],[Date]]),"")</f>
        <v/>
      </c>
      <c r="C230" s="3" t="str">
        <f>UPPER(TEXT(Tableau1[[#This Row],[Date]],"jjjj"))</f>
        <v>MARDI</v>
      </c>
      <c r="D230" s="4">
        <f>$C$3+ROW()-ROW(Tableau1[[#Headers],[Date]])-1</f>
        <v>44054</v>
      </c>
      <c r="E230" s="24"/>
      <c r="F230" s="24"/>
      <c r="G230" s="24"/>
      <c r="H230" s="24"/>
      <c r="I230" s="24"/>
      <c r="J230" s="24"/>
      <c r="K230" s="2">
        <f>Tableau1[[#This Row],[Fin ]]-Tableau1[[#This Row],[Début ]]-Tableau1[[#This Row],[Pause AM]]+Tableau1[[#This Row],[Fin PM]]-Tableau1[[#This Row],[Début PM]]-Tableau1[[#This Row],[Pause PM]]</f>
        <v>0</v>
      </c>
      <c r="L230" s="2"/>
      <c r="M230" s="2"/>
      <c r="N230" s="26"/>
      <c r="O230" s="22" t="str">
        <f ca="1">IF(COUNTIF('jours fériés'!C:C,Tableau1[[#This Row],[Date]]),"oui","")</f>
        <v/>
      </c>
      <c r="P230" s="74">
        <f ca="1">MAX(0,IF(WEEKDAY(Tableau1[[#This Row],[Date]],2)&lt;7,0,
SUM(OFFSET(Tableau1[[#This Row],[Temps de travail]],-6,,7))-
SUM(OFFSET(Tableau1[[#This Row],[Heures à récupérer]],-6,,7))+
SUM(OFFSET(Tableau1[[#This Row],[Récup avance]],-6,,7))+
COUNTA(OFFSET(Tableau1[[#This Row],[ CP / ABS]],-6,,7))*$E$3-$K$3
)*24)</f>
        <v>0</v>
      </c>
      <c r="Q230" s="63">
        <f>IF(Tableau1[[#This Row],[ CP / ABS]]="A.M.",Tableau1[[#This Row],[Temps de travail]],0)</f>
        <v>0</v>
      </c>
      <c r="R230" s="63">
        <f>IF(Tableau1[[#This Row],[ CP / ABS]]="Ch.P.",Tableau1[[#This Row],[Temps de travail]],0)</f>
        <v>0</v>
      </c>
    </row>
    <row r="231" spans="2:18" x14ac:dyDescent="0.3">
      <c r="B231" s="49" t="str">
        <f>IF(WEEKDAY(Tableau1[[#This Row],[Date]],2)=4,"semaine "&amp;_xlfn.ISOWEEKNUM(Tableau1[[#This Row],[Date]]),"")</f>
        <v/>
      </c>
      <c r="C231" s="3" t="str">
        <f>UPPER(TEXT(Tableau1[[#This Row],[Date]],"jjjj"))</f>
        <v>MERCREDI</v>
      </c>
      <c r="D231" s="4">
        <f>$C$3+ROW()-ROW(Tableau1[[#Headers],[Date]])-1</f>
        <v>44055</v>
      </c>
      <c r="E231" s="24"/>
      <c r="F231" s="24"/>
      <c r="G231" s="24"/>
      <c r="H231" s="24"/>
      <c r="I231" s="24"/>
      <c r="J231" s="24"/>
      <c r="K231" s="2">
        <f>Tableau1[[#This Row],[Fin ]]-Tableau1[[#This Row],[Début ]]-Tableau1[[#This Row],[Pause AM]]+Tableau1[[#This Row],[Fin PM]]-Tableau1[[#This Row],[Début PM]]-Tableau1[[#This Row],[Pause PM]]</f>
        <v>0</v>
      </c>
      <c r="L231" s="2"/>
      <c r="M231" s="2"/>
      <c r="N231" s="26"/>
      <c r="O231" s="22" t="str">
        <f ca="1">IF(COUNTIF('jours fériés'!C:C,Tableau1[[#This Row],[Date]]),"oui","")</f>
        <v/>
      </c>
      <c r="P231" s="74">
        <f ca="1">MAX(0,IF(WEEKDAY(Tableau1[[#This Row],[Date]],2)&lt;7,0,
SUM(OFFSET(Tableau1[[#This Row],[Temps de travail]],-6,,7))-
SUM(OFFSET(Tableau1[[#This Row],[Heures à récupérer]],-6,,7))+
SUM(OFFSET(Tableau1[[#This Row],[Récup avance]],-6,,7))+
COUNTA(OFFSET(Tableau1[[#This Row],[ CP / ABS]],-6,,7))*$E$3-$K$3
)*24)</f>
        <v>0</v>
      </c>
      <c r="Q231" s="63">
        <f>IF(Tableau1[[#This Row],[ CP / ABS]]="A.M.",Tableau1[[#This Row],[Temps de travail]],0)</f>
        <v>0</v>
      </c>
      <c r="R231" s="63">
        <f>IF(Tableau1[[#This Row],[ CP / ABS]]="Ch.P.",Tableau1[[#This Row],[Temps de travail]],0)</f>
        <v>0</v>
      </c>
    </row>
    <row r="232" spans="2:18" x14ac:dyDescent="0.3">
      <c r="B232" s="49" t="str">
        <f>IF(WEEKDAY(Tableau1[[#This Row],[Date]],2)=4,"semaine "&amp;_xlfn.ISOWEEKNUM(Tableau1[[#This Row],[Date]]),"")</f>
        <v>semaine 33</v>
      </c>
      <c r="C232" s="3" t="str">
        <f>UPPER(TEXT(Tableau1[[#This Row],[Date]],"jjjj"))</f>
        <v>JEUDI</v>
      </c>
      <c r="D232" s="4">
        <f>$C$3+ROW()-ROW(Tableau1[[#Headers],[Date]])-1</f>
        <v>44056</v>
      </c>
      <c r="E232" s="24"/>
      <c r="F232" s="24"/>
      <c r="G232" s="24"/>
      <c r="H232" s="24"/>
      <c r="I232" s="24"/>
      <c r="J232" s="24"/>
      <c r="K232" s="2">
        <f>Tableau1[[#This Row],[Fin ]]-Tableau1[[#This Row],[Début ]]-Tableau1[[#This Row],[Pause AM]]+Tableau1[[#This Row],[Fin PM]]-Tableau1[[#This Row],[Début PM]]-Tableau1[[#This Row],[Pause PM]]</f>
        <v>0</v>
      </c>
      <c r="L232" s="2"/>
      <c r="M232" s="2"/>
      <c r="N232" s="26"/>
      <c r="O232" s="22" t="str">
        <f ca="1">IF(COUNTIF('jours fériés'!C:C,Tableau1[[#This Row],[Date]]),"oui","")</f>
        <v/>
      </c>
      <c r="P232" s="74">
        <f ca="1">MAX(0,IF(WEEKDAY(Tableau1[[#This Row],[Date]],2)&lt;7,0,
SUM(OFFSET(Tableau1[[#This Row],[Temps de travail]],-6,,7))-
SUM(OFFSET(Tableau1[[#This Row],[Heures à récupérer]],-6,,7))+
SUM(OFFSET(Tableau1[[#This Row],[Récup avance]],-6,,7))+
COUNTA(OFFSET(Tableau1[[#This Row],[ CP / ABS]],-6,,7))*$E$3-$K$3
)*24)</f>
        <v>0</v>
      </c>
      <c r="Q232" s="63">
        <f>IF(Tableau1[[#This Row],[ CP / ABS]]="A.M.",Tableau1[[#This Row],[Temps de travail]],0)</f>
        <v>0</v>
      </c>
      <c r="R232" s="63">
        <f>IF(Tableau1[[#This Row],[ CP / ABS]]="Ch.P.",Tableau1[[#This Row],[Temps de travail]],0)</f>
        <v>0</v>
      </c>
    </row>
    <row r="233" spans="2:18" x14ac:dyDescent="0.3">
      <c r="B233" s="49" t="str">
        <f>IF(WEEKDAY(Tableau1[[#This Row],[Date]],2)=4,"semaine "&amp;_xlfn.ISOWEEKNUM(Tableau1[[#This Row],[Date]]),"")</f>
        <v/>
      </c>
      <c r="C233" s="3" t="str">
        <f>UPPER(TEXT(Tableau1[[#This Row],[Date]],"jjjj"))</f>
        <v>VENDREDI</v>
      </c>
      <c r="D233" s="4">
        <f>$C$3+ROW()-ROW(Tableau1[[#Headers],[Date]])-1</f>
        <v>44057</v>
      </c>
      <c r="E233" s="24"/>
      <c r="F233" s="24"/>
      <c r="G233" s="24"/>
      <c r="H233" s="24"/>
      <c r="I233" s="24"/>
      <c r="J233" s="24"/>
      <c r="K233" s="2">
        <f>Tableau1[[#This Row],[Fin ]]-Tableau1[[#This Row],[Début ]]-Tableau1[[#This Row],[Pause AM]]+Tableau1[[#This Row],[Fin PM]]-Tableau1[[#This Row],[Début PM]]-Tableau1[[#This Row],[Pause PM]]</f>
        <v>0</v>
      </c>
      <c r="L233" s="2"/>
      <c r="M233" s="2"/>
      <c r="N233" s="26"/>
      <c r="O233" s="22" t="str">
        <f ca="1">IF(COUNTIF('jours fériés'!C:C,Tableau1[[#This Row],[Date]]),"oui","")</f>
        <v/>
      </c>
      <c r="P233" s="74">
        <f ca="1">MAX(0,IF(WEEKDAY(Tableau1[[#This Row],[Date]],2)&lt;7,0,
SUM(OFFSET(Tableau1[[#This Row],[Temps de travail]],-6,,7))-
SUM(OFFSET(Tableau1[[#This Row],[Heures à récupérer]],-6,,7))+
SUM(OFFSET(Tableau1[[#This Row],[Récup avance]],-6,,7))+
COUNTA(OFFSET(Tableau1[[#This Row],[ CP / ABS]],-6,,7))*$E$3-$K$3
)*24)</f>
        <v>0</v>
      </c>
      <c r="Q233" s="63">
        <f>IF(Tableau1[[#This Row],[ CP / ABS]]="A.M.",Tableau1[[#This Row],[Temps de travail]],0)</f>
        <v>0</v>
      </c>
      <c r="R233" s="63">
        <f>IF(Tableau1[[#This Row],[ CP / ABS]]="Ch.P.",Tableau1[[#This Row],[Temps de travail]],0)</f>
        <v>0</v>
      </c>
    </row>
    <row r="234" spans="2:18" ht="15" thickBot="1" x14ac:dyDescent="0.35">
      <c r="B234" s="49" t="str">
        <f>IF(WEEKDAY(Tableau1[[#This Row],[Date]],2)=4,"semaine "&amp;_xlfn.ISOWEEKNUM(Tableau1[[#This Row],[Date]]),"")</f>
        <v/>
      </c>
      <c r="C234" s="3" t="str">
        <f>UPPER(TEXT(Tableau1[[#This Row],[Date]],"jjjj"))</f>
        <v>SAMEDI</v>
      </c>
      <c r="D234" s="4">
        <f>$C$3+ROW()-ROW(Tableau1[[#Headers],[Date]])-1</f>
        <v>44058</v>
      </c>
      <c r="E234" s="24"/>
      <c r="F234" s="24"/>
      <c r="G234" s="24"/>
      <c r="H234" s="24"/>
      <c r="I234" s="24"/>
      <c r="J234" s="24"/>
      <c r="K234" s="2">
        <f>Tableau1[[#This Row],[Fin ]]-Tableau1[[#This Row],[Début ]]-Tableau1[[#This Row],[Pause AM]]+Tableau1[[#This Row],[Fin PM]]-Tableau1[[#This Row],[Début PM]]-Tableau1[[#This Row],[Pause PM]]</f>
        <v>0</v>
      </c>
      <c r="L234" s="2"/>
      <c r="M234" s="2"/>
      <c r="N234" s="26"/>
      <c r="O234" s="22" t="str">
        <f ca="1">IF(COUNTIF('jours fériés'!C:C,Tableau1[[#This Row],[Date]]),"oui","")</f>
        <v>oui</v>
      </c>
      <c r="P234" s="74">
        <f ca="1">MAX(0,IF(WEEKDAY(Tableau1[[#This Row],[Date]],2)&lt;7,0,
SUM(OFFSET(Tableau1[[#This Row],[Temps de travail]],-6,,7))-
SUM(OFFSET(Tableau1[[#This Row],[Heures à récupérer]],-6,,7))+
SUM(OFFSET(Tableau1[[#This Row],[Récup avance]],-6,,7))+
COUNTA(OFFSET(Tableau1[[#This Row],[ CP / ABS]],-6,,7))*$E$3-$K$3
)*24)</f>
        <v>0</v>
      </c>
      <c r="Q234" s="63">
        <f>IF(Tableau1[[#This Row],[ CP / ABS]]="A.M.",Tableau1[[#This Row],[Temps de travail]],0)</f>
        <v>0</v>
      </c>
      <c r="R234" s="63">
        <f>IF(Tableau1[[#This Row],[ CP / ABS]]="Ch.P.",Tableau1[[#This Row],[Temps de travail]],0)</f>
        <v>0</v>
      </c>
    </row>
    <row r="235" spans="2:18" ht="15" thickBot="1" x14ac:dyDescent="0.35">
      <c r="B235" s="49" t="str">
        <f>IF(WEEKDAY(Tableau1[[#This Row],[Date]],2)=4,"semaine "&amp;_xlfn.ISOWEEKNUM(Tableau1[[#This Row],[Date]]),"")</f>
        <v/>
      </c>
      <c r="C235" s="3" t="str">
        <f>UPPER(TEXT(Tableau1[[#This Row],[Date]],"jjjj"))</f>
        <v>DIMANCHE</v>
      </c>
      <c r="D235" s="4">
        <f>$C$3+ROW()-ROW(Tableau1[[#Headers],[Date]])-1</f>
        <v>44059</v>
      </c>
      <c r="E235" s="24"/>
      <c r="F235" s="24"/>
      <c r="G235" s="24"/>
      <c r="H235" s="24"/>
      <c r="I235" s="24"/>
      <c r="J235" s="24"/>
      <c r="K235" s="2">
        <f>Tableau1[[#This Row],[Fin ]]-Tableau1[[#This Row],[Début ]]-Tableau1[[#This Row],[Pause AM]]+Tableau1[[#This Row],[Fin PM]]-Tableau1[[#This Row],[Début PM]]-Tableau1[[#This Row],[Pause PM]]</f>
        <v>0</v>
      </c>
      <c r="L235" s="2"/>
      <c r="M235" s="2"/>
      <c r="N235" s="26"/>
      <c r="O235" s="22" t="str">
        <f ca="1">IF(COUNTIF('jours fériés'!C:C,Tableau1[[#This Row],[Date]]),"oui","")</f>
        <v/>
      </c>
      <c r="P235" s="75">
        <f ca="1">SUBTOTAL(109,P229:P234)</f>
        <v>0</v>
      </c>
      <c r="Q235" s="62">
        <f t="shared" ref="Q235" si="62">SUBTOTAL(109,Q229:Q234)</f>
        <v>0</v>
      </c>
      <c r="R235" s="66">
        <f t="shared" ref="R235" si="63">SUM(R229:R234)</f>
        <v>0</v>
      </c>
    </row>
    <row r="236" spans="2:18" x14ac:dyDescent="0.3">
      <c r="B236" s="49" t="str">
        <f>IF(WEEKDAY(Tableau1[[#This Row],[Date]],2)=4,"semaine "&amp;_xlfn.ISOWEEKNUM(Tableau1[[#This Row],[Date]]),"")</f>
        <v/>
      </c>
      <c r="C236" s="3" t="str">
        <f>UPPER(TEXT(Tableau1[[#This Row],[Date]],"jjjj"))</f>
        <v>LUNDI</v>
      </c>
      <c r="D236" s="4">
        <f>$C$3+ROW()-ROW(Tableau1[[#Headers],[Date]])-1</f>
        <v>44060</v>
      </c>
      <c r="E236" s="24"/>
      <c r="F236" s="24"/>
      <c r="G236" s="24"/>
      <c r="H236" s="24"/>
      <c r="I236" s="24"/>
      <c r="J236" s="24"/>
      <c r="K236" s="2">
        <f>Tableau1[[#This Row],[Fin ]]-Tableau1[[#This Row],[Début ]]-Tableau1[[#This Row],[Pause AM]]+Tableau1[[#This Row],[Fin PM]]-Tableau1[[#This Row],[Début PM]]-Tableau1[[#This Row],[Pause PM]]</f>
        <v>0</v>
      </c>
      <c r="L236" s="2"/>
      <c r="M236" s="2"/>
      <c r="N236" s="26"/>
      <c r="O236" s="22" t="str">
        <f ca="1">IF(COUNTIF('jours fériés'!C:C,Tableau1[[#This Row],[Date]]),"oui","")</f>
        <v/>
      </c>
      <c r="P236" s="74">
        <f ca="1">MAX(0,IF(WEEKDAY(Tableau1[[#This Row],[Date]],2)&lt;7,0,
SUM(OFFSET(Tableau1[[#This Row],[Temps de travail]],-6,,7))-
SUM(OFFSET(Tableau1[[#This Row],[Heures à récupérer]],-6,,7))+
SUM(OFFSET(Tableau1[[#This Row],[Récup avance]],-6,,7))+
COUNTA(OFFSET(Tableau1[[#This Row],[ CP / ABS]],-6,,7))*$E$3-$K$3
)*24)</f>
        <v>0</v>
      </c>
      <c r="Q236" s="65">
        <f>IF(Tableau1[[#This Row],[ CP / ABS]]="A.M.",Tableau1[[#This Row],[Temps de travail]],0)</f>
        <v>0</v>
      </c>
      <c r="R236" s="65">
        <f>IF(Tableau1[[#This Row],[ CP / ABS]]="Ch.P.",Tableau1[[#This Row],[Temps de travail]],0)</f>
        <v>0</v>
      </c>
    </row>
    <row r="237" spans="2:18" x14ac:dyDescent="0.3">
      <c r="B237" s="49" t="str">
        <f>IF(WEEKDAY(Tableau1[[#This Row],[Date]],2)=4,"semaine "&amp;_xlfn.ISOWEEKNUM(Tableau1[[#This Row],[Date]]),"")</f>
        <v/>
      </c>
      <c r="C237" s="3" t="str">
        <f>UPPER(TEXT(Tableau1[[#This Row],[Date]],"jjjj"))</f>
        <v>MARDI</v>
      </c>
      <c r="D237" s="4">
        <f>$C$3+ROW()-ROW(Tableau1[[#Headers],[Date]])-1</f>
        <v>44061</v>
      </c>
      <c r="E237" s="24"/>
      <c r="F237" s="24"/>
      <c r="G237" s="24"/>
      <c r="H237" s="24"/>
      <c r="I237" s="24"/>
      <c r="J237" s="24"/>
      <c r="K237" s="2">
        <f>Tableau1[[#This Row],[Fin ]]-Tableau1[[#This Row],[Début ]]-Tableau1[[#This Row],[Pause AM]]+Tableau1[[#This Row],[Fin PM]]-Tableau1[[#This Row],[Début PM]]-Tableau1[[#This Row],[Pause PM]]</f>
        <v>0</v>
      </c>
      <c r="L237" s="2"/>
      <c r="M237" s="2"/>
      <c r="N237" s="26"/>
      <c r="O237" s="22" t="str">
        <f ca="1">IF(COUNTIF('jours fériés'!C:C,Tableau1[[#This Row],[Date]]),"oui","")</f>
        <v/>
      </c>
      <c r="P237" s="74">
        <f ca="1">MAX(0,IF(WEEKDAY(Tableau1[[#This Row],[Date]],2)&lt;7,0,
SUM(OFFSET(Tableau1[[#This Row],[Temps de travail]],-6,,7))-
SUM(OFFSET(Tableau1[[#This Row],[Heures à récupérer]],-6,,7))+
SUM(OFFSET(Tableau1[[#This Row],[Récup avance]],-6,,7))+
COUNTA(OFFSET(Tableau1[[#This Row],[ CP / ABS]],-6,,7))*$E$3-$K$3
)*24)</f>
        <v>0</v>
      </c>
      <c r="Q237" s="63">
        <f>IF(Tableau1[[#This Row],[ CP / ABS]]="A.M.",Tableau1[[#This Row],[Temps de travail]],0)</f>
        <v>0</v>
      </c>
      <c r="R237" s="63">
        <f>IF(Tableau1[[#This Row],[ CP / ABS]]="Ch.P.",Tableau1[[#This Row],[Temps de travail]],0)</f>
        <v>0</v>
      </c>
    </row>
    <row r="238" spans="2:18" x14ac:dyDescent="0.3">
      <c r="B238" s="49" t="str">
        <f>IF(WEEKDAY(Tableau1[[#This Row],[Date]],2)=4,"semaine "&amp;_xlfn.ISOWEEKNUM(Tableau1[[#This Row],[Date]]),"")</f>
        <v/>
      </c>
      <c r="C238" s="3" t="str">
        <f>UPPER(TEXT(Tableau1[[#This Row],[Date]],"jjjj"))</f>
        <v>MERCREDI</v>
      </c>
      <c r="D238" s="4">
        <f>$C$3+ROW()-ROW(Tableau1[[#Headers],[Date]])-1</f>
        <v>44062</v>
      </c>
      <c r="E238" s="24"/>
      <c r="F238" s="24"/>
      <c r="G238" s="24"/>
      <c r="H238" s="24"/>
      <c r="I238" s="24"/>
      <c r="J238" s="24"/>
      <c r="K238" s="2">
        <f>Tableau1[[#This Row],[Fin ]]-Tableau1[[#This Row],[Début ]]-Tableau1[[#This Row],[Pause AM]]+Tableau1[[#This Row],[Fin PM]]-Tableau1[[#This Row],[Début PM]]-Tableau1[[#This Row],[Pause PM]]</f>
        <v>0</v>
      </c>
      <c r="L238" s="2"/>
      <c r="M238" s="2"/>
      <c r="N238" s="26"/>
      <c r="O238" s="22" t="str">
        <f ca="1">IF(COUNTIF('jours fériés'!C:C,Tableau1[[#This Row],[Date]]),"oui","")</f>
        <v/>
      </c>
      <c r="P238" s="74">
        <f ca="1">MAX(0,IF(WEEKDAY(Tableau1[[#This Row],[Date]],2)&lt;7,0,
SUM(OFFSET(Tableau1[[#This Row],[Temps de travail]],-6,,7))-
SUM(OFFSET(Tableau1[[#This Row],[Heures à récupérer]],-6,,7))+
SUM(OFFSET(Tableau1[[#This Row],[Récup avance]],-6,,7))+
COUNTA(OFFSET(Tableau1[[#This Row],[ CP / ABS]],-6,,7))*$E$3-$K$3
)*24)</f>
        <v>0</v>
      </c>
      <c r="Q238" s="63">
        <f>IF(Tableau1[[#This Row],[ CP / ABS]]="A.M.",Tableau1[[#This Row],[Temps de travail]],0)</f>
        <v>0</v>
      </c>
      <c r="R238" s="63">
        <f>IF(Tableau1[[#This Row],[ CP / ABS]]="Ch.P.",Tableau1[[#This Row],[Temps de travail]],0)</f>
        <v>0</v>
      </c>
    </row>
    <row r="239" spans="2:18" x14ac:dyDescent="0.3">
      <c r="B239" s="49" t="str">
        <f>IF(WEEKDAY(Tableau1[[#This Row],[Date]],2)=4,"semaine "&amp;_xlfn.ISOWEEKNUM(Tableau1[[#This Row],[Date]]),"")</f>
        <v>semaine 34</v>
      </c>
      <c r="C239" s="3" t="str">
        <f>UPPER(TEXT(Tableau1[[#This Row],[Date]],"jjjj"))</f>
        <v>JEUDI</v>
      </c>
      <c r="D239" s="4">
        <f>$C$3+ROW()-ROW(Tableau1[[#Headers],[Date]])-1</f>
        <v>44063</v>
      </c>
      <c r="E239" s="24"/>
      <c r="F239" s="24"/>
      <c r="G239" s="24"/>
      <c r="H239" s="24"/>
      <c r="I239" s="24"/>
      <c r="J239" s="24"/>
      <c r="K239" s="2">
        <f>Tableau1[[#This Row],[Fin ]]-Tableau1[[#This Row],[Début ]]-Tableau1[[#This Row],[Pause AM]]+Tableau1[[#This Row],[Fin PM]]-Tableau1[[#This Row],[Début PM]]-Tableau1[[#This Row],[Pause PM]]</f>
        <v>0</v>
      </c>
      <c r="L239" s="2"/>
      <c r="M239" s="2"/>
      <c r="N239" s="26"/>
      <c r="O239" s="22" t="str">
        <f ca="1">IF(COUNTIF('jours fériés'!C:C,Tableau1[[#This Row],[Date]]),"oui","")</f>
        <v/>
      </c>
      <c r="P239" s="74">
        <f ca="1">MAX(0,IF(WEEKDAY(Tableau1[[#This Row],[Date]],2)&lt;7,0,
SUM(OFFSET(Tableau1[[#This Row],[Temps de travail]],-6,,7))-
SUM(OFFSET(Tableau1[[#This Row],[Heures à récupérer]],-6,,7))+
SUM(OFFSET(Tableau1[[#This Row],[Récup avance]],-6,,7))+
COUNTA(OFFSET(Tableau1[[#This Row],[ CP / ABS]],-6,,7))*$E$3-$K$3
)*24)</f>
        <v>0</v>
      </c>
      <c r="Q239" s="63">
        <f>IF(Tableau1[[#This Row],[ CP / ABS]]="A.M.",Tableau1[[#This Row],[Temps de travail]],0)</f>
        <v>0</v>
      </c>
      <c r="R239" s="63">
        <f>IF(Tableau1[[#This Row],[ CP / ABS]]="Ch.P.",Tableau1[[#This Row],[Temps de travail]],0)</f>
        <v>0</v>
      </c>
    </row>
    <row r="240" spans="2:18" x14ac:dyDescent="0.3">
      <c r="B240" s="49" t="str">
        <f>IF(WEEKDAY(Tableau1[[#This Row],[Date]],2)=4,"semaine "&amp;_xlfn.ISOWEEKNUM(Tableau1[[#This Row],[Date]]),"")</f>
        <v/>
      </c>
      <c r="C240" s="3" t="str">
        <f>UPPER(TEXT(Tableau1[[#This Row],[Date]],"jjjj"))</f>
        <v>VENDREDI</v>
      </c>
      <c r="D240" s="4">
        <f>$C$3+ROW()-ROW(Tableau1[[#Headers],[Date]])-1</f>
        <v>44064</v>
      </c>
      <c r="E240" s="24"/>
      <c r="F240" s="24"/>
      <c r="G240" s="24"/>
      <c r="H240" s="24"/>
      <c r="I240" s="24"/>
      <c r="J240" s="24"/>
      <c r="K240" s="2">
        <f>Tableau1[[#This Row],[Fin ]]-Tableau1[[#This Row],[Début ]]-Tableau1[[#This Row],[Pause AM]]+Tableau1[[#This Row],[Fin PM]]-Tableau1[[#This Row],[Début PM]]-Tableau1[[#This Row],[Pause PM]]</f>
        <v>0</v>
      </c>
      <c r="L240" s="2"/>
      <c r="M240" s="2"/>
      <c r="N240" s="26"/>
      <c r="O240" s="22" t="str">
        <f ca="1">IF(COUNTIF('jours fériés'!C:C,Tableau1[[#This Row],[Date]]),"oui","")</f>
        <v/>
      </c>
      <c r="P240" s="74">
        <f ca="1">MAX(0,IF(WEEKDAY(Tableau1[[#This Row],[Date]],2)&lt;7,0,
SUM(OFFSET(Tableau1[[#This Row],[Temps de travail]],-6,,7))-
SUM(OFFSET(Tableau1[[#This Row],[Heures à récupérer]],-6,,7))+
SUM(OFFSET(Tableau1[[#This Row],[Récup avance]],-6,,7))+
COUNTA(OFFSET(Tableau1[[#This Row],[ CP / ABS]],-6,,7))*$E$3-$K$3
)*24)</f>
        <v>0</v>
      </c>
      <c r="Q240" s="63">
        <f>IF(Tableau1[[#This Row],[ CP / ABS]]="A.M.",Tableau1[[#This Row],[Temps de travail]],0)</f>
        <v>0</v>
      </c>
      <c r="R240" s="63">
        <f>IF(Tableau1[[#This Row],[ CP / ABS]]="Ch.P.",Tableau1[[#This Row],[Temps de travail]],0)</f>
        <v>0</v>
      </c>
    </row>
    <row r="241" spans="2:18" ht="15" thickBot="1" x14ac:dyDescent="0.35">
      <c r="B241" s="49" t="str">
        <f>IF(WEEKDAY(Tableau1[[#This Row],[Date]],2)=4,"semaine "&amp;_xlfn.ISOWEEKNUM(Tableau1[[#This Row],[Date]]),"")</f>
        <v/>
      </c>
      <c r="C241" s="3" t="str">
        <f>UPPER(TEXT(Tableau1[[#This Row],[Date]],"jjjj"))</f>
        <v>SAMEDI</v>
      </c>
      <c r="D241" s="4">
        <f>$C$3+ROW()-ROW(Tableau1[[#Headers],[Date]])-1</f>
        <v>44065</v>
      </c>
      <c r="E241" s="24"/>
      <c r="F241" s="24"/>
      <c r="G241" s="24"/>
      <c r="H241" s="24"/>
      <c r="I241" s="24"/>
      <c r="J241" s="24"/>
      <c r="K241" s="2">
        <f>Tableau1[[#This Row],[Fin ]]-Tableau1[[#This Row],[Début ]]-Tableau1[[#This Row],[Pause AM]]+Tableau1[[#This Row],[Fin PM]]-Tableau1[[#This Row],[Début PM]]-Tableau1[[#This Row],[Pause PM]]</f>
        <v>0</v>
      </c>
      <c r="L241" s="2"/>
      <c r="M241" s="2"/>
      <c r="N241" s="26"/>
      <c r="O241" s="22" t="str">
        <f ca="1">IF(COUNTIF('jours fériés'!C:C,Tableau1[[#This Row],[Date]]),"oui","")</f>
        <v/>
      </c>
      <c r="P241" s="74">
        <f ca="1">MAX(0,IF(WEEKDAY(Tableau1[[#This Row],[Date]],2)&lt;7,0,
SUM(OFFSET(Tableau1[[#This Row],[Temps de travail]],-6,,7))-
SUM(OFFSET(Tableau1[[#This Row],[Heures à récupérer]],-6,,7))+
SUM(OFFSET(Tableau1[[#This Row],[Récup avance]],-6,,7))+
COUNTA(OFFSET(Tableau1[[#This Row],[ CP / ABS]],-6,,7))*$E$3-$K$3
)*24)</f>
        <v>0</v>
      </c>
      <c r="Q241" s="63">
        <f>IF(Tableau1[[#This Row],[ CP / ABS]]="A.M.",Tableau1[[#This Row],[Temps de travail]],0)</f>
        <v>0</v>
      </c>
      <c r="R241" s="63">
        <f>IF(Tableau1[[#This Row],[ CP / ABS]]="Ch.P.",Tableau1[[#This Row],[Temps de travail]],0)</f>
        <v>0</v>
      </c>
    </row>
    <row r="242" spans="2:18" ht="15" thickBot="1" x14ac:dyDescent="0.35">
      <c r="B242" s="49" t="str">
        <f>IF(WEEKDAY(Tableau1[[#This Row],[Date]],2)=4,"semaine "&amp;_xlfn.ISOWEEKNUM(Tableau1[[#This Row],[Date]]),"")</f>
        <v/>
      </c>
      <c r="C242" s="3" t="str">
        <f>UPPER(TEXT(Tableau1[[#This Row],[Date]],"jjjj"))</f>
        <v>DIMANCHE</v>
      </c>
      <c r="D242" s="4">
        <f>$C$3+ROW()-ROW(Tableau1[[#Headers],[Date]])-1</f>
        <v>44066</v>
      </c>
      <c r="E242" s="24"/>
      <c r="F242" s="24"/>
      <c r="G242" s="24"/>
      <c r="H242" s="24"/>
      <c r="I242" s="24"/>
      <c r="J242" s="24"/>
      <c r="K242" s="2">
        <f>Tableau1[[#This Row],[Fin ]]-Tableau1[[#This Row],[Début ]]-Tableau1[[#This Row],[Pause AM]]+Tableau1[[#This Row],[Fin PM]]-Tableau1[[#This Row],[Début PM]]-Tableau1[[#This Row],[Pause PM]]</f>
        <v>0</v>
      </c>
      <c r="L242" s="2"/>
      <c r="M242" s="2"/>
      <c r="N242" s="26"/>
      <c r="O242" s="22" t="str">
        <f ca="1">IF(COUNTIF('jours fériés'!C:C,Tableau1[[#This Row],[Date]]),"oui","")</f>
        <v/>
      </c>
      <c r="P242" s="75">
        <f ca="1">SUBTOTAL(109,P236:P241)</f>
        <v>0</v>
      </c>
      <c r="Q242" s="62">
        <f t="shared" ref="Q242" si="64">SUBTOTAL(109,Q236:Q241)</f>
        <v>0</v>
      </c>
      <c r="R242" s="66">
        <f t="shared" ref="R242" si="65">SUM(R236:R241)</f>
        <v>0</v>
      </c>
    </row>
    <row r="243" spans="2:18" x14ac:dyDescent="0.3">
      <c r="B243" s="49" t="str">
        <f>IF(WEEKDAY(Tableau1[[#This Row],[Date]],2)=4,"semaine "&amp;_xlfn.ISOWEEKNUM(Tableau1[[#This Row],[Date]]),"")</f>
        <v/>
      </c>
      <c r="C243" s="3" t="str">
        <f>UPPER(TEXT(Tableau1[[#This Row],[Date]],"jjjj"))</f>
        <v>LUNDI</v>
      </c>
      <c r="D243" s="4">
        <f>$C$3+ROW()-ROW(Tableau1[[#Headers],[Date]])-1</f>
        <v>44067</v>
      </c>
      <c r="E243" s="24"/>
      <c r="F243" s="24"/>
      <c r="G243" s="24"/>
      <c r="H243" s="24"/>
      <c r="I243" s="24"/>
      <c r="J243" s="24"/>
      <c r="K243" s="2">
        <f>Tableau1[[#This Row],[Fin ]]-Tableau1[[#This Row],[Début ]]-Tableau1[[#This Row],[Pause AM]]+Tableau1[[#This Row],[Fin PM]]-Tableau1[[#This Row],[Début PM]]-Tableau1[[#This Row],[Pause PM]]</f>
        <v>0</v>
      </c>
      <c r="L243" s="2"/>
      <c r="M243" s="2"/>
      <c r="N243" s="26"/>
      <c r="O243" s="22" t="str">
        <f ca="1">IF(COUNTIF('jours fériés'!C:C,Tableau1[[#This Row],[Date]]),"oui","")</f>
        <v/>
      </c>
      <c r="P243" s="74">
        <f ca="1">MAX(0,IF(WEEKDAY(Tableau1[[#This Row],[Date]],2)&lt;7,0,
SUM(OFFSET(Tableau1[[#This Row],[Temps de travail]],-6,,7))-
SUM(OFFSET(Tableau1[[#This Row],[Heures à récupérer]],-6,,7))+
SUM(OFFSET(Tableau1[[#This Row],[Récup avance]],-6,,7))+
COUNTA(OFFSET(Tableau1[[#This Row],[ CP / ABS]],-6,,7))*$E$3-$K$3
)*24)</f>
        <v>0</v>
      </c>
      <c r="Q243" s="65">
        <f>IF(Tableau1[[#This Row],[ CP / ABS]]="A.M.",Tableau1[[#This Row],[Temps de travail]],0)</f>
        <v>0</v>
      </c>
      <c r="R243" s="65">
        <f>IF(Tableau1[[#This Row],[ CP / ABS]]="Ch.P.",Tableau1[[#This Row],[Temps de travail]],0)</f>
        <v>0</v>
      </c>
    </row>
    <row r="244" spans="2:18" x14ac:dyDescent="0.3">
      <c r="B244" s="49" t="str">
        <f>IF(WEEKDAY(Tableau1[[#This Row],[Date]],2)=4,"semaine "&amp;_xlfn.ISOWEEKNUM(Tableau1[[#This Row],[Date]]),"")</f>
        <v/>
      </c>
      <c r="C244" s="3" t="str">
        <f>UPPER(TEXT(Tableau1[[#This Row],[Date]],"jjjj"))</f>
        <v>MARDI</v>
      </c>
      <c r="D244" s="4">
        <f>$C$3+ROW()-ROW(Tableau1[[#Headers],[Date]])-1</f>
        <v>44068</v>
      </c>
      <c r="E244" s="24"/>
      <c r="F244" s="24"/>
      <c r="G244" s="24"/>
      <c r="H244" s="24"/>
      <c r="I244" s="24"/>
      <c r="J244" s="24"/>
      <c r="K244" s="2">
        <f>Tableau1[[#This Row],[Fin ]]-Tableau1[[#This Row],[Début ]]-Tableau1[[#This Row],[Pause AM]]+Tableau1[[#This Row],[Fin PM]]-Tableau1[[#This Row],[Début PM]]-Tableau1[[#This Row],[Pause PM]]</f>
        <v>0</v>
      </c>
      <c r="L244" s="2"/>
      <c r="M244" s="2"/>
      <c r="N244" s="26"/>
      <c r="O244" s="22" t="str">
        <f ca="1">IF(COUNTIF('jours fériés'!C:C,Tableau1[[#This Row],[Date]]),"oui","")</f>
        <v/>
      </c>
      <c r="P244" s="74">
        <f ca="1">MAX(0,IF(WEEKDAY(Tableau1[[#This Row],[Date]],2)&lt;7,0,
SUM(OFFSET(Tableau1[[#This Row],[Temps de travail]],-6,,7))-
SUM(OFFSET(Tableau1[[#This Row],[Heures à récupérer]],-6,,7))+
SUM(OFFSET(Tableau1[[#This Row],[Récup avance]],-6,,7))+
COUNTA(OFFSET(Tableau1[[#This Row],[ CP / ABS]],-6,,7))*$E$3-$K$3
)*24)</f>
        <v>0</v>
      </c>
      <c r="Q244" s="63">
        <f>IF(Tableau1[[#This Row],[ CP / ABS]]="A.M.",Tableau1[[#This Row],[Temps de travail]],0)</f>
        <v>0</v>
      </c>
      <c r="R244" s="63">
        <f>IF(Tableau1[[#This Row],[ CP / ABS]]="Ch.P.",Tableau1[[#This Row],[Temps de travail]],0)</f>
        <v>0</v>
      </c>
    </row>
    <row r="245" spans="2:18" x14ac:dyDescent="0.3">
      <c r="B245" s="49" t="str">
        <f>IF(WEEKDAY(Tableau1[[#This Row],[Date]],2)=4,"semaine "&amp;_xlfn.ISOWEEKNUM(Tableau1[[#This Row],[Date]]),"")</f>
        <v/>
      </c>
      <c r="C245" s="3" t="str">
        <f>UPPER(TEXT(Tableau1[[#This Row],[Date]],"jjjj"))</f>
        <v>MERCREDI</v>
      </c>
      <c r="D245" s="4">
        <f>$C$3+ROW()-ROW(Tableau1[[#Headers],[Date]])-1</f>
        <v>44069</v>
      </c>
      <c r="E245" s="24"/>
      <c r="F245" s="24"/>
      <c r="G245" s="24"/>
      <c r="H245" s="24"/>
      <c r="I245" s="24"/>
      <c r="J245" s="24"/>
      <c r="K245" s="2">
        <f>Tableau1[[#This Row],[Fin ]]-Tableau1[[#This Row],[Début ]]-Tableau1[[#This Row],[Pause AM]]+Tableau1[[#This Row],[Fin PM]]-Tableau1[[#This Row],[Début PM]]-Tableau1[[#This Row],[Pause PM]]</f>
        <v>0</v>
      </c>
      <c r="L245" s="2"/>
      <c r="M245" s="2"/>
      <c r="N245" s="26"/>
      <c r="O245" s="22" t="str">
        <f ca="1">IF(COUNTIF('jours fériés'!C:C,Tableau1[[#This Row],[Date]]),"oui","")</f>
        <v/>
      </c>
      <c r="P245" s="74">
        <f ca="1">MAX(0,IF(WEEKDAY(Tableau1[[#This Row],[Date]],2)&lt;7,0,
SUM(OFFSET(Tableau1[[#This Row],[Temps de travail]],-6,,7))-
SUM(OFFSET(Tableau1[[#This Row],[Heures à récupérer]],-6,,7))+
SUM(OFFSET(Tableau1[[#This Row],[Récup avance]],-6,,7))+
COUNTA(OFFSET(Tableau1[[#This Row],[ CP / ABS]],-6,,7))*$E$3-$K$3
)*24)</f>
        <v>0</v>
      </c>
      <c r="Q245" s="63">
        <f>IF(Tableau1[[#This Row],[ CP / ABS]]="A.M.",Tableau1[[#This Row],[Temps de travail]],0)</f>
        <v>0</v>
      </c>
      <c r="R245" s="63">
        <f>IF(Tableau1[[#This Row],[ CP / ABS]]="Ch.P.",Tableau1[[#This Row],[Temps de travail]],0)</f>
        <v>0</v>
      </c>
    </row>
    <row r="246" spans="2:18" x14ac:dyDescent="0.3">
      <c r="B246" s="49" t="str">
        <f>IF(WEEKDAY(Tableau1[[#This Row],[Date]],2)=4,"semaine "&amp;_xlfn.ISOWEEKNUM(Tableau1[[#This Row],[Date]]),"")</f>
        <v>semaine 35</v>
      </c>
      <c r="C246" s="3" t="str">
        <f>UPPER(TEXT(Tableau1[[#This Row],[Date]],"jjjj"))</f>
        <v>JEUDI</v>
      </c>
      <c r="D246" s="4">
        <f>$C$3+ROW()-ROW(Tableau1[[#Headers],[Date]])-1</f>
        <v>44070</v>
      </c>
      <c r="E246" s="24"/>
      <c r="F246" s="24"/>
      <c r="G246" s="24"/>
      <c r="H246" s="24"/>
      <c r="I246" s="24"/>
      <c r="J246" s="24"/>
      <c r="K246" s="2">
        <f>Tableau1[[#This Row],[Fin ]]-Tableau1[[#This Row],[Début ]]-Tableau1[[#This Row],[Pause AM]]+Tableau1[[#This Row],[Fin PM]]-Tableau1[[#This Row],[Début PM]]-Tableau1[[#This Row],[Pause PM]]</f>
        <v>0</v>
      </c>
      <c r="L246" s="2"/>
      <c r="M246" s="2"/>
      <c r="N246" s="26"/>
      <c r="O246" s="22" t="str">
        <f ca="1">IF(COUNTIF('jours fériés'!C:C,Tableau1[[#This Row],[Date]]),"oui","")</f>
        <v/>
      </c>
      <c r="P246" s="74">
        <f ca="1">MAX(0,IF(WEEKDAY(Tableau1[[#This Row],[Date]],2)&lt;7,0,
SUM(OFFSET(Tableau1[[#This Row],[Temps de travail]],-6,,7))-
SUM(OFFSET(Tableau1[[#This Row],[Heures à récupérer]],-6,,7))+
SUM(OFFSET(Tableau1[[#This Row],[Récup avance]],-6,,7))+
COUNTA(OFFSET(Tableau1[[#This Row],[ CP / ABS]],-6,,7))*$E$3-$K$3
)*24)</f>
        <v>0</v>
      </c>
      <c r="Q246" s="63">
        <f>IF(Tableau1[[#This Row],[ CP / ABS]]="A.M.",Tableau1[[#This Row],[Temps de travail]],0)</f>
        <v>0</v>
      </c>
      <c r="R246" s="63">
        <f>IF(Tableau1[[#This Row],[ CP / ABS]]="Ch.P.",Tableau1[[#This Row],[Temps de travail]],0)</f>
        <v>0</v>
      </c>
    </row>
    <row r="247" spans="2:18" x14ac:dyDescent="0.3">
      <c r="B247" s="49" t="str">
        <f>IF(WEEKDAY(Tableau1[[#This Row],[Date]],2)=4,"semaine "&amp;_xlfn.ISOWEEKNUM(Tableau1[[#This Row],[Date]]),"")</f>
        <v/>
      </c>
      <c r="C247" s="3" t="str">
        <f>UPPER(TEXT(Tableau1[[#This Row],[Date]],"jjjj"))</f>
        <v>VENDREDI</v>
      </c>
      <c r="D247" s="4">
        <f>$C$3+ROW()-ROW(Tableau1[[#Headers],[Date]])-1</f>
        <v>44071</v>
      </c>
      <c r="E247" s="24"/>
      <c r="F247" s="24"/>
      <c r="G247" s="24"/>
      <c r="H247" s="24"/>
      <c r="I247" s="24"/>
      <c r="J247" s="24"/>
      <c r="K247" s="2">
        <f>Tableau1[[#This Row],[Fin ]]-Tableau1[[#This Row],[Début ]]-Tableau1[[#This Row],[Pause AM]]+Tableau1[[#This Row],[Fin PM]]-Tableau1[[#This Row],[Début PM]]-Tableau1[[#This Row],[Pause PM]]</f>
        <v>0</v>
      </c>
      <c r="L247" s="2"/>
      <c r="M247" s="2"/>
      <c r="N247" s="26"/>
      <c r="O247" s="22" t="str">
        <f ca="1">IF(COUNTIF('jours fériés'!C:C,Tableau1[[#This Row],[Date]]),"oui","")</f>
        <v/>
      </c>
      <c r="P247" s="74">
        <f ca="1">MAX(0,IF(WEEKDAY(Tableau1[[#This Row],[Date]],2)&lt;7,0,
SUM(OFFSET(Tableau1[[#This Row],[Temps de travail]],-6,,7))-
SUM(OFFSET(Tableau1[[#This Row],[Heures à récupérer]],-6,,7))+
SUM(OFFSET(Tableau1[[#This Row],[Récup avance]],-6,,7))+
COUNTA(OFFSET(Tableau1[[#This Row],[ CP / ABS]],-6,,7))*$E$3-$K$3
)*24)</f>
        <v>0</v>
      </c>
      <c r="Q247" s="63">
        <f>IF(Tableau1[[#This Row],[ CP / ABS]]="A.M.",Tableau1[[#This Row],[Temps de travail]],0)</f>
        <v>0</v>
      </c>
      <c r="R247" s="63">
        <f>IF(Tableau1[[#This Row],[ CP / ABS]]="Ch.P.",Tableau1[[#This Row],[Temps de travail]],0)</f>
        <v>0</v>
      </c>
    </row>
    <row r="248" spans="2:18" ht="15" thickBot="1" x14ac:dyDescent="0.35">
      <c r="B248" s="49" t="str">
        <f>IF(WEEKDAY(Tableau1[[#This Row],[Date]],2)=4,"semaine "&amp;_xlfn.ISOWEEKNUM(Tableau1[[#This Row],[Date]]),"")</f>
        <v/>
      </c>
      <c r="C248" s="3" t="str">
        <f>UPPER(TEXT(Tableau1[[#This Row],[Date]],"jjjj"))</f>
        <v>SAMEDI</v>
      </c>
      <c r="D248" s="4">
        <f>$C$3+ROW()-ROW(Tableau1[[#Headers],[Date]])-1</f>
        <v>44072</v>
      </c>
      <c r="E248" s="24"/>
      <c r="F248" s="24"/>
      <c r="G248" s="24"/>
      <c r="H248" s="24"/>
      <c r="I248" s="24"/>
      <c r="J248" s="24"/>
      <c r="K248" s="2">
        <f>Tableau1[[#This Row],[Fin ]]-Tableau1[[#This Row],[Début ]]-Tableau1[[#This Row],[Pause AM]]+Tableau1[[#This Row],[Fin PM]]-Tableau1[[#This Row],[Début PM]]-Tableau1[[#This Row],[Pause PM]]</f>
        <v>0</v>
      </c>
      <c r="L248" s="2"/>
      <c r="M248" s="2"/>
      <c r="N248" s="26"/>
      <c r="O248" s="22" t="str">
        <f ca="1">IF(COUNTIF('jours fériés'!C:C,Tableau1[[#This Row],[Date]]),"oui","")</f>
        <v/>
      </c>
      <c r="P248" s="74">
        <f ca="1">MAX(0,IF(WEEKDAY(Tableau1[[#This Row],[Date]],2)&lt;7,0,
SUM(OFFSET(Tableau1[[#This Row],[Temps de travail]],-6,,7))-
SUM(OFFSET(Tableau1[[#This Row],[Heures à récupérer]],-6,,7))+
SUM(OFFSET(Tableau1[[#This Row],[Récup avance]],-6,,7))+
COUNTA(OFFSET(Tableau1[[#This Row],[ CP / ABS]],-6,,7))*$E$3-$K$3
)*24)</f>
        <v>0</v>
      </c>
      <c r="Q248" s="63">
        <f>IF(Tableau1[[#This Row],[ CP / ABS]]="A.M.",Tableau1[[#This Row],[Temps de travail]],0)</f>
        <v>0</v>
      </c>
      <c r="R248" s="63">
        <f>IF(Tableau1[[#This Row],[ CP / ABS]]="Ch.P.",Tableau1[[#This Row],[Temps de travail]],0)</f>
        <v>0</v>
      </c>
    </row>
    <row r="249" spans="2:18" ht="15" thickBot="1" x14ac:dyDescent="0.35">
      <c r="B249" s="49" t="str">
        <f>IF(WEEKDAY(Tableau1[[#This Row],[Date]],2)=4,"semaine "&amp;_xlfn.ISOWEEKNUM(Tableau1[[#This Row],[Date]]),"")</f>
        <v/>
      </c>
      <c r="C249" s="3" t="str">
        <f>UPPER(TEXT(Tableau1[[#This Row],[Date]],"jjjj"))</f>
        <v>DIMANCHE</v>
      </c>
      <c r="D249" s="4">
        <f>$C$3+ROW()-ROW(Tableau1[[#Headers],[Date]])-1</f>
        <v>44073</v>
      </c>
      <c r="E249" s="24"/>
      <c r="F249" s="24"/>
      <c r="G249" s="24"/>
      <c r="H249" s="24"/>
      <c r="I249" s="24"/>
      <c r="J249" s="24"/>
      <c r="K249" s="2">
        <f>Tableau1[[#This Row],[Fin ]]-Tableau1[[#This Row],[Début ]]-Tableau1[[#This Row],[Pause AM]]+Tableau1[[#This Row],[Fin PM]]-Tableau1[[#This Row],[Début PM]]-Tableau1[[#This Row],[Pause PM]]</f>
        <v>0</v>
      </c>
      <c r="L249" s="2"/>
      <c r="M249" s="2"/>
      <c r="N249" s="26"/>
      <c r="O249" s="22" t="str">
        <f ca="1">IF(COUNTIF('jours fériés'!C:C,Tableau1[[#This Row],[Date]]),"oui","")</f>
        <v/>
      </c>
      <c r="P249" s="75">
        <f ca="1">SUBTOTAL(109,P243:P248)</f>
        <v>0</v>
      </c>
      <c r="Q249" s="62">
        <f t="shared" ref="Q249" si="66">SUBTOTAL(109,Q243:Q248)</f>
        <v>0</v>
      </c>
      <c r="R249" s="66">
        <f t="shared" ref="R249" si="67">SUM(R243:R248)</f>
        <v>0</v>
      </c>
    </row>
    <row r="250" spans="2:18" x14ac:dyDescent="0.3">
      <c r="B250" s="49" t="str">
        <f>IF(WEEKDAY(Tableau1[[#This Row],[Date]],2)=4,"semaine "&amp;_xlfn.ISOWEEKNUM(Tableau1[[#This Row],[Date]]),"")</f>
        <v/>
      </c>
      <c r="C250" s="3" t="str">
        <f>UPPER(TEXT(Tableau1[[#This Row],[Date]],"jjjj"))</f>
        <v>LUNDI</v>
      </c>
      <c r="D250" s="4">
        <f>$C$3+ROW()-ROW(Tableau1[[#Headers],[Date]])-1</f>
        <v>44074</v>
      </c>
      <c r="E250" s="24"/>
      <c r="F250" s="24"/>
      <c r="G250" s="24"/>
      <c r="H250" s="24"/>
      <c r="I250" s="24"/>
      <c r="J250" s="24"/>
      <c r="K250" s="2">
        <f>Tableau1[[#This Row],[Fin ]]-Tableau1[[#This Row],[Début ]]-Tableau1[[#This Row],[Pause AM]]+Tableau1[[#This Row],[Fin PM]]-Tableau1[[#This Row],[Début PM]]-Tableau1[[#This Row],[Pause PM]]</f>
        <v>0</v>
      </c>
      <c r="L250" s="2"/>
      <c r="M250" s="2"/>
      <c r="N250" s="26"/>
      <c r="O250" s="22" t="str">
        <f ca="1">IF(COUNTIF('jours fériés'!C:C,Tableau1[[#This Row],[Date]]),"oui","")</f>
        <v/>
      </c>
      <c r="P250" s="74">
        <f ca="1">MAX(0,IF(WEEKDAY(Tableau1[[#This Row],[Date]],2)&lt;7,0,
SUM(OFFSET(Tableau1[[#This Row],[Temps de travail]],-6,,7))-
SUM(OFFSET(Tableau1[[#This Row],[Heures à récupérer]],-6,,7))+
SUM(OFFSET(Tableau1[[#This Row],[Récup avance]],-6,,7))+
COUNTA(OFFSET(Tableau1[[#This Row],[ CP / ABS]],-6,,7))*$E$3-$K$3
)*24)</f>
        <v>0</v>
      </c>
      <c r="Q250" s="65">
        <f>IF(Tableau1[[#This Row],[ CP / ABS]]="A.M.",Tableau1[[#This Row],[Temps de travail]],0)</f>
        <v>0</v>
      </c>
      <c r="R250" s="65">
        <f>IF(Tableau1[[#This Row],[ CP / ABS]]="Ch.P.",Tableau1[[#This Row],[Temps de travail]],0)</f>
        <v>0</v>
      </c>
    </row>
    <row r="251" spans="2:18" x14ac:dyDescent="0.3">
      <c r="B251" s="49" t="str">
        <f>IF(WEEKDAY(Tableau1[[#This Row],[Date]],2)=4,"semaine "&amp;_xlfn.ISOWEEKNUM(Tableau1[[#This Row],[Date]]),"")</f>
        <v/>
      </c>
      <c r="C251" s="3" t="str">
        <f>UPPER(TEXT(Tableau1[[#This Row],[Date]],"jjjj"))</f>
        <v>MARDI</v>
      </c>
      <c r="D251" s="4">
        <f>$C$3+ROW()-ROW(Tableau1[[#Headers],[Date]])-1</f>
        <v>44075</v>
      </c>
      <c r="E251" s="24"/>
      <c r="F251" s="24"/>
      <c r="G251" s="24"/>
      <c r="H251" s="24"/>
      <c r="I251" s="24"/>
      <c r="J251" s="24"/>
      <c r="K251" s="2">
        <f>Tableau1[[#This Row],[Fin ]]-Tableau1[[#This Row],[Début ]]-Tableau1[[#This Row],[Pause AM]]+Tableau1[[#This Row],[Fin PM]]-Tableau1[[#This Row],[Début PM]]-Tableau1[[#This Row],[Pause PM]]</f>
        <v>0</v>
      </c>
      <c r="L251" s="2"/>
      <c r="M251" s="2"/>
      <c r="N251" s="26"/>
      <c r="O251" s="22" t="str">
        <f ca="1">IF(COUNTIF('jours fériés'!C:C,Tableau1[[#This Row],[Date]]),"oui","")</f>
        <v/>
      </c>
      <c r="P251" s="74">
        <f ca="1">MAX(0,IF(WEEKDAY(Tableau1[[#This Row],[Date]],2)&lt;7,0,
SUM(OFFSET(Tableau1[[#This Row],[Temps de travail]],-6,,7))-
SUM(OFFSET(Tableau1[[#This Row],[Heures à récupérer]],-6,,7))+
SUM(OFFSET(Tableau1[[#This Row],[Récup avance]],-6,,7))+
COUNTA(OFFSET(Tableau1[[#This Row],[ CP / ABS]],-6,,7))*$E$3-$K$3
)*24)</f>
        <v>0</v>
      </c>
      <c r="Q251" s="63">
        <f>IF(Tableau1[[#This Row],[ CP / ABS]]="A.M.",Tableau1[[#This Row],[Temps de travail]],0)</f>
        <v>0</v>
      </c>
      <c r="R251" s="63">
        <f>IF(Tableau1[[#This Row],[ CP / ABS]]="Ch.P.",Tableau1[[#This Row],[Temps de travail]],0)</f>
        <v>0</v>
      </c>
    </row>
    <row r="252" spans="2:18" x14ac:dyDescent="0.3">
      <c r="B252" s="49" t="str">
        <f>IF(WEEKDAY(Tableau1[[#This Row],[Date]],2)=4,"semaine "&amp;_xlfn.ISOWEEKNUM(Tableau1[[#This Row],[Date]]),"")</f>
        <v/>
      </c>
      <c r="C252" s="3" t="str">
        <f>UPPER(TEXT(Tableau1[[#This Row],[Date]],"jjjj"))</f>
        <v>MERCREDI</v>
      </c>
      <c r="D252" s="4">
        <f>$C$3+ROW()-ROW(Tableau1[[#Headers],[Date]])-1</f>
        <v>44076</v>
      </c>
      <c r="E252" s="24"/>
      <c r="F252" s="24"/>
      <c r="G252" s="24"/>
      <c r="H252" s="24"/>
      <c r="I252" s="24"/>
      <c r="J252" s="24"/>
      <c r="K252" s="2">
        <f>Tableau1[[#This Row],[Fin ]]-Tableau1[[#This Row],[Début ]]-Tableau1[[#This Row],[Pause AM]]+Tableau1[[#This Row],[Fin PM]]-Tableau1[[#This Row],[Début PM]]-Tableau1[[#This Row],[Pause PM]]</f>
        <v>0</v>
      </c>
      <c r="L252" s="2"/>
      <c r="M252" s="2"/>
      <c r="N252" s="26"/>
      <c r="O252" s="22" t="str">
        <f ca="1">IF(COUNTIF('jours fériés'!C:C,Tableau1[[#This Row],[Date]]),"oui","")</f>
        <v/>
      </c>
      <c r="P252" s="74">
        <f ca="1">MAX(0,IF(WEEKDAY(Tableau1[[#This Row],[Date]],2)&lt;7,0,
SUM(OFFSET(Tableau1[[#This Row],[Temps de travail]],-6,,7))-
SUM(OFFSET(Tableau1[[#This Row],[Heures à récupérer]],-6,,7))+
SUM(OFFSET(Tableau1[[#This Row],[Récup avance]],-6,,7))+
COUNTA(OFFSET(Tableau1[[#This Row],[ CP / ABS]],-6,,7))*$E$3-$K$3
)*24)</f>
        <v>0</v>
      </c>
      <c r="Q252" s="63">
        <f>IF(Tableau1[[#This Row],[ CP / ABS]]="A.M.",Tableau1[[#This Row],[Temps de travail]],0)</f>
        <v>0</v>
      </c>
      <c r="R252" s="63">
        <f>IF(Tableau1[[#This Row],[ CP / ABS]]="Ch.P.",Tableau1[[#This Row],[Temps de travail]],0)</f>
        <v>0</v>
      </c>
    </row>
    <row r="253" spans="2:18" x14ac:dyDescent="0.3">
      <c r="B253" s="49" t="str">
        <f>IF(WEEKDAY(Tableau1[[#This Row],[Date]],2)=4,"semaine "&amp;_xlfn.ISOWEEKNUM(Tableau1[[#This Row],[Date]]),"")</f>
        <v>semaine 36</v>
      </c>
      <c r="C253" s="3" t="str">
        <f>UPPER(TEXT(Tableau1[[#This Row],[Date]],"jjjj"))</f>
        <v>JEUDI</v>
      </c>
      <c r="D253" s="4">
        <f>$C$3+ROW()-ROW(Tableau1[[#Headers],[Date]])-1</f>
        <v>44077</v>
      </c>
      <c r="E253" s="24"/>
      <c r="F253" s="24"/>
      <c r="G253" s="24"/>
      <c r="H253" s="24"/>
      <c r="I253" s="24"/>
      <c r="J253" s="24"/>
      <c r="K253" s="2">
        <f>Tableau1[[#This Row],[Fin ]]-Tableau1[[#This Row],[Début ]]-Tableau1[[#This Row],[Pause AM]]+Tableau1[[#This Row],[Fin PM]]-Tableau1[[#This Row],[Début PM]]-Tableau1[[#This Row],[Pause PM]]</f>
        <v>0</v>
      </c>
      <c r="L253" s="2"/>
      <c r="M253" s="2"/>
      <c r="N253" s="26"/>
      <c r="O253" s="22" t="str">
        <f ca="1">IF(COUNTIF('jours fériés'!C:C,Tableau1[[#This Row],[Date]]),"oui","")</f>
        <v/>
      </c>
      <c r="P253" s="74">
        <f ca="1">MAX(0,IF(WEEKDAY(Tableau1[[#This Row],[Date]],2)&lt;7,0,
SUM(OFFSET(Tableau1[[#This Row],[Temps de travail]],-6,,7))-
SUM(OFFSET(Tableau1[[#This Row],[Heures à récupérer]],-6,,7))+
SUM(OFFSET(Tableau1[[#This Row],[Récup avance]],-6,,7))+
COUNTA(OFFSET(Tableau1[[#This Row],[ CP / ABS]],-6,,7))*$E$3-$K$3
)*24)</f>
        <v>0</v>
      </c>
      <c r="Q253" s="63">
        <f>IF(Tableau1[[#This Row],[ CP / ABS]]="A.M.",Tableau1[[#This Row],[Temps de travail]],0)</f>
        <v>0</v>
      </c>
      <c r="R253" s="63">
        <f>IF(Tableau1[[#This Row],[ CP / ABS]]="Ch.P.",Tableau1[[#This Row],[Temps de travail]],0)</f>
        <v>0</v>
      </c>
    </row>
    <row r="254" spans="2:18" x14ac:dyDescent="0.3">
      <c r="B254" s="49" t="str">
        <f>IF(WEEKDAY(Tableau1[[#This Row],[Date]],2)=4,"semaine "&amp;_xlfn.ISOWEEKNUM(Tableau1[[#This Row],[Date]]),"")</f>
        <v/>
      </c>
      <c r="C254" s="3" t="str">
        <f>UPPER(TEXT(Tableau1[[#This Row],[Date]],"jjjj"))</f>
        <v>VENDREDI</v>
      </c>
      <c r="D254" s="4">
        <f>$C$3+ROW()-ROW(Tableau1[[#Headers],[Date]])-1</f>
        <v>44078</v>
      </c>
      <c r="E254" s="24"/>
      <c r="F254" s="24"/>
      <c r="G254" s="24"/>
      <c r="H254" s="24"/>
      <c r="I254" s="24"/>
      <c r="J254" s="24"/>
      <c r="K254" s="2">
        <f>Tableau1[[#This Row],[Fin ]]-Tableau1[[#This Row],[Début ]]-Tableau1[[#This Row],[Pause AM]]+Tableau1[[#This Row],[Fin PM]]-Tableau1[[#This Row],[Début PM]]-Tableau1[[#This Row],[Pause PM]]</f>
        <v>0</v>
      </c>
      <c r="L254" s="2"/>
      <c r="M254" s="2"/>
      <c r="N254" s="26"/>
      <c r="O254" s="22" t="str">
        <f ca="1">IF(COUNTIF('jours fériés'!C:C,Tableau1[[#This Row],[Date]]),"oui","")</f>
        <v/>
      </c>
      <c r="P254" s="74">
        <f ca="1">MAX(0,IF(WEEKDAY(Tableau1[[#This Row],[Date]],2)&lt;7,0,
SUM(OFFSET(Tableau1[[#This Row],[Temps de travail]],-6,,7))-
SUM(OFFSET(Tableau1[[#This Row],[Heures à récupérer]],-6,,7))+
SUM(OFFSET(Tableau1[[#This Row],[Récup avance]],-6,,7))+
COUNTA(OFFSET(Tableau1[[#This Row],[ CP / ABS]],-6,,7))*$E$3-$K$3
)*24)</f>
        <v>0</v>
      </c>
      <c r="Q254" s="63">
        <f>IF(Tableau1[[#This Row],[ CP / ABS]]="A.M.",Tableau1[[#This Row],[Temps de travail]],0)</f>
        <v>0</v>
      </c>
      <c r="R254" s="63">
        <f>IF(Tableau1[[#This Row],[ CP / ABS]]="Ch.P.",Tableau1[[#This Row],[Temps de travail]],0)</f>
        <v>0</v>
      </c>
    </row>
    <row r="255" spans="2:18" ht="15" thickBot="1" x14ac:dyDescent="0.35">
      <c r="B255" s="49" t="str">
        <f>IF(WEEKDAY(Tableau1[[#This Row],[Date]],2)=4,"semaine "&amp;_xlfn.ISOWEEKNUM(Tableau1[[#This Row],[Date]]),"")</f>
        <v/>
      </c>
      <c r="C255" s="3" t="str">
        <f>UPPER(TEXT(Tableau1[[#This Row],[Date]],"jjjj"))</f>
        <v>SAMEDI</v>
      </c>
      <c r="D255" s="4">
        <f>$C$3+ROW()-ROW(Tableau1[[#Headers],[Date]])-1</f>
        <v>44079</v>
      </c>
      <c r="E255" s="24"/>
      <c r="F255" s="24"/>
      <c r="G255" s="24"/>
      <c r="H255" s="24"/>
      <c r="I255" s="24"/>
      <c r="J255" s="24"/>
      <c r="K255" s="2">
        <f>Tableau1[[#This Row],[Fin ]]-Tableau1[[#This Row],[Début ]]-Tableau1[[#This Row],[Pause AM]]+Tableau1[[#This Row],[Fin PM]]-Tableau1[[#This Row],[Début PM]]-Tableau1[[#This Row],[Pause PM]]</f>
        <v>0</v>
      </c>
      <c r="L255" s="2"/>
      <c r="M255" s="2"/>
      <c r="N255" s="26"/>
      <c r="O255" s="22" t="str">
        <f ca="1">IF(COUNTIF('jours fériés'!C:C,Tableau1[[#This Row],[Date]]),"oui","")</f>
        <v/>
      </c>
      <c r="P255" s="74">
        <f ca="1">MAX(0,IF(WEEKDAY(Tableau1[[#This Row],[Date]],2)&lt;7,0,
SUM(OFFSET(Tableau1[[#This Row],[Temps de travail]],-6,,7))-
SUM(OFFSET(Tableau1[[#This Row],[Heures à récupérer]],-6,,7))+
SUM(OFFSET(Tableau1[[#This Row],[Récup avance]],-6,,7))+
COUNTA(OFFSET(Tableau1[[#This Row],[ CP / ABS]],-6,,7))*$E$3-$K$3
)*24)</f>
        <v>0</v>
      </c>
      <c r="Q255" s="63">
        <f>IF(Tableau1[[#This Row],[ CP / ABS]]="A.M.",Tableau1[[#This Row],[Temps de travail]],0)</f>
        <v>0</v>
      </c>
      <c r="R255" s="63">
        <f>IF(Tableau1[[#This Row],[ CP / ABS]]="Ch.P.",Tableau1[[#This Row],[Temps de travail]],0)</f>
        <v>0</v>
      </c>
    </row>
    <row r="256" spans="2:18" ht="15" thickBot="1" x14ac:dyDescent="0.35">
      <c r="B256" s="49" t="str">
        <f>IF(WEEKDAY(Tableau1[[#This Row],[Date]],2)=4,"semaine "&amp;_xlfn.ISOWEEKNUM(Tableau1[[#This Row],[Date]]),"")</f>
        <v/>
      </c>
      <c r="C256" s="3" t="str">
        <f>UPPER(TEXT(Tableau1[[#This Row],[Date]],"jjjj"))</f>
        <v>DIMANCHE</v>
      </c>
      <c r="D256" s="4">
        <f>$C$3+ROW()-ROW(Tableau1[[#Headers],[Date]])-1</f>
        <v>44080</v>
      </c>
      <c r="E256" s="24"/>
      <c r="F256" s="24"/>
      <c r="G256" s="24"/>
      <c r="H256" s="24"/>
      <c r="I256" s="24"/>
      <c r="J256" s="24"/>
      <c r="K256" s="2">
        <f>Tableau1[[#This Row],[Fin ]]-Tableau1[[#This Row],[Début ]]-Tableau1[[#This Row],[Pause AM]]+Tableau1[[#This Row],[Fin PM]]-Tableau1[[#This Row],[Début PM]]-Tableau1[[#This Row],[Pause PM]]</f>
        <v>0</v>
      </c>
      <c r="L256" s="2"/>
      <c r="M256" s="2"/>
      <c r="N256" s="26"/>
      <c r="O256" s="22" t="str">
        <f ca="1">IF(COUNTIF('jours fériés'!C:C,Tableau1[[#This Row],[Date]]),"oui","")</f>
        <v/>
      </c>
      <c r="P256" s="75">
        <f ca="1">SUBTOTAL(109,P250:P255)</f>
        <v>0</v>
      </c>
      <c r="Q256" s="62">
        <f t="shared" ref="Q256" si="68">SUBTOTAL(109,Q250:Q255)</f>
        <v>0</v>
      </c>
      <c r="R256" s="66">
        <f t="shared" ref="R256" si="69">SUM(R250:R255)</f>
        <v>0</v>
      </c>
    </row>
    <row r="257" spans="2:18" x14ac:dyDescent="0.3">
      <c r="B257" s="49" t="str">
        <f>IF(WEEKDAY(Tableau1[[#This Row],[Date]],2)=4,"semaine "&amp;_xlfn.ISOWEEKNUM(Tableau1[[#This Row],[Date]]),"")</f>
        <v/>
      </c>
      <c r="C257" s="3" t="str">
        <f>UPPER(TEXT(Tableau1[[#This Row],[Date]],"jjjj"))</f>
        <v>LUNDI</v>
      </c>
      <c r="D257" s="4">
        <f>$C$3+ROW()-ROW(Tableau1[[#Headers],[Date]])-1</f>
        <v>44081</v>
      </c>
      <c r="E257" s="24"/>
      <c r="F257" s="24"/>
      <c r="G257" s="24"/>
      <c r="H257" s="24"/>
      <c r="I257" s="24"/>
      <c r="J257" s="24"/>
      <c r="K257" s="2">
        <f>Tableau1[[#This Row],[Fin ]]-Tableau1[[#This Row],[Début ]]-Tableau1[[#This Row],[Pause AM]]+Tableau1[[#This Row],[Fin PM]]-Tableau1[[#This Row],[Début PM]]-Tableau1[[#This Row],[Pause PM]]</f>
        <v>0</v>
      </c>
      <c r="L257" s="2"/>
      <c r="M257" s="2"/>
      <c r="N257" s="26"/>
      <c r="O257" s="22" t="str">
        <f ca="1">IF(COUNTIF('jours fériés'!C:C,Tableau1[[#This Row],[Date]]),"oui","")</f>
        <v/>
      </c>
      <c r="P257" s="74">
        <f ca="1">MAX(0,IF(WEEKDAY(Tableau1[[#This Row],[Date]],2)&lt;7,0,
SUM(OFFSET(Tableau1[[#This Row],[Temps de travail]],-6,,7))-
SUM(OFFSET(Tableau1[[#This Row],[Heures à récupérer]],-6,,7))+
SUM(OFFSET(Tableau1[[#This Row],[Récup avance]],-6,,7))+
COUNTA(OFFSET(Tableau1[[#This Row],[ CP / ABS]],-6,,7))*$E$3-$K$3
)*24)</f>
        <v>0</v>
      </c>
      <c r="Q257" s="65">
        <f>IF(Tableau1[[#This Row],[ CP / ABS]]="A.M.",Tableau1[[#This Row],[Temps de travail]],0)</f>
        <v>0</v>
      </c>
      <c r="R257" s="65">
        <f>IF(Tableau1[[#This Row],[ CP / ABS]]="Ch.P.",Tableau1[[#This Row],[Temps de travail]],0)</f>
        <v>0</v>
      </c>
    </row>
    <row r="258" spans="2:18" x14ac:dyDescent="0.3">
      <c r="B258" s="49" t="str">
        <f>IF(WEEKDAY(Tableau1[[#This Row],[Date]],2)=4,"semaine "&amp;_xlfn.ISOWEEKNUM(Tableau1[[#This Row],[Date]]),"")</f>
        <v/>
      </c>
      <c r="C258" s="3" t="str">
        <f>UPPER(TEXT(Tableau1[[#This Row],[Date]],"jjjj"))</f>
        <v>MARDI</v>
      </c>
      <c r="D258" s="4">
        <f>$C$3+ROW()-ROW(Tableau1[[#Headers],[Date]])-1</f>
        <v>44082</v>
      </c>
      <c r="E258" s="24"/>
      <c r="F258" s="24"/>
      <c r="G258" s="24"/>
      <c r="H258" s="24"/>
      <c r="I258" s="24"/>
      <c r="J258" s="24"/>
      <c r="K258" s="2">
        <f>Tableau1[[#This Row],[Fin ]]-Tableau1[[#This Row],[Début ]]-Tableau1[[#This Row],[Pause AM]]+Tableau1[[#This Row],[Fin PM]]-Tableau1[[#This Row],[Début PM]]-Tableau1[[#This Row],[Pause PM]]</f>
        <v>0</v>
      </c>
      <c r="L258" s="2"/>
      <c r="M258" s="2"/>
      <c r="N258" s="26"/>
      <c r="O258" s="22" t="str">
        <f ca="1">IF(COUNTIF('jours fériés'!C:C,Tableau1[[#This Row],[Date]]),"oui","")</f>
        <v/>
      </c>
      <c r="P258" s="74">
        <f ca="1">MAX(0,IF(WEEKDAY(Tableau1[[#This Row],[Date]],2)&lt;7,0,
SUM(OFFSET(Tableau1[[#This Row],[Temps de travail]],-6,,7))-
SUM(OFFSET(Tableau1[[#This Row],[Heures à récupérer]],-6,,7))+
SUM(OFFSET(Tableau1[[#This Row],[Récup avance]],-6,,7))+
COUNTA(OFFSET(Tableau1[[#This Row],[ CP / ABS]],-6,,7))*$E$3-$K$3
)*24)</f>
        <v>0</v>
      </c>
      <c r="Q258" s="63">
        <f>IF(Tableau1[[#This Row],[ CP / ABS]]="A.M.",Tableau1[[#This Row],[Temps de travail]],0)</f>
        <v>0</v>
      </c>
      <c r="R258" s="63">
        <f>IF(Tableau1[[#This Row],[ CP / ABS]]="Ch.P.",Tableau1[[#This Row],[Temps de travail]],0)</f>
        <v>0</v>
      </c>
    </row>
    <row r="259" spans="2:18" x14ac:dyDescent="0.3">
      <c r="B259" s="49" t="str">
        <f>IF(WEEKDAY(Tableau1[[#This Row],[Date]],2)=4,"semaine "&amp;_xlfn.ISOWEEKNUM(Tableau1[[#This Row],[Date]]),"")</f>
        <v/>
      </c>
      <c r="C259" s="3" t="str">
        <f>UPPER(TEXT(Tableau1[[#This Row],[Date]],"jjjj"))</f>
        <v>MERCREDI</v>
      </c>
      <c r="D259" s="4">
        <f>$C$3+ROW()-ROW(Tableau1[[#Headers],[Date]])-1</f>
        <v>44083</v>
      </c>
      <c r="E259" s="24"/>
      <c r="F259" s="24"/>
      <c r="G259" s="24"/>
      <c r="H259" s="24"/>
      <c r="I259" s="24"/>
      <c r="J259" s="24"/>
      <c r="K259" s="2">
        <f>Tableau1[[#This Row],[Fin ]]-Tableau1[[#This Row],[Début ]]-Tableau1[[#This Row],[Pause AM]]+Tableau1[[#This Row],[Fin PM]]-Tableau1[[#This Row],[Début PM]]-Tableau1[[#This Row],[Pause PM]]</f>
        <v>0</v>
      </c>
      <c r="L259" s="2"/>
      <c r="M259" s="2"/>
      <c r="N259" s="26"/>
      <c r="O259" s="22" t="str">
        <f ca="1">IF(COUNTIF('jours fériés'!C:C,Tableau1[[#This Row],[Date]]),"oui","")</f>
        <v/>
      </c>
      <c r="P259" s="74">
        <f ca="1">MAX(0,IF(WEEKDAY(Tableau1[[#This Row],[Date]],2)&lt;7,0,
SUM(OFFSET(Tableau1[[#This Row],[Temps de travail]],-6,,7))-
SUM(OFFSET(Tableau1[[#This Row],[Heures à récupérer]],-6,,7))+
SUM(OFFSET(Tableau1[[#This Row],[Récup avance]],-6,,7))+
COUNTA(OFFSET(Tableau1[[#This Row],[ CP / ABS]],-6,,7))*$E$3-$K$3
)*24)</f>
        <v>0</v>
      </c>
      <c r="Q259" s="63">
        <f>IF(Tableau1[[#This Row],[ CP / ABS]]="A.M.",Tableau1[[#This Row],[Temps de travail]],0)</f>
        <v>0</v>
      </c>
      <c r="R259" s="63">
        <f>IF(Tableau1[[#This Row],[ CP / ABS]]="Ch.P.",Tableau1[[#This Row],[Temps de travail]],0)</f>
        <v>0</v>
      </c>
    </row>
    <row r="260" spans="2:18" x14ac:dyDescent="0.3">
      <c r="B260" s="49" t="str">
        <f>IF(WEEKDAY(Tableau1[[#This Row],[Date]],2)=4,"semaine "&amp;_xlfn.ISOWEEKNUM(Tableau1[[#This Row],[Date]]),"")</f>
        <v>semaine 37</v>
      </c>
      <c r="C260" s="3" t="str">
        <f>UPPER(TEXT(Tableau1[[#This Row],[Date]],"jjjj"))</f>
        <v>JEUDI</v>
      </c>
      <c r="D260" s="4">
        <f>$C$3+ROW()-ROW(Tableau1[[#Headers],[Date]])-1</f>
        <v>44084</v>
      </c>
      <c r="E260" s="24"/>
      <c r="F260" s="24"/>
      <c r="G260" s="24"/>
      <c r="H260" s="24"/>
      <c r="I260" s="24"/>
      <c r="J260" s="24"/>
      <c r="K260" s="2">
        <f>Tableau1[[#This Row],[Fin ]]-Tableau1[[#This Row],[Début ]]-Tableau1[[#This Row],[Pause AM]]+Tableau1[[#This Row],[Fin PM]]-Tableau1[[#This Row],[Début PM]]-Tableau1[[#This Row],[Pause PM]]</f>
        <v>0</v>
      </c>
      <c r="L260" s="2"/>
      <c r="M260" s="2"/>
      <c r="N260" s="26"/>
      <c r="O260" s="22" t="str">
        <f ca="1">IF(COUNTIF('jours fériés'!C:C,Tableau1[[#This Row],[Date]]),"oui","")</f>
        <v/>
      </c>
      <c r="P260" s="74">
        <f ca="1">MAX(0,IF(WEEKDAY(Tableau1[[#This Row],[Date]],2)&lt;7,0,
SUM(OFFSET(Tableau1[[#This Row],[Temps de travail]],-6,,7))-
SUM(OFFSET(Tableau1[[#This Row],[Heures à récupérer]],-6,,7))+
SUM(OFFSET(Tableau1[[#This Row],[Récup avance]],-6,,7))+
COUNTA(OFFSET(Tableau1[[#This Row],[ CP / ABS]],-6,,7))*$E$3-$K$3
)*24)</f>
        <v>0</v>
      </c>
      <c r="Q260" s="63">
        <f>IF(Tableau1[[#This Row],[ CP / ABS]]="A.M.",Tableau1[[#This Row],[Temps de travail]],0)</f>
        <v>0</v>
      </c>
      <c r="R260" s="63">
        <f>IF(Tableau1[[#This Row],[ CP / ABS]]="Ch.P.",Tableau1[[#This Row],[Temps de travail]],0)</f>
        <v>0</v>
      </c>
    </row>
    <row r="261" spans="2:18" x14ac:dyDescent="0.3">
      <c r="B261" s="49" t="str">
        <f>IF(WEEKDAY(Tableau1[[#This Row],[Date]],2)=4,"semaine "&amp;_xlfn.ISOWEEKNUM(Tableau1[[#This Row],[Date]]),"")</f>
        <v/>
      </c>
      <c r="C261" s="3" t="str">
        <f>UPPER(TEXT(Tableau1[[#This Row],[Date]],"jjjj"))</f>
        <v>VENDREDI</v>
      </c>
      <c r="D261" s="4">
        <f>$C$3+ROW()-ROW(Tableau1[[#Headers],[Date]])-1</f>
        <v>44085</v>
      </c>
      <c r="E261" s="24"/>
      <c r="F261" s="24"/>
      <c r="G261" s="24"/>
      <c r="H261" s="24"/>
      <c r="I261" s="24"/>
      <c r="J261" s="24"/>
      <c r="K261" s="2">
        <f>Tableau1[[#This Row],[Fin ]]-Tableau1[[#This Row],[Début ]]-Tableau1[[#This Row],[Pause AM]]+Tableau1[[#This Row],[Fin PM]]-Tableau1[[#This Row],[Début PM]]-Tableau1[[#This Row],[Pause PM]]</f>
        <v>0</v>
      </c>
      <c r="L261" s="2"/>
      <c r="M261" s="2"/>
      <c r="N261" s="26"/>
      <c r="O261" s="22" t="str">
        <f ca="1">IF(COUNTIF('jours fériés'!C:C,Tableau1[[#This Row],[Date]]),"oui","")</f>
        <v/>
      </c>
      <c r="P261" s="74">
        <f ca="1">MAX(0,IF(WEEKDAY(Tableau1[[#This Row],[Date]],2)&lt;7,0,
SUM(OFFSET(Tableau1[[#This Row],[Temps de travail]],-6,,7))-
SUM(OFFSET(Tableau1[[#This Row],[Heures à récupérer]],-6,,7))+
SUM(OFFSET(Tableau1[[#This Row],[Récup avance]],-6,,7))+
COUNTA(OFFSET(Tableau1[[#This Row],[ CP / ABS]],-6,,7))*$E$3-$K$3
)*24)</f>
        <v>0</v>
      </c>
      <c r="Q261" s="63">
        <f>IF(Tableau1[[#This Row],[ CP / ABS]]="A.M.",Tableau1[[#This Row],[Temps de travail]],0)</f>
        <v>0</v>
      </c>
      <c r="R261" s="63">
        <f>IF(Tableau1[[#This Row],[ CP / ABS]]="Ch.P.",Tableau1[[#This Row],[Temps de travail]],0)</f>
        <v>0</v>
      </c>
    </row>
    <row r="262" spans="2:18" ht="15" thickBot="1" x14ac:dyDescent="0.35">
      <c r="B262" s="49" t="str">
        <f>IF(WEEKDAY(Tableau1[[#This Row],[Date]],2)=4,"semaine "&amp;_xlfn.ISOWEEKNUM(Tableau1[[#This Row],[Date]]),"")</f>
        <v/>
      </c>
      <c r="C262" s="3" t="str">
        <f>UPPER(TEXT(Tableau1[[#This Row],[Date]],"jjjj"))</f>
        <v>SAMEDI</v>
      </c>
      <c r="D262" s="4">
        <f>$C$3+ROW()-ROW(Tableau1[[#Headers],[Date]])-1</f>
        <v>44086</v>
      </c>
      <c r="E262" s="24"/>
      <c r="F262" s="24"/>
      <c r="G262" s="24"/>
      <c r="H262" s="24"/>
      <c r="I262" s="24"/>
      <c r="J262" s="24"/>
      <c r="K262" s="2">
        <f>Tableau1[[#This Row],[Fin ]]-Tableau1[[#This Row],[Début ]]-Tableau1[[#This Row],[Pause AM]]+Tableau1[[#This Row],[Fin PM]]-Tableau1[[#This Row],[Début PM]]-Tableau1[[#This Row],[Pause PM]]</f>
        <v>0</v>
      </c>
      <c r="L262" s="2"/>
      <c r="M262" s="2"/>
      <c r="N262" s="26"/>
      <c r="O262" s="22" t="str">
        <f ca="1">IF(COUNTIF('jours fériés'!C:C,Tableau1[[#This Row],[Date]]),"oui","")</f>
        <v/>
      </c>
      <c r="P262" s="74">
        <f ca="1">MAX(0,IF(WEEKDAY(Tableau1[[#This Row],[Date]],2)&lt;7,0,
SUM(OFFSET(Tableau1[[#This Row],[Temps de travail]],-6,,7))-
SUM(OFFSET(Tableau1[[#This Row],[Heures à récupérer]],-6,,7))+
SUM(OFFSET(Tableau1[[#This Row],[Récup avance]],-6,,7))+
COUNTA(OFFSET(Tableau1[[#This Row],[ CP / ABS]],-6,,7))*$E$3-$K$3
)*24)</f>
        <v>0</v>
      </c>
      <c r="Q262" s="63">
        <f>IF(Tableau1[[#This Row],[ CP / ABS]]="A.M.",Tableau1[[#This Row],[Temps de travail]],0)</f>
        <v>0</v>
      </c>
      <c r="R262" s="63">
        <f>IF(Tableau1[[#This Row],[ CP / ABS]]="Ch.P.",Tableau1[[#This Row],[Temps de travail]],0)</f>
        <v>0</v>
      </c>
    </row>
    <row r="263" spans="2:18" ht="15" thickBot="1" x14ac:dyDescent="0.35">
      <c r="B263" s="49" t="str">
        <f>IF(WEEKDAY(Tableau1[[#This Row],[Date]],2)=4,"semaine "&amp;_xlfn.ISOWEEKNUM(Tableau1[[#This Row],[Date]]),"")</f>
        <v/>
      </c>
      <c r="C263" s="3" t="str">
        <f>UPPER(TEXT(Tableau1[[#This Row],[Date]],"jjjj"))</f>
        <v>DIMANCHE</v>
      </c>
      <c r="D263" s="4">
        <f>$C$3+ROW()-ROW(Tableau1[[#Headers],[Date]])-1</f>
        <v>44087</v>
      </c>
      <c r="E263" s="24"/>
      <c r="F263" s="24"/>
      <c r="G263" s="24"/>
      <c r="H263" s="24"/>
      <c r="I263" s="24"/>
      <c r="J263" s="24"/>
      <c r="K263" s="2">
        <f>Tableau1[[#This Row],[Fin ]]-Tableau1[[#This Row],[Début ]]-Tableau1[[#This Row],[Pause AM]]+Tableau1[[#This Row],[Fin PM]]-Tableau1[[#This Row],[Début PM]]-Tableau1[[#This Row],[Pause PM]]</f>
        <v>0</v>
      </c>
      <c r="L263" s="2"/>
      <c r="M263" s="2"/>
      <c r="N263" s="26"/>
      <c r="O263" s="22" t="str">
        <f ca="1">IF(COUNTIF('jours fériés'!C:C,Tableau1[[#This Row],[Date]]),"oui","")</f>
        <v/>
      </c>
      <c r="P263" s="75">
        <f ca="1">SUBTOTAL(109,P257:P262)</f>
        <v>0</v>
      </c>
      <c r="Q263" s="62">
        <f t="shared" ref="Q263" si="70">SUBTOTAL(109,Q257:Q262)</f>
        <v>0</v>
      </c>
      <c r="R263" s="66">
        <f t="shared" ref="R263" si="71">SUM(R257:R262)</f>
        <v>0</v>
      </c>
    </row>
    <row r="264" spans="2:18" x14ac:dyDescent="0.3">
      <c r="B264" s="49" t="str">
        <f>IF(WEEKDAY(Tableau1[[#This Row],[Date]],2)=4,"semaine "&amp;_xlfn.ISOWEEKNUM(Tableau1[[#This Row],[Date]]),"")</f>
        <v/>
      </c>
      <c r="C264" s="3" t="str">
        <f>UPPER(TEXT(Tableau1[[#This Row],[Date]],"jjjj"))</f>
        <v>LUNDI</v>
      </c>
      <c r="D264" s="4">
        <f>$C$3+ROW()-ROW(Tableau1[[#Headers],[Date]])-1</f>
        <v>44088</v>
      </c>
      <c r="E264" s="24"/>
      <c r="F264" s="24"/>
      <c r="G264" s="24"/>
      <c r="H264" s="24"/>
      <c r="I264" s="24"/>
      <c r="J264" s="24"/>
      <c r="K264" s="2">
        <f>Tableau1[[#This Row],[Fin ]]-Tableau1[[#This Row],[Début ]]-Tableau1[[#This Row],[Pause AM]]+Tableau1[[#This Row],[Fin PM]]-Tableau1[[#This Row],[Début PM]]-Tableau1[[#This Row],[Pause PM]]</f>
        <v>0</v>
      </c>
      <c r="L264" s="2"/>
      <c r="M264" s="2"/>
      <c r="N264" s="26"/>
      <c r="O264" s="22" t="str">
        <f ca="1">IF(COUNTIF('jours fériés'!C:C,Tableau1[[#This Row],[Date]]),"oui","")</f>
        <v/>
      </c>
      <c r="P264" s="74">
        <f ca="1">MAX(0,IF(WEEKDAY(Tableau1[[#This Row],[Date]],2)&lt;7,0,
SUM(OFFSET(Tableau1[[#This Row],[Temps de travail]],-6,,7))-
SUM(OFFSET(Tableau1[[#This Row],[Heures à récupérer]],-6,,7))+
SUM(OFFSET(Tableau1[[#This Row],[Récup avance]],-6,,7))+
COUNTA(OFFSET(Tableau1[[#This Row],[ CP / ABS]],-6,,7))*$E$3-$K$3
)*24)</f>
        <v>0</v>
      </c>
      <c r="Q264" s="65">
        <f>IF(Tableau1[[#This Row],[ CP / ABS]]="A.M.",Tableau1[[#This Row],[Temps de travail]],0)</f>
        <v>0</v>
      </c>
      <c r="R264" s="65">
        <f>IF(Tableau1[[#This Row],[ CP / ABS]]="Ch.P.",Tableau1[[#This Row],[Temps de travail]],0)</f>
        <v>0</v>
      </c>
    </row>
    <row r="265" spans="2:18" x14ac:dyDescent="0.3">
      <c r="B265" s="49" t="str">
        <f>IF(WEEKDAY(Tableau1[[#This Row],[Date]],2)=4,"semaine "&amp;_xlfn.ISOWEEKNUM(Tableau1[[#This Row],[Date]]),"")</f>
        <v/>
      </c>
      <c r="C265" s="3" t="str">
        <f>UPPER(TEXT(Tableau1[[#This Row],[Date]],"jjjj"))</f>
        <v>MARDI</v>
      </c>
      <c r="D265" s="4">
        <f>$C$3+ROW()-ROW(Tableau1[[#Headers],[Date]])-1</f>
        <v>44089</v>
      </c>
      <c r="E265" s="24"/>
      <c r="F265" s="24"/>
      <c r="G265" s="24"/>
      <c r="H265" s="24"/>
      <c r="I265" s="24"/>
      <c r="J265" s="24"/>
      <c r="K265" s="2">
        <f>Tableau1[[#This Row],[Fin ]]-Tableau1[[#This Row],[Début ]]-Tableau1[[#This Row],[Pause AM]]+Tableau1[[#This Row],[Fin PM]]-Tableau1[[#This Row],[Début PM]]-Tableau1[[#This Row],[Pause PM]]</f>
        <v>0</v>
      </c>
      <c r="L265" s="2"/>
      <c r="M265" s="2"/>
      <c r="N265" s="26"/>
      <c r="O265" s="22" t="str">
        <f ca="1">IF(COUNTIF('jours fériés'!C:C,Tableau1[[#This Row],[Date]]),"oui","")</f>
        <v/>
      </c>
      <c r="P265" s="74">
        <f ca="1">MAX(0,IF(WEEKDAY(Tableau1[[#This Row],[Date]],2)&lt;7,0,
SUM(OFFSET(Tableau1[[#This Row],[Temps de travail]],-6,,7))-
SUM(OFFSET(Tableau1[[#This Row],[Heures à récupérer]],-6,,7))+
SUM(OFFSET(Tableau1[[#This Row],[Récup avance]],-6,,7))+
COUNTA(OFFSET(Tableau1[[#This Row],[ CP / ABS]],-6,,7))*$E$3-$K$3
)*24)</f>
        <v>0</v>
      </c>
      <c r="Q265" s="63">
        <f>IF(Tableau1[[#This Row],[ CP / ABS]]="A.M.",Tableau1[[#This Row],[Temps de travail]],0)</f>
        <v>0</v>
      </c>
      <c r="R265" s="63">
        <f>IF(Tableau1[[#This Row],[ CP / ABS]]="Ch.P.",Tableau1[[#This Row],[Temps de travail]],0)</f>
        <v>0</v>
      </c>
    </row>
    <row r="266" spans="2:18" x14ac:dyDescent="0.3">
      <c r="B266" s="49" t="str">
        <f>IF(WEEKDAY(Tableau1[[#This Row],[Date]],2)=4,"semaine "&amp;_xlfn.ISOWEEKNUM(Tableau1[[#This Row],[Date]]),"")</f>
        <v/>
      </c>
      <c r="C266" s="3" t="str">
        <f>UPPER(TEXT(Tableau1[[#This Row],[Date]],"jjjj"))</f>
        <v>MERCREDI</v>
      </c>
      <c r="D266" s="4">
        <f>$C$3+ROW()-ROW(Tableau1[[#Headers],[Date]])-1</f>
        <v>44090</v>
      </c>
      <c r="E266" s="24"/>
      <c r="F266" s="24"/>
      <c r="G266" s="24"/>
      <c r="H266" s="24"/>
      <c r="I266" s="24"/>
      <c r="J266" s="24"/>
      <c r="K266" s="2">
        <f>Tableau1[[#This Row],[Fin ]]-Tableau1[[#This Row],[Début ]]-Tableau1[[#This Row],[Pause AM]]+Tableau1[[#This Row],[Fin PM]]-Tableau1[[#This Row],[Début PM]]-Tableau1[[#This Row],[Pause PM]]</f>
        <v>0</v>
      </c>
      <c r="L266" s="2"/>
      <c r="M266" s="2"/>
      <c r="N266" s="26"/>
      <c r="O266" s="22" t="str">
        <f ca="1">IF(COUNTIF('jours fériés'!C:C,Tableau1[[#This Row],[Date]]),"oui","")</f>
        <v/>
      </c>
      <c r="P266" s="74">
        <f ca="1">MAX(0,IF(WEEKDAY(Tableau1[[#This Row],[Date]],2)&lt;7,0,
SUM(OFFSET(Tableau1[[#This Row],[Temps de travail]],-6,,7))-
SUM(OFFSET(Tableau1[[#This Row],[Heures à récupérer]],-6,,7))+
SUM(OFFSET(Tableau1[[#This Row],[Récup avance]],-6,,7))+
COUNTA(OFFSET(Tableau1[[#This Row],[ CP / ABS]],-6,,7))*$E$3-$K$3
)*24)</f>
        <v>0</v>
      </c>
      <c r="Q266" s="63">
        <f>IF(Tableau1[[#This Row],[ CP / ABS]]="A.M.",Tableau1[[#This Row],[Temps de travail]],0)</f>
        <v>0</v>
      </c>
      <c r="R266" s="63">
        <f>IF(Tableau1[[#This Row],[ CP / ABS]]="Ch.P.",Tableau1[[#This Row],[Temps de travail]],0)</f>
        <v>0</v>
      </c>
    </row>
    <row r="267" spans="2:18" x14ac:dyDescent="0.3">
      <c r="B267" s="49" t="str">
        <f>IF(WEEKDAY(Tableau1[[#This Row],[Date]],2)=4,"semaine "&amp;_xlfn.ISOWEEKNUM(Tableau1[[#This Row],[Date]]),"")</f>
        <v>semaine 38</v>
      </c>
      <c r="C267" s="3" t="str">
        <f>UPPER(TEXT(Tableau1[[#This Row],[Date]],"jjjj"))</f>
        <v>JEUDI</v>
      </c>
      <c r="D267" s="4">
        <f>$C$3+ROW()-ROW(Tableau1[[#Headers],[Date]])-1</f>
        <v>44091</v>
      </c>
      <c r="E267" s="24"/>
      <c r="F267" s="24"/>
      <c r="G267" s="24"/>
      <c r="H267" s="24"/>
      <c r="I267" s="24"/>
      <c r="J267" s="24"/>
      <c r="K267" s="2">
        <f>Tableau1[[#This Row],[Fin ]]-Tableau1[[#This Row],[Début ]]-Tableau1[[#This Row],[Pause AM]]+Tableau1[[#This Row],[Fin PM]]-Tableau1[[#This Row],[Début PM]]-Tableau1[[#This Row],[Pause PM]]</f>
        <v>0</v>
      </c>
      <c r="L267" s="2"/>
      <c r="M267" s="2"/>
      <c r="N267" s="26"/>
      <c r="O267" s="22" t="str">
        <f ca="1">IF(COUNTIF('jours fériés'!C:C,Tableau1[[#This Row],[Date]]),"oui","")</f>
        <v/>
      </c>
      <c r="P267" s="74">
        <f ca="1">MAX(0,IF(WEEKDAY(Tableau1[[#This Row],[Date]],2)&lt;7,0,
SUM(OFFSET(Tableau1[[#This Row],[Temps de travail]],-6,,7))-
SUM(OFFSET(Tableau1[[#This Row],[Heures à récupérer]],-6,,7))+
SUM(OFFSET(Tableau1[[#This Row],[Récup avance]],-6,,7))+
COUNTA(OFFSET(Tableau1[[#This Row],[ CP / ABS]],-6,,7))*$E$3-$K$3
)*24)</f>
        <v>0</v>
      </c>
      <c r="Q267" s="63">
        <f>IF(Tableau1[[#This Row],[ CP / ABS]]="A.M.",Tableau1[[#This Row],[Temps de travail]],0)</f>
        <v>0</v>
      </c>
      <c r="R267" s="63">
        <f>IF(Tableau1[[#This Row],[ CP / ABS]]="Ch.P.",Tableau1[[#This Row],[Temps de travail]],0)</f>
        <v>0</v>
      </c>
    </row>
    <row r="268" spans="2:18" x14ac:dyDescent="0.3">
      <c r="B268" s="49" t="str">
        <f>IF(WEEKDAY(Tableau1[[#This Row],[Date]],2)=4,"semaine "&amp;_xlfn.ISOWEEKNUM(Tableau1[[#This Row],[Date]]),"")</f>
        <v/>
      </c>
      <c r="C268" s="3" t="str">
        <f>UPPER(TEXT(Tableau1[[#This Row],[Date]],"jjjj"))</f>
        <v>VENDREDI</v>
      </c>
      <c r="D268" s="4">
        <f>$C$3+ROW()-ROW(Tableau1[[#Headers],[Date]])-1</f>
        <v>44092</v>
      </c>
      <c r="E268" s="24"/>
      <c r="F268" s="24"/>
      <c r="G268" s="24"/>
      <c r="H268" s="24"/>
      <c r="I268" s="24"/>
      <c r="J268" s="24"/>
      <c r="K268" s="2">
        <f>Tableau1[[#This Row],[Fin ]]-Tableau1[[#This Row],[Début ]]-Tableau1[[#This Row],[Pause AM]]+Tableau1[[#This Row],[Fin PM]]-Tableau1[[#This Row],[Début PM]]-Tableau1[[#This Row],[Pause PM]]</f>
        <v>0</v>
      </c>
      <c r="L268" s="2"/>
      <c r="M268" s="2"/>
      <c r="N268" s="26"/>
      <c r="O268" s="22" t="str">
        <f ca="1">IF(COUNTIF('jours fériés'!C:C,Tableau1[[#This Row],[Date]]),"oui","")</f>
        <v/>
      </c>
      <c r="P268" s="74">
        <f ca="1">MAX(0,IF(WEEKDAY(Tableau1[[#This Row],[Date]],2)&lt;7,0,
SUM(OFFSET(Tableau1[[#This Row],[Temps de travail]],-6,,7))-
SUM(OFFSET(Tableau1[[#This Row],[Heures à récupérer]],-6,,7))+
SUM(OFFSET(Tableau1[[#This Row],[Récup avance]],-6,,7))+
COUNTA(OFFSET(Tableau1[[#This Row],[ CP / ABS]],-6,,7))*$E$3-$K$3
)*24)</f>
        <v>0</v>
      </c>
      <c r="Q268" s="63">
        <f>IF(Tableau1[[#This Row],[ CP / ABS]]="A.M.",Tableau1[[#This Row],[Temps de travail]],0)</f>
        <v>0</v>
      </c>
      <c r="R268" s="63">
        <f>IF(Tableau1[[#This Row],[ CP / ABS]]="Ch.P.",Tableau1[[#This Row],[Temps de travail]],0)</f>
        <v>0</v>
      </c>
    </row>
    <row r="269" spans="2:18" ht="15" thickBot="1" x14ac:dyDescent="0.35">
      <c r="B269" s="49" t="str">
        <f>IF(WEEKDAY(Tableau1[[#This Row],[Date]],2)=4,"semaine "&amp;_xlfn.ISOWEEKNUM(Tableau1[[#This Row],[Date]]),"")</f>
        <v/>
      </c>
      <c r="C269" s="3" t="str">
        <f>UPPER(TEXT(Tableau1[[#This Row],[Date]],"jjjj"))</f>
        <v>SAMEDI</v>
      </c>
      <c r="D269" s="4">
        <f>$C$3+ROW()-ROW(Tableau1[[#Headers],[Date]])-1</f>
        <v>44093</v>
      </c>
      <c r="E269" s="24"/>
      <c r="F269" s="24"/>
      <c r="G269" s="24"/>
      <c r="H269" s="24"/>
      <c r="I269" s="24"/>
      <c r="J269" s="24"/>
      <c r="K269" s="2">
        <f>Tableau1[[#This Row],[Fin ]]-Tableau1[[#This Row],[Début ]]-Tableau1[[#This Row],[Pause AM]]+Tableau1[[#This Row],[Fin PM]]-Tableau1[[#This Row],[Début PM]]-Tableau1[[#This Row],[Pause PM]]</f>
        <v>0</v>
      </c>
      <c r="L269" s="2"/>
      <c r="M269" s="2"/>
      <c r="N269" s="26"/>
      <c r="O269" s="22" t="str">
        <f ca="1">IF(COUNTIF('jours fériés'!C:C,Tableau1[[#This Row],[Date]]),"oui","")</f>
        <v/>
      </c>
      <c r="P269" s="74">
        <f ca="1">MAX(0,IF(WEEKDAY(Tableau1[[#This Row],[Date]],2)&lt;7,0,
SUM(OFFSET(Tableau1[[#This Row],[Temps de travail]],-6,,7))-
SUM(OFFSET(Tableau1[[#This Row],[Heures à récupérer]],-6,,7))+
SUM(OFFSET(Tableau1[[#This Row],[Récup avance]],-6,,7))+
COUNTA(OFFSET(Tableau1[[#This Row],[ CP / ABS]],-6,,7))*$E$3-$K$3
)*24)</f>
        <v>0</v>
      </c>
      <c r="Q269" s="63">
        <f>IF(Tableau1[[#This Row],[ CP / ABS]]="A.M.",Tableau1[[#This Row],[Temps de travail]],0)</f>
        <v>0</v>
      </c>
      <c r="R269" s="63">
        <f>IF(Tableau1[[#This Row],[ CP / ABS]]="Ch.P.",Tableau1[[#This Row],[Temps de travail]],0)</f>
        <v>0</v>
      </c>
    </row>
    <row r="270" spans="2:18" ht="15" thickBot="1" x14ac:dyDescent="0.35">
      <c r="B270" s="49" t="str">
        <f>IF(WEEKDAY(Tableau1[[#This Row],[Date]],2)=4,"semaine "&amp;_xlfn.ISOWEEKNUM(Tableau1[[#This Row],[Date]]),"")</f>
        <v/>
      </c>
      <c r="C270" s="3" t="str">
        <f>UPPER(TEXT(Tableau1[[#This Row],[Date]],"jjjj"))</f>
        <v>DIMANCHE</v>
      </c>
      <c r="D270" s="4">
        <f>$C$3+ROW()-ROW(Tableau1[[#Headers],[Date]])-1</f>
        <v>44094</v>
      </c>
      <c r="E270" s="24"/>
      <c r="F270" s="24"/>
      <c r="G270" s="24"/>
      <c r="H270" s="24"/>
      <c r="I270" s="24"/>
      <c r="J270" s="24"/>
      <c r="K270" s="2">
        <f>Tableau1[[#This Row],[Fin ]]-Tableau1[[#This Row],[Début ]]-Tableau1[[#This Row],[Pause AM]]+Tableau1[[#This Row],[Fin PM]]-Tableau1[[#This Row],[Début PM]]-Tableau1[[#This Row],[Pause PM]]</f>
        <v>0</v>
      </c>
      <c r="L270" s="2"/>
      <c r="M270" s="2"/>
      <c r="N270" s="26"/>
      <c r="O270" s="22" t="str">
        <f ca="1">IF(COUNTIF('jours fériés'!C:C,Tableau1[[#This Row],[Date]]),"oui","")</f>
        <v/>
      </c>
      <c r="P270" s="75">
        <f ca="1">SUBTOTAL(109,P264:P269)</f>
        <v>0</v>
      </c>
      <c r="Q270" s="62">
        <f t="shared" ref="Q270" si="72">SUBTOTAL(109,Q264:Q269)</f>
        <v>0</v>
      </c>
      <c r="R270" s="66">
        <f t="shared" ref="R270" si="73">SUM(R264:R269)</f>
        <v>0</v>
      </c>
    </row>
    <row r="271" spans="2:18" x14ac:dyDescent="0.3">
      <c r="B271" s="49" t="str">
        <f>IF(WEEKDAY(Tableau1[[#This Row],[Date]],2)=4,"semaine "&amp;_xlfn.ISOWEEKNUM(Tableau1[[#This Row],[Date]]),"")</f>
        <v/>
      </c>
      <c r="C271" s="3" t="str">
        <f>UPPER(TEXT(Tableau1[[#This Row],[Date]],"jjjj"))</f>
        <v>LUNDI</v>
      </c>
      <c r="D271" s="4">
        <f>$C$3+ROW()-ROW(Tableau1[[#Headers],[Date]])-1</f>
        <v>44095</v>
      </c>
      <c r="E271" s="24"/>
      <c r="F271" s="24"/>
      <c r="G271" s="24"/>
      <c r="H271" s="24"/>
      <c r="I271" s="24"/>
      <c r="J271" s="24"/>
      <c r="K271" s="2">
        <f>Tableau1[[#This Row],[Fin ]]-Tableau1[[#This Row],[Début ]]-Tableau1[[#This Row],[Pause AM]]+Tableau1[[#This Row],[Fin PM]]-Tableau1[[#This Row],[Début PM]]-Tableau1[[#This Row],[Pause PM]]</f>
        <v>0</v>
      </c>
      <c r="L271" s="2"/>
      <c r="M271" s="2"/>
      <c r="N271" s="26"/>
      <c r="O271" s="22" t="str">
        <f ca="1">IF(COUNTIF('jours fériés'!C:C,Tableau1[[#This Row],[Date]]),"oui","")</f>
        <v/>
      </c>
      <c r="P271" s="74">
        <f ca="1">MAX(0,IF(WEEKDAY(Tableau1[[#This Row],[Date]],2)&lt;7,0,
SUM(OFFSET(Tableau1[[#This Row],[Temps de travail]],-6,,7))-
SUM(OFFSET(Tableau1[[#This Row],[Heures à récupérer]],-6,,7))+
SUM(OFFSET(Tableau1[[#This Row],[Récup avance]],-6,,7))+
COUNTA(OFFSET(Tableau1[[#This Row],[ CP / ABS]],-6,,7))*$E$3-$K$3
)*24)</f>
        <v>0</v>
      </c>
      <c r="Q271" s="65">
        <f>IF(Tableau1[[#This Row],[ CP / ABS]]="A.M.",Tableau1[[#This Row],[Temps de travail]],0)</f>
        <v>0</v>
      </c>
      <c r="R271" s="65">
        <f>IF(Tableau1[[#This Row],[ CP / ABS]]="Ch.P.",Tableau1[[#This Row],[Temps de travail]],0)</f>
        <v>0</v>
      </c>
    </row>
    <row r="272" spans="2:18" x14ac:dyDescent="0.3">
      <c r="B272" s="49" t="str">
        <f>IF(WEEKDAY(Tableau1[[#This Row],[Date]],2)=4,"semaine "&amp;_xlfn.ISOWEEKNUM(Tableau1[[#This Row],[Date]]),"")</f>
        <v/>
      </c>
      <c r="C272" s="3" t="str">
        <f>UPPER(TEXT(Tableau1[[#This Row],[Date]],"jjjj"))</f>
        <v>MARDI</v>
      </c>
      <c r="D272" s="4">
        <f>$C$3+ROW()-ROW(Tableau1[[#Headers],[Date]])-1</f>
        <v>44096</v>
      </c>
      <c r="E272" s="24"/>
      <c r="F272" s="24"/>
      <c r="G272" s="24"/>
      <c r="H272" s="24"/>
      <c r="I272" s="24"/>
      <c r="J272" s="24"/>
      <c r="K272" s="2">
        <f>Tableau1[[#This Row],[Fin ]]-Tableau1[[#This Row],[Début ]]-Tableau1[[#This Row],[Pause AM]]+Tableau1[[#This Row],[Fin PM]]-Tableau1[[#This Row],[Début PM]]-Tableau1[[#This Row],[Pause PM]]</f>
        <v>0</v>
      </c>
      <c r="L272" s="2"/>
      <c r="M272" s="2"/>
      <c r="N272" s="26"/>
      <c r="O272" s="22" t="str">
        <f ca="1">IF(COUNTIF('jours fériés'!C:C,Tableau1[[#This Row],[Date]]),"oui","")</f>
        <v/>
      </c>
      <c r="P272" s="74">
        <f ca="1">MAX(0,IF(WEEKDAY(Tableau1[[#This Row],[Date]],2)&lt;7,0,
SUM(OFFSET(Tableau1[[#This Row],[Temps de travail]],-6,,7))-
SUM(OFFSET(Tableau1[[#This Row],[Heures à récupérer]],-6,,7))+
SUM(OFFSET(Tableau1[[#This Row],[Récup avance]],-6,,7))+
COUNTA(OFFSET(Tableau1[[#This Row],[ CP / ABS]],-6,,7))*$E$3-$K$3
)*24)</f>
        <v>0</v>
      </c>
      <c r="Q272" s="63">
        <f>IF(Tableau1[[#This Row],[ CP / ABS]]="A.M.",Tableau1[[#This Row],[Temps de travail]],0)</f>
        <v>0</v>
      </c>
      <c r="R272" s="63">
        <f>IF(Tableau1[[#This Row],[ CP / ABS]]="Ch.P.",Tableau1[[#This Row],[Temps de travail]],0)</f>
        <v>0</v>
      </c>
    </row>
    <row r="273" spans="2:18" x14ac:dyDescent="0.3">
      <c r="B273" s="49" t="str">
        <f>IF(WEEKDAY(Tableau1[[#This Row],[Date]],2)=4,"semaine "&amp;_xlfn.ISOWEEKNUM(Tableau1[[#This Row],[Date]]),"")</f>
        <v/>
      </c>
      <c r="C273" s="3" t="str">
        <f>UPPER(TEXT(Tableau1[[#This Row],[Date]],"jjjj"))</f>
        <v>MERCREDI</v>
      </c>
      <c r="D273" s="4">
        <f>$C$3+ROW()-ROW(Tableau1[[#Headers],[Date]])-1</f>
        <v>44097</v>
      </c>
      <c r="E273" s="24"/>
      <c r="F273" s="24"/>
      <c r="G273" s="24"/>
      <c r="H273" s="24"/>
      <c r="I273" s="24"/>
      <c r="J273" s="24"/>
      <c r="K273" s="2">
        <f>Tableau1[[#This Row],[Fin ]]-Tableau1[[#This Row],[Début ]]-Tableau1[[#This Row],[Pause AM]]+Tableau1[[#This Row],[Fin PM]]-Tableau1[[#This Row],[Début PM]]-Tableau1[[#This Row],[Pause PM]]</f>
        <v>0</v>
      </c>
      <c r="L273" s="2"/>
      <c r="M273" s="2"/>
      <c r="N273" s="26"/>
      <c r="O273" s="22" t="str">
        <f ca="1">IF(COUNTIF('jours fériés'!C:C,Tableau1[[#This Row],[Date]]),"oui","")</f>
        <v/>
      </c>
      <c r="P273" s="74">
        <f ca="1">MAX(0,IF(WEEKDAY(Tableau1[[#This Row],[Date]],2)&lt;7,0,
SUM(OFFSET(Tableau1[[#This Row],[Temps de travail]],-6,,7))-
SUM(OFFSET(Tableau1[[#This Row],[Heures à récupérer]],-6,,7))+
SUM(OFFSET(Tableau1[[#This Row],[Récup avance]],-6,,7))+
COUNTA(OFFSET(Tableau1[[#This Row],[ CP / ABS]],-6,,7))*$E$3-$K$3
)*24)</f>
        <v>0</v>
      </c>
      <c r="Q273" s="63">
        <f>IF(Tableau1[[#This Row],[ CP / ABS]]="A.M.",Tableau1[[#This Row],[Temps de travail]],0)</f>
        <v>0</v>
      </c>
      <c r="R273" s="63">
        <f>IF(Tableau1[[#This Row],[ CP / ABS]]="Ch.P.",Tableau1[[#This Row],[Temps de travail]],0)</f>
        <v>0</v>
      </c>
    </row>
    <row r="274" spans="2:18" x14ac:dyDescent="0.3">
      <c r="B274" s="49" t="str">
        <f>IF(WEEKDAY(Tableau1[[#This Row],[Date]],2)=4,"semaine "&amp;_xlfn.ISOWEEKNUM(Tableau1[[#This Row],[Date]]),"")</f>
        <v>semaine 39</v>
      </c>
      <c r="C274" s="3" t="str">
        <f>UPPER(TEXT(Tableau1[[#This Row],[Date]],"jjjj"))</f>
        <v>JEUDI</v>
      </c>
      <c r="D274" s="4">
        <f>$C$3+ROW()-ROW(Tableau1[[#Headers],[Date]])-1</f>
        <v>44098</v>
      </c>
      <c r="E274" s="24"/>
      <c r="F274" s="24"/>
      <c r="G274" s="24"/>
      <c r="H274" s="24"/>
      <c r="I274" s="24"/>
      <c r="J274" s="24"/>
      <c r="K274" s="2">
        <f>Tableau1[[#This Row],[Fin ]]-Tableau1[[#This Row],[Début ]]-Tableau1[[#This Row],[Pause AM]]+Tableau1[[#This Row],[Fin PM]]-Tableau1[[#This Row],[Début PM]]-Tableau1[[#This Row],[Pause PM]]</f>
        <v>0</v>
      </c>
      <c r="L274" s="2"/>
      <c r="M274" s="2"/>
      <c r="N274" s="26"/>
      <c r="O274" s="22" t="str">
        <f ca="1">IF(COUNTIF('jours fériés'!C:C,Tableau1[[#This Row],[Date]]),"oui","")</f>
        <v/>
      </c>
      <c r="P274" s="74">
        <f ca="1">MAX(0,IF(WEEKDAY(Tableau1[[#This Row],[Date]],2)&lt;7,0,
SUM(OFFSET(Tableau1[[#This Row],[Temps de travail]],-6,,7))-
SUM(OFFSET(Tableau1[[#This Row],[Heures à récupérer]],-6,,7))+
SUM(OFFSET(Tableau1[[#This Row],[Récup avance]],-6,,7))+
COUNTA(OFFSET(Tableau1[[#This Row],[ CP / ABS]],-6,,7))*$E$3-$K$3
)*24)</f>
        <v>0</v>
      </c>
      <c r="Q274" s="63">
        <f>IF(Tableau1[[#This Row],[ CP / ABS]]="A.M.",Tableau1[[#This Row],[Temps de travail]],0)</f>
        <v>0</v>
      </c>
      <c r="R274" s="63">
        <f>IF(Tableau1[[#This Row],[ CP / ABS]]="Ch.P.",Tableau1[[#This Row],[Temps de travail]],0)</f>
        <v>0</v>
      </c>
    </row>
    <row r="275" spans="2:18" x14ac:dyDescent="0.3">
      <c r="B275" s="49" t="str">
        <f>IF(WEEKDAY(Tableau1[[#This Row],[Date]],2)=4,"semaine "&amp;_xlfn.ISOWEEKNUM(Tableau1[[#This Row],[Date]]),"")</f>
        <v/>
      </c>
      <c r="C275" s="3" t="str">
        <f>UPPER(TEXT(Tableau1[[#This Row],[Date]],"jjjj"))</f>
        <v>VENDREDI</v>
      </c>
      <c r="D275" s="4">
        <f>$C$3+ROW()-ROW(Tableau1[[#Headers],[Date]])-1</f>
        <v>44099</v>
      </c>
      <c r="E275" s="24"/>
      <c r="F275" s="24"/>
      <c r="G275" s="24"/>
      <c r="H275" s="24"/>
      <c r="I275" s="24"/>
      <c r="J275" s="24"/>
      <c r="K275" s="2">
        <f>Tableau1[[#This Row],[Fin ]]-Tableau1[[#This Row],[Début ]]-Tableau1[[#This Row],[Pause AM]]+Tableau1[[#This Row],[Fin PM]]-Tableau1[[#This Row],[Début PM]]-Tableau1[[#This Row],[Pause PM]]</f>
        <v>0</v>
      </c>
      <c r="L275" s="2"/>
      <c r="M275" s="2"/>
      <c r="N275" s="26"/>
      <c r="O275" s="22" t="str">
        <f ca="1">IF(COUNTIF('jours fériés'!C:C,Tableau1[[#This Row],[Date]]),"oui","")</f>
        <v/>
      </c>
      <c r="P275" s="74">
        <f ca="1">MAX(0,IF(WEEKDAY(Tableau1[[#This Row],[Date]],2)&lt;7,0,
SUM(OFFSET(Tableau1[[#This Row],[Temps de travail]],-6,,7))-
SUM(OFFSET(Tableau1[[#This Row],[Heures à récupérer]],-6,,7))+
SUM(OFFSET(Tableau1[[#This Row],[Récup avance]],-6,,7))+
COUNTA(OFFSET(Tableau1[[#This Row],[ CP / ABS]],-6,,7))*$E$3-$K$3
)*24)</f>
        <v>0</v>
      </c>
      <c r="Q275" s="63">
        <f>IF(Tableau1[[#This Row],[ CP / ABS]]="A.M.",Tableau1[[#This Row],[Temps de travail]],0)</f>
        <v>0</v>
      </c>
      <c r="R275" s="63">
        <f>IF(Tableau1[[#This Row],[ CP / ABS]]="Ch.P.",Tableau1[[#This Row],[Temps de travail]],0)</f>
        <v>0</v>
      </c>
    </row>
    <row r="276" spans="2:18" ht="15" thickBot="1" x14ac:dyDescent="0.35">
      <c r="B276" s="49" t="str">
        <f>IF(WEEKDAY(Tableau1[[#This Row],[Date]],2)=4,"semaine "&amp;_xlfn.ISOWEEKNUM(Tableau1[[#This Row],[Date]]),"")</f>
        <v/>
      </c>
      <c r="C276" s="3" t="str">
        <f>UPPER(TEXT(Tableau1[[#This Row],[Date]],"jjjj"))</f>
        <v>SAMEDI</v>
      </c>
      <c r="D276" s="4">
        <f>$C$3+ROW()-ROW(Tableau1[[#Headers],[Date]])-1</f>
        <v>44100</v>
      </c>
      <c r="E276" s="24"/>
      <c r="F276" s="24"/>
      <c r="G276" s="24"/>
      <c r="H276" s="24"/>
      <c r="I276" s="24"/>
      <c r="J276" s="24"/>
      <c r="K276" s="2">
        <f>Tableau1[[#This Row],[Fin ]]-Tableau1[[#This Row],[Début ]]-Tableau1[[#This Row],[Pause AM]]+Tableau1[[#This Row],[Fin PM]]-Tableau1[[#This Row],[Début PM]]-Tableau1[[#This Row],[Pause PM]]</f>
        <v>0</v>
      </c>
      <c r="L276" s="2"/>
      <c r="M276" s="2"/>
      <c r="N276" s="26"/>
      <c r="O276" s="22" t="str">
        <f ca="1">IF(COUNTIF('jours fériés'!C:C,Tableau1[[#This Row],[Date]]),"oui","")</f>
        <v/>
      </c>
      <c r="P276" s="74">
        <f ca="1">MAX(0,IF(WEEKDAY(Tableau1[[#This Row],[Date]],2)&lt;7,0,
SUM(OFFSET(Tableau1[[#This Row],[Temps de travail]],-6,,7))-
SUM(OFFSET(Tableau1[[#This Row],[Heures à récupérer]],-6,,7))+
SUM(OFFSET(Tableau1[[#This Row],[Récup avance]],-6,,7))+
COUNTA(OFFSET(Tableau1[[#This Row],[ CP / ABS]],-6,,7))*$E$3-$K$3
)*24)</f>
        <v>0</v>
      </c>
      <c r="Q276" s="63">
        <f>IF(Tableau1[[#This Row],[ CP / ABS]]="A.M.",Tableau1[[#This Row],[Temps de travail]],0)</f>
        <v>0</v>
      </c>
      <c r="R276" s="63">
        <f>IF(Tableau1[[#This Row],[ CP / ABS]]="Ch.P.",Tableau1[[#This Row],[Temps de travail]],0)</f>
        <v>0</v>
      </c>
    </row>
    <row r="277" spans="2:18" ht="15" thickBot="1" x14ac:dyDescent="0.35">
      <c r="B277" s="49" t="str">
        <f>IF(WEEKDAY(Tableau1[[#This Row],[Date]],2)=4,"semaine "&amp;_xlfn.ISOWEEKNUM(Tableau1[[#This Row],[Date]]),"")</f>
        <v/>
      </c>
      <c r="C277" s="3" t="str">
        <f>UPPER(TEXT(Tableau1[[#This Row],[Date]],"jjjj"))</f>
        <v>DIMANCHE</v>
      </c>
      <c r="D277" s="4">
        <f>$C$3+ROW()-ROW(Tableau1[[#Headers],[Date]])-1</f>
        <v>44101</v>
      </c>
      <c r="E277" s="24"/>
      <c r="F277" s="24"/>
      <c r="G277" s="24"/>
      <c r="H277" s="24"/>
      <c r="I277" s="24"/>
      <c r="J277" s="24"/>
      <c r="K277" s="2">
        <f>Tableau1[[#This Row],[Fin ]]-Tableau1[[#This Row],[Début ]]-Tableau1[[#This Row],[Pause AM]]+Tableau1[[#This Row],[Fin PM]]-Tableau1[[#This Row],[Début PM]]-Tableau1[[#This Row],[Pause PM]]</f>
        <v>0</v>
      </c>
      <c r="L277" s="2"/>
      <c r="M277" s="2"/>
      <c r="N277" s="26"/>
      <c r="O277" s="22" t="str">
        <f ca="1">IF(COUNTIF('jours fériés'!C:C,Tableau1[[#This Row],[Date]]),"oui","")</f>
        <v/>
      </c>
      <c r="P277" s="75">
        <f ca="1">SUBTOTAL(109,P271:P276)</f>
        <v>0</v>
      </c>
      <c r="Q277" s="62">
        <f t="shared" ref="Q277" si="74">SUBTOTAL(109,Q271:Q276)</f>
        <v>0</v>
      </c>
      <c r="R277" s="66">
        <f t="shared" ref="R277" si="75">SUM(R271:R276)</f>
        <v>0</v>
      </c>
    </row>
    <row r="278" spans="2:18" x14ac:dyDescent="0.3">
      <c r="B278" s="49" t="str">
        <f>IF(WEEKDAY(Tableau1[[#This Row],[Date]],2)=4,"semaine "&amp;_xlfn.ISOWEEKNUM(Tableau1[[#This Row],[Date]]),"")</f>
        <v/>
      </c>
      <c r="C278" s="3" t="str">
        <f>UPPER(TEXT(Tableau1[[#This Row],[Date]],"jjjj"))</f>
        <v>LUNDI</v>
      </c>
      <c r="D278" s="4">
        <f>$C$3+ROW()-ROW(Tableau1[[#Headers],[Date]])-1</f>
        <v>44102</v>
      </c>
      <c r="E278" s="24"/>
      <c r="F278" s="24"/>
      <c r="G278" s="24"/>
      <c r="H278" s="24"/>
      <c r="I278" s="24"/>
      <c r="J278" s="24"/>
      <c r="K278" s="2">
        <f>Tableau1[[#This Row],[Fin ]]-Tableau1[[#This Row],[Début ]]-Tableau1[[#This Row],[Pause AM]]+Tableau1[[#This Row],[Fin PM]]-Tableau1[[#This Row],[Début PM]]-Tableau1[[#This Row],[Pause PM]]</f>
        <v>0</v>
      </c>
      <c r="L278" s="2"/>
      <c r="M278" s="2"/>
      <c r="N278" s="26"/>
      <c r="O278" s="22" t="str">
        <f ca="1">IF(COUNTIF('jours fériés'!C:C,Tableau1[[#This Row],[Date]]),"oui","")</f>
        <v/>
      </c>
      <c r="P278" s="74">
        <f ca="1">MAX(0,IF(WEEKDAY(Tableau1[[#This Row],[Date]],2)&lt;7,0,
SUM(OFFSET(Tableau1[[#This Row],[Temps de travail]],-6,,7))-
SUM(OFFSET(Tableau1[[#This Row],[Heures à récupérer]],-6,,7))+
SUM(OFFSET(Tableau1[[#This Row],[Récup avance]],-6,,7))+
COUNTA(OFFSET(Tableau1[[#This Row],[ CP / ABS]],-6,,7))*$E$3-$K$3
)*24)</f>
        <v>0</v>
      </c>
      <c r="Q278" s="65">
        <f>IF(Tableau1[[#This Row],[ CP / ABS]]="A.M.",Tableau1[[#This Row],[Temps de travail]],0)</f>
        <v>0</v>
      </c>
      <c r="R278" s="65">
        <f>IF(Tableau1[[#This Row],[ CP / ABS]]="Ch.P.",Tableau1[[#This Row],[Temps de travail]],0)</f>
        <v>0</v>
      </c>
    </row>
    <row r="279" spans="2:18" x14ac:dyDescent="0.3">
      <c r="B279" s="49" t="str">
        <f>IF(WEEKDAY(Tableau1[[#This Row],[Date]],2)=4,"semaine "&amp;_xlfn.ISOWEEKNUM(Tableau1[[#This Row],[Date]]),"")</f>
        <v/>
      </c>
      <c r="C279" s="3" t="str">
        <f>UPPER(TEXT(Tableau1[[#This Row],[Date]],"jjjj"))</f>
        <v>MARDI</v>
      </c>
      <c r="D279" s="4">
        <f>$C$3+ROW()-ROW(Tableau1[[#Headers],[Date]])-1</f>
        <v>44103</v>
      </c>
      <c r="E279" s="24"/>
      <c r="F279" s="24"/>
      <c r="G279" s="24"/>
      <c r="H279" s="24"/>
      <c r="I279" s="24"/>
      <c r="J279" s="24"/>
      <c r="K279" s="2">
        <f>Tableau1[[#This Row],[Fin ]]-Tableau1[[#This Row],[Début ]]-Tableau1[[#This Row],[Pause AM]]+Tableau1[[#This Row],[Fin PM]]-Tableau1[[#This Row],[Début PM]]-Tableau1[[#This Row],[Pause PM]]</f>
        <v>0</v>
      </c>
      <c r="L279" s="2"/>
      <c r="M279" s="2"/>
      <c r="N279" s="26"/>
      <c r="O279" s="22" t="str">
        <f ca="1">IF(COUNTIF('jours fériés'!C:C,Tableau1[[#This Row],[Date]]),"oui","")</f>
        <v/>
      </c>
      <c r="P279" s="74">
        <f ca="1">MAX(0,IF(WEEKDAY(Tableau1[[#This Row],[Date]],2)&lt;7,0,
SUM(OFFSET(Tableau1[[#This Row],[Temps de travail]],-6,,7))-
SUM(OFFSET(Tableau1[[#This Row],[Heures à récupérer]],-6,,7))+
SUM(OFFSET(Tableau1[[#This Row],[Récup avance]],-6,,7))+
COUNTA(OFFSET(Tableau1[[#This Row],[ CP / ABS]],-6,,7))*$E$3-$K$3
)*24)</f>
        <v>0</v>
      </c>
      <c r="Q279" s="63">
        <f>IF(Tableau1[[#This Row],[ CP / ABS]]="A.M.",Tableau1[[#This Row],[Temps de travail]],0)</f>
        <v>0</v>
      </c>
      <c r="R279" s="63">
        <f>IF(Tableau1[[#This Row],[ CP / ABS]]="Ch.P.",Tableau1[[#This Row],[Temps de travail]],0)</f>
        <v>0</v>
      </c>
    </row>
    <row r="280" spans="2:18" x14ac:dyDescent="0.3">
      <c r="B280" s="49" t="str">
        <f>IF(WEEKDAY(Tableau1[[#This Row],[Date]],2)=4,"semaine "&amp;_xlfn.ISOWEEKNUM(Tableau1[[#This Row],[Date]]),"")</f>
        <v/>
      </c>
      <c r="C280" s="3" t="str">
        <f>UPPER(TEXT(Tableau1[[#This Row],[Date]],"jjjj"))</f>
        <v>MERCREDI</v>
      </c>
      <c r="D280" s="4">
        <f>$C$3+ROW()-ROW(Tableau1[[#Headers],[Date]])-1</f>
        <v>44104</v>
      </c>
      <c r="E280" s="24"/>
      <c r="F280" s="24"/>
      <c r="G280" s="24"/>
      <c r="H280" s="24"/>
      <c r="I280" s="24"/>
      <c r="J280" s="24"/>
      <c r="K280" s="2">
        <f>Tableau1[[#This Row],[Fin ]]-Tableau1[[#This Row],[Début ]]-Tableau1[[#This Row],[Pause AM]]+Tableau1[[#This Row],[Fin PM]]-Tableau1[[#This Row],[Début PM]]-Tableau1[[#This Row],[Pause PM]]</f>
        <v>0</v>
      </c>
      <c r="L280" s="2"/>
      <c r="M280" s="2"/>
      <c r="N280" s="26"/>
      <c r="O280" s="22" t="str">
        <f ca="1">IF(COUNTIF('jours fériés'!C:C,Tableau1[[#This Row],[Date]]),"oui","")</f>
        <v/>
      </c>
      <c r="P280" s="74">
        <f ca="1">MAX(0,IF(WEEKDAY(Tableau1[[#This Row],[Date]],2)&lt;7,0,
SUM(OFFSET(Tableau1[[#This Row],[Temps de travail]],-6,,7))-
SUM(OFFSET(Tableau1[[#This Row],[Heures à récupérer]],-6,,7))+
SUM(OFFSET(Tableau1[[#This Row],[Récup avance]],-6,,7))+
COUNTA(OFFSET(Tableau1[[#This Row],[ CP / ABS]],-6,,7))*$E$3-$K$3
)*24)</f>
        <v>0</v>
      </c>
      <c r="Q280" s="63">
        <f>IF(Tableau1[[#This Row],[ CP / ABS]]="A.M.",Tableau1[[#This Row],[Temps de travail]],0)</f>
        <v>0</v>
      </c>
      <c r="R280" s="63">
        <f>IF(Tableau1[[#This Row],[ CP / ABS]]="Ch.P.",Tableau1[[#This Row],[Temps de travail]],0)</f>
        <v>0</v>
      </c>
    </row>
    <row r="281" spans="2:18" x14ac:dyDescent="0.3">
      <c r="B281" s="49" t="str">
        <f>IF(WEEKDAY(Tableau1[[#This Row],[Date]],2)=4,"semaine "&amp;_xlfn.ISOWEEKNUM(Tableau1[[#This Row],[Date]]),"")</f>
        <v>semaine 40</v>
      </c>
      <c r="C281" s="3" t="str">
        <f>UPPER(TEXT(Tableau1[[#This Row],[Date]],"jjjj"))</f>
        <v>JEUDI</v>
      </c>
      <c r="D281" s="4">
        <f>$C$3+ROW()-ROW(Tableau1[[#Headers],[Date]])-1</f>
        <v>44105</v>
      </c>
      <c r="E281" s="24"/>
      <c r="F281" s="24"/>
      <c r="G281" s="24"/>
      <c r="H281" s="24"/>
      <c r="I281" s="24"/>
      <c r="J281" s="24"/>
      <c r="K281" s="2">
        <f>Tableau1[[#This Row],[Fin ]]-Tableau1[[#This Row],[Début ]]-Tableau1[[#This Row],[Pause AM]]+Tableau1[[#This Row],[Fin PM]]-Tableau1[[#This Row],[Début PM]]-Tableau1[[#This Row],[Pause PM]]</f>
        <v>0</v>
      </c>
      <c r="L281" s="2"/>
      <c r="M281" s="2"/>
      <c r="N281" s="26"/>
      <c r="O281" s="22" t="str">
        <f ca="1">IF(COUNTIF('jours fériés'!C:C,Tableau1[[#This Row],[Date]]),"oui","")</f>
        <v/>
      </c>
      <c r="P281" s="74">
        <f ca="1">MAX(0,IF(WEEKDAY(Tableau1[[#This Row],[Date]],2)&lt;7,0,
SUM(OFFSET(Tableau1[[#This Row],[Temps de travail]],-6,,7))-
SUM(OFFSET(Tableau1[[#This Row],[Heures à récupérer]],-6,,7))+
SUM(OFFSET(Tableau1[[#This Row],[Récup avance]],-6,,7))+
COUNTA(OFFSET(Tableau1[[#This Row],[ CP / ABS]],-6,,7))*$E$3-$K$3
)*24)</f>
        <v>0</v>
      </c>
      <c r="Q281" s="63">
        <f>IF(Tableau1[[#This Row],[ CP / ABS]]="A.M.",Tableau1[[#This Row],[Temps de travail]],0)</f>
        <v>0</v>
      </c>
      <c r="R281" s="63">
        <f>IF(Tableau1[[#This Row],[ CP / ABS]]="Ch.P.",Tableau1[[#This Row],[Temps de travail]],0)</f>
        <v>0</v>
      </c>
    </row>
    <row r="282" spans="2:18" x14ac:dyDescent="0.3">
      <c r="B282" s="49" t="str">
        <f>IF(WEEKDAY(Tableau1[[#This Row],[Date]],2)=4,"semaine "&amp;_xlfn.ISOWEEKNUM(Tableau1[[#This Row],[Date]]),"")</f>
        <v/>
      </c>
      <c r="C282" s="3" t="str">
        <f>UPPER(TEXT(Tableau1[[#This Row],[Date]],"jjjj"))</f>
        <v>VENDREDI</v>
      </c>
      <c r="D282" s="4">
        <f>$C$3+ROW()-ROW(Tableau1[[#Headers],[Date]])-1</f>
        <v>44106</v>
      </c>
      <c r="E282" s="24"/>
      <c r="F282" s="24"/>
      <c r="G282" s="24"/>
      <c r="H282" s="24"/>
      <c r="I282" s="24"/>
      <c r="J282" s="24"/>
      <c r="K282" s="2">
        <f>Tableau1[[#This Row],[Fin ]]-Tableau1[[#This Row],[Début ]]-Tableau1[[#This Row],[Pause AM]]+Tableau1[[#This Row],[Fin PM]]-Tableau1[[#This Row],[Début PM]]-Tableau1[[#This Row],[Pause PM]]</f>
        <v>0</v>
      </c>
      <c r="L282" s="2"/>
      <c r="M282" s="2"/>
      <c r="N282" s="26"/>
      <c r="O282" s="22" t="str">
        <f ca="1">IF(COUNTIF('jours fériés'!C:C,Tableau1[[#This Row],[Date]]),"oui","")</f>
        <v/>
      </c>
      <c r="P282" s="74">
        <f ca="1">MAX(0,IF(WEEKDAY(Tableau1[[#This Row],[Date]],2)&lt;7,0,
SUM(OFFSET(Tableau1[[#This Row],[Temps de travail]],-6,,7))-
SUM(OFFSET(Tableau1[[#This Row],[Heures à récupérer]],-6,,7))+
SUM(OFFSET(Tableau1[[#This Row],[Récup avance]],-6,,7))+
COUNTA(OFFSET(Tableau1[[#This Row],[ CP / ABS]],-6,,7))*$E$3-$K$3
)*24)</f>
        <v>0</v>
      </c>
      <c r="Q282" s="63">
        <f>IF(Tableau1[[#This Row],[ CP / ABS]]="A.M.",Tableau1[[#This Row],[Temps de travail]],0)</f>
        <v>0</v>
      </c>
      <c r="R282" s="63">
        <f>IF(Tableau1[[#This Row],[ CP / ABS]]="Ch.P.",Tableau1[[#This Row],[Temps de travail]],0)</f>
        <v>0</v>
      </c>
    </row>
    <row r="283" spans="2:18" ht="15" thickBot="1" x14ac:dyDescent="0.35">
      <c r="B283" s="49" t="str">
        <f>IF(WEEKDAY(Tableau1[[#This Row],[Date]],2)=4,"semaine "&amp;_xlfn.ISOWEEKNUM(Tableau1[[#This Row],[Date]]),"")</f>
        <v/>
      </c>
      <c r="C283" s="3" t="str">
        <f>UPPER(TEXT(Tableau1[[#This Row],[Date]],"jjjj"))</f>
        <v>SAMEDI</v>
      </c>
      <c r="D283" s="4">
        <f>$C$3+ROW()-ROW(Tableau1[[#Headers],[Date]])-1</f>
        <v>44107</v>
      </c>
      <c r="E283" s="24"/>
      <c r="F283" s="24"/>
      <c r="G283" s="24"/>
      <c r="H283" s="24"/>
      <c r="I283" s="24"/>
      <c r="J283" s="24"/>
      <c r="K283" s="2">
        <f>Tableau1[[#This Row],[Fin ]]-Tableau1[[#This Row],[Début ]]-Tableau1[[#This Row],[Pause AM]]+Tableau1[[#This Row],[Fin PM]]-Tableau1[[#This Row],[Début PM]]-Tableau1[[#This Row],[Pause PM]]</f>
        <v>0</v>
      </c>
      <c r="L283" s="2"/>
      <c r="M283" s="2"/>
      <c r="N283" s="26"/>
      <c r="O283" s="22" t="str">
        <f ca="1">IF(COUNTIF('jours fériés'!C:C,Tableau1[[#This Row],[Date]]),"oui","")</f>
        <v/>
      </c>
      <c r="P283" s="74">
        <f ca="1">MAX(0,IF(WEEKDAY(Tableau1[[#This Row],[Date]],2)&lt;7,0,
SUM(OFFSET(Tableau1[[#This Row],[Temps de travail]],-6,,7))-
SUM(OFFSET(Tableau1[[#This Row],[Heures à récupérer]],-6,,7))+
SUM(OFFSET(Tableau1[[#This Row],[Récup avance]],-6,,7))+
COUNTA(OFFSET(Tableau1[[#This Row],[ CP / ABS]],-6,,7))*$E$3-$K$3
)*24)</f>
        <v>0</v>
      </c>
      <c r="Q283" s="63">
        <f>IF(Tableau1[[#This Row],[ CP / ABS]]="A.M.",Tableau1[[#This Row],[Temps de travail]],0)</f>
        <v>0</v>
      </c>
      <c r="R283" s="63">
        <f>IF(Tableau1[[#This Row],[ CP / ABS]]="Ch.P.",Tableau1[[#This Row],[Temps de travail]],0)</f>
        <v>0</v>
      </c>
    </row>
    <row r="284" spans="2:18" ht="15" thickBot="1" x14ac:dyDescent="0.35">
      <c r="B284" s="49" t="str">
        <f>IF(WEEKDAY(Tableau1[[#This Row],[Date]],2)=4,"semaine "&amp;_xlfn.ISOWEEKNUM(Tableau1[[#This Row],[Date]]),"")</f>
        <v/>
      </c>
      <c r="C284" s="3" t="str">
        <f>UPPER(TEXT(Tableau1[[#This Row],[Date]],"jjjj"))</f>
        <v>DIMANCHE</v>
      </c>
      <c r="D284" s="4">
        <f>$C$3+ROW()-ROW(Tableau1[[#Headers],[Date]])-1</f>
        <v>44108</v>
      </c>
      <c r="E284" s="24"/>
      <c r="F284" s="24"/>
      <c r="G284" s="24"/>
      <c r="H284" s="24"/>
      <c r="I284" s="24"/>
      <c r="J284" s="24"/>
      <c r="K284" s="2">
        <f>Tableau1[[#This Row],[Fin ]]-Tableau1[[#This Row],[Début ]]-Tableau1[[#This Row],[Pause AM]]+Tableau1[[#This Row],[Fin PM]]-Tableau1[[#This Row],[Début PM]]-Tableau1[[#This Row],[Pause PM]]</f>
        <v>0</v>
      </c>
      <c r="L284" s="2"/>
      <c r="M284" s="2"/>
      <c r="N284" s="26"/>
      <c r="O284" s="22" t="str">
        <f ca="1">IF(COUNTIF('jours fériés'!C:C,Tableau1[[#This Row],[Date]]),"oui","")</f>
        <v/>
      </c>
      <c r="P284" s="75">
        <f ca="1">SUBTOTAL(109,P278:P283)</f>
        <v>0</v>
      </c>
      <c r="Q284" s="62">
        <f t="shared" ref="Q284" si="76">SUBTOTAL(109,Q278:Q283)</f>
        <v>0</v>
      </c>
      <c r="R284" s="66">
        <f t="shared" ref="R284" si="77">SUM(R278:R283)</f>
        <v>0</v>
      </c>
    </row>
    <row r="285" spans="2:18" x14ac:dyDescent="0.3">
      <c r="B285" s="49" t="str">
        <f>IF(WEEKDAY(Tableau1[[#This Row],[Date]],2)=4,"semaine "&amp;_xlfn.ISOWEEKNUM(Tableau1[[#This Row],[Date]]),"")</f>
        <v/>
      </c>
      <c r="C285" s="3" t="str">
        <f>UPPER(TEXT(Tableau1[[#This Row],[Date]],"jjjj"))</f>
        <v>LUNDI</v>
      </c>
      <c r="D285" s="4">
        <f>$C$3+ROW()-ROW(Tableau1[[#Headers],[Date]])-1</f>
        <v>44109</v>
      </c>
      <c r="E285" s="24"/>
      <c r="F285" s="24"/>
      <c r="G285" s="24"/>
      <c r="H285" s="24"/>
      <c r="I285" s="24"/>
      <c r="J285" s="24"/>
      <c r="K285" s="2">
        <f>Tableau1[[#This Row],[Fin ]]-Tableau1[[#This Row],[Début ]]-Tableau1[[#This Row],[Pause AM]]+Tableau1[[#This Row],[Fin PM]]-Tableau1[[#This Row],[Début PM]]-Tableau1[[#This Row],[Pause PM]]</f>
        <v>0</v>
      </c>
      <c r="L285" s="2"/>
      <c r="M285" s="2"/>
      <c r="N285" s="26"/>
      <c r="O285" s="22" t="str">
        <f ca="1">IF(COUNTIF('jours fériés'!C:C,Tableau1[[#This Row],[Date]]),"oui","")</f>
        <v/>
      </c>
      <c r="P285" s="74">
        <f ca="1">MAX(0,IF(WEEKDAY(Tableau1[[#This Row],[Date]],2)&lt;7,0,
SUM(OFFSET(Tableau1[[#This Row],[Temps de travail]],-6,,7))-
SUM(OFFSET(Tableau1[[#This Row],[Heures à récupérer]],-6,,7))+
SUM(OFFSET(Tableau1[[#This Row],[Récup avance]],-6,,7))+
COUNTA(OFFSET(Tableau1[[#This Row],[ CP / ABS]],-6,,7))*$E$3-$K$3
)*24)</f>
        <v>0</v>
      </c>
      <c r="Q285" s="65">
        <f>IF(Tableau1[[#This Row],[ CP / ABS]]="A.M.",Tableau1[[#This Row],[Temps de travail]],0)</f>
        <v>0</v>
      </c>
      <c r="R285" s="65">
        <f>IF(Tableau1[[#This Row],[ CP / ABS]]="Ch.P.",Tableau1[[#This Row],[Temps de travail]],0)</f>
        <v>0</v>
      </c>
    </row>
    <row r="286" spans="2:18" x14ac:dyDescent="0.3">
      <c r="B286" s="49" t="str">
        <f>IF(WEEKDAY(Tableau1[[#This Row],[Date]],2)=4,"semaine "&amp;_xlfn.ISOWEEKNUM(Tableau1[[#This Row],[Date]]),"")</f>
        <v/>
      </c>
      <c r="C286" s="3" t="str">
        <f>UPPER(TEXT(Tableau1[[#This Row],[Date]],"jjjj"))</f>
        <v>MARDI</v>
      </c>
      <c r="D286" s="4">
        <f>$C$3+ROW()-ROW(Tableau1[[#Headers],[Date]])-1</f>
        <v>44110</v>
      </c>
      <c r="E286" s="24"/>
      <c r="F286" s="24"/>
      <c r="G286" s="24"/>
      <c r="H286" s="24"/>
      <c r="I286" s="24"/>
      <c r="J286" s="24"/>
      <c r="K286" s="2">
        <f>Tableau1[[#This Row],[Fin ]]-Tableau1[[#This Row],[Début ]]-Tableau1[[#This Row],[Pause AM]]+Tableau1[[#This Row],[Fin PM]]-Tableau1[[#This Row],[Début PM]]-Tableau1[[#This Row],[Pause PM]]</f>
        <v>0</v>
      </c>
      <c r="L286" s="2"/>
      <c r="M286" s="2"/>
      <c r="N286" s="26"/>
      <c r="O286" s="22" t="str">
        <f ca="1">IF(COUNTIF('jours fériés'!C:C,Tableau1[[#This Row],[Date]]),"oui","")</f>
        <v/>
      </c>
      <c r="P286" s="74">
        <f ca="1">MAX(0,IF(WEEKDAY(Tableau1[[#This Row],[Date]],2)&lt;7,0,
SUM(OFFSET(Tableau1[[#This Row],[Temps de travail]],-6,,7))-
SUM(OFFSET(Tableau1[[#This Row],[Heures à récupérer]],-6,,7))+
SUM(OFFSET(Tableau1[[#This Row],[Récup avance]],-6,,7))+
COUNTA(OFFSET(Tableau1[[#This Row],[ CP / ABS]],-6,,7))*$E$3-$K$3
)*24)</f>
        <v>0</v>
      </c>
      <c r="Q286" s="63">
        <f>IF(Tableau1[[#This Row],[ CP / ABS]]="A.M.",Tableau1[[#This Row],[Temps de travail]],0)</f>
        <v>0</v>
      </c>
      <c r="R286" s="63">
        <f>IF(Tableau1[[#This Row],[ CP / ABS]]="Ch.P.",Tableau1[[#This Row],[Temps de travail]],0)</f>
        <v>0</v>
      </c>
    </row>
    <row r="287" spans="2:18" x14ac:dyDescent="0.3">
      <c r="B287" s="49" t="str">
        <f>IF(WEEKDAY(Tableau1[[#This Row],[Date]],2)=4,"semaine "&amp;_xlfn.ISOWEEKNUM(Tableau1[[#This Row],[Date]]),"")</f>
        <v/>
      </c>
      <c r="C287" s="3" t="str">
        <f>UPPER(TEXT(Tableau1[[#This Row],[Date]],"jjjj"))</f>
        <v>MERCREDI</v>
      </c>
      <c r="D287" s="4">
        <f>$C$3+ROW()-ROW(Tableau1[[#Headers],[Date]])-1</f>
        <v>44111</v>
      </c>
      <c r="E287" s="24"/>
      <c r="F287" s="24"/>
      <c r="G287" s="24"/>
      <c r="H287" s="24"/>
      <c r="I287" s="24"/>
      <c r="J287" s="24"/>
      <c r="K287" s="2">
        <f>Tableau1[[#This Row],[Fin ]]-Tableau1[[#This Row],[Début ]]-Tableau1[[#This Row],[Pause AM]]+Tableau1[[#This Row],[Fin PM]]-Tableau1[[#This Row],[Début PM]]-Tableau1[[#This Row],[Pause PM]]</f>
        <v>0</v>
      </c>
      <c r="L287" s="2"/>
      <c r="M287" s="2"/>
      <c r="N287" s="26"/>
      <c r="O287" s="22" t="str">
        <f ca="1">IF(COUNTIF('jours fériés'!C:C,Tableau1[[#This Row],[Date]]),"oui","")</f>
        <v/>
      </c>
      <c r="P287" s="74">
        <f ca="1">MAX(0,IF(WEEKDAY(Tableau1[[#This Row],[Date]],2)&lt;7,0,
SUM(OFFSET(Tableau1[[#This Row],[Temps de travail]],-6,,7))-
SUM(OFFSET(Tableau1[[#This Row],[Heures à récupérer]],-6,,7))+
SUM(OFFSET(Tableau1[[#This Row],[Récup avance]],-6,,7))+
COUNTA(OFFSET(Tableau1[[#This Row],[ CP / ABS]],-6,,7))*$E$3-$K$3
)*24)</f>
        <v>0</v>
      </c>
      <c r="Q287" s="63">
        <f>IF(Tableau1[[#This Row],[ CP / ABS]]="A.M.",Tableau1[[#This Row],[Temps de travail]],0)</f>
        <v>0</v>
      </c>
      <c r="R287" s="63">
        <f>IF(Tableau1[[#This Row],[ CP / ABS]]="Ch.P.",Tableau1[[#This Row],[Temps de travail]],0)</f>
        <v>0</v>
      </c>
    </row>
    <row r="288" spans="2:18" x14ac:dyDescent="0.3">
      <c r="B288" s="49" t="str">
        <f>IF(WEEKDAY(Tableau1[[#This Row],[Date]],2)=4,"semaine "&amp;_xlfn.ISOWEEKNUM(Tableau1[[#This Row],[Date]]),"")</f>
        <v>semaine 41</v>
      </c>
      <c r="C288" s="3" t="str">
        <f>UPPER(TEXT(Tableau1[[#This Row],[Date]],"jjjj"))</f>
        <v>JEUDI</v>
      </c>
      <c r="D288" s="4">
        <f>$C$3+ROW()-ROW(Tableau1[[#Headers],[Date]])-1</f>
        <v>44112</v>
      </c>
      <c r="E288" s="24"/>
      <c r="F288" s="24"/>
      <c r="G288" s="24"/>
      <c r="H288" s="24"/>
      <c r="I288" s="24"/>
      <c r="J288" s="24"/>
      <c r="K288" s="2">
        <f>Tableau1[[#This Row],[Fin ]]-Tableau1[[#This Row],[Début ]]-Tableau1[[#This Row],[Pause AM]]+Tableau1[[#This Row],[Fin PM]]-Tableau1[[#This Row],[Début PM]]-Tableau1[[#This Row],[Pause PM]]</f>
        <v>0</v>
      </c>
      <c r="L288" s="2"/>
      <c r="M288" s="2"/>
      <c r="N288" s="26"/>
      <c r="O288" s="22" t="str">
        <f ca="1">IF(COUNTIF('jours fériés'!C:C,Tableau1[[#This Row],[Date]]),"oui","")</f>
        <v/>
      </c>
      <c r="P288" s="74">
        <f ca="1">MAX(0,IF(WEEKDAY(Tableau1[[#This Row],[Date]],2)&lt;7,0,
SUM(OFFSET(Tableau1[[#This Row],[Temps de travail]],-6,,7))-
SUM(OFFSET(Tableau1[[#This Row],[Heures à récupérer]],-6,,7))+
SUM(OFFSET(Tableau1[[#This Row],[Récup avance]],-6,,7))+
COUNTA(OFFSET(Tableau1[[#This Row],[ CP / ABS]],-6,,7))*$E$3-$K$3
)*24)</f>
        <v>0</v>
      </c>
      <c r="Q288" s="63">
        <f>IF(Tableau1[[#This Row],[ CP / ABS]]="A.M.",Tableau1[[#This Row],[Temps de travail]],0)</f>
        <v>0</v>
      </c>
      <c r="R288" s="63">
        <f>IF(Tableau1[[#This Row],[ CP / ABS]]="Ch.P.",Tableau1[[#This Row],[Temps de travail]],0)</f>
        <v>0</v>
      </c>
    </row>
    <row r="289" spans="2:18" x14ac:dyDescent="0.3">
      <c r="B289" s="49" t="str">
        <f>IF(WEEKDAY(Tableau1[[#This Row],[Date]],2)=4,"semaine "&amp;_xlfn.ISOWEEKNUM(Tableau1[[#This Row],[Date]]),"")</f>
        <v/>
      </c>
      <c r="C289" s="3" t="str">
        <f>UPPER(TEXT(Tableau1[[#This Row],[Date]],"jjjj"))</f>
        <v>VENDREDI</v>
      </c>
      <c r="D289" s="4">
        <f>$C$3+ROW()-ROW(Tableau1[[#Headers],[Date]])-1</f>
        <v>44113</v>
      </c>
      <c r="E289" s="24"/>
      <c r="F289" s="24"/>
      <c r="G289" s="24"/>
      <c r="H289" s="24"/>
      <c r="I289" s="24"/>
      <c r="J289" s="24"/>
      <c r="K289" s="2">
        <f>Tableau1[[#This Row],[Fin ]]-Tableau1[[#This Row],[Début ]]-Tableau1[[#This Row],[Pause AM]]+Tableau1[[#This Row],[Fin PM]]-Tableau1[[#This Row],[Début PM]]-Tableau1[[#This Row],[Pause PM]]</f>
        <v>0</v>
      </c>
      <c r="L289" s="2"/>
      <c r="M289" s="2"/>
      <c r="N289" s="26"/>
      <c r="O289" s="22" t="str">
        <f ca="1">IF(COUNTIF('jours fériés'!C:C,Tableau1[[#This Row],[Date]]),"oui","")</f>
        <v/>
      </c>
      <c r="P289" s="74">
        <f ca="1">MAX(0,IF(WEEKDAY(Tableau1[[#This Row],[Date]],2)&lt;7,0,
SUM(OFFSET(Tableau1[[#This Row],[Temps de travail]],-6,,7))-
SUM(OFFSET(Tableau1[[#This Row],[Heures à récupérer]],-6,,7))+
SUM(OFFSET(Tableau1[[#This Row],[Récup avance]],-6,,7))+
COUNTA(OFFSET(Tableau1[[#This Row],[ CP / ABS]],-6,,7))*$E$3-$K$3
)*24)</f>
        <v>0</v>
      </c>
      <c r="Q289" s="63">
        <f>IF(Tableau1[[#This Row],[ CP / ABS]]="A.M.",Tableau1[[#This Row],[Temps de travail]],0)</f>
        <v>0</v>
      </c>
      <c r="R289" s="63">
        <f>IF(Tableau1[[#This Row],[ CP / ABS]]="Ch.P.",Tableau1[[#This Row],[Temps de travail]],0)</f>
        <v>0</v>
      </c>
    </row>
    <row r="290" spans="2:18" ht="15" thickBot="1" x14ac:dyDescent="0.35">
      <c r="B290" s="49" t="str">
        <f>IF(WEEKDAY(Tableau1[[#This Row],[Date]],2)=4,"semaine "&amp;_xlfn.ISOWEEKNUM(Tableau1[[#This Row],[Date]]),"")</f>
        <v/>
      </c>
      <c r="C290" s="3" t="str">
        <f>UPPER(TEXT(Tableau1[[#This Row],[Date]],"jjjj"))</f>
        <v>SAMEDI</v>
      </c>
      <c r="D290" s="4">
        <f>$C$3+ROW()-ROW(Tableau1[[#Headers],[Date]])-1</f>
        <v>44114</v>
      </c>
      <c r="E290" s="24"/>
      <c r="F290" s="24"/>
      <c r="G290" s="24"/>
      <c r="H290" s="24"/>
      <c r="I290" s="24"/>
      <c r="J290" s="24"/>
      <c r="K290" s="2">
        <f>Tableau1[[#This Row],[Fin ]]-Tableau1[[#This Row],[Début ]]-Tableau1[[#This Row],[Pause AM]]+Tableau1[[#This Row],[Fin PM]]-Tableau1[[#This Row],[Début PM]]-Tableau1[[#This Row],[Pause PM]]</f>
        <v>0</v>
      </c>
      <c r="L290" s="2"/>
      <c r="M290" s="2"/>
      <c r="N290" s="26"/>
      <c r="O290" s="22" t="str">
        <f ca="1">IF(COUNTIF('jours fériés'!C:C,Tableau1[[#This Row],[Date]]),"oui","")</f>
        <v/>
      </c>
      <c r="P290" s="74">
        <f ca="1">MAX(0,IF(WEEKDAY(Tableau1[[#This Row],[Date]],2)&lt;7,0,
SUM(OFFSET(Tableau1[[#This Row],[Temps de travail]],-6,,7))-
SUM(OFFSET(Tableau1[[#This Row],[Heures à récupérer]],-6,,7))+
SUM(OFFSET(Tableau1[[#This Row],[Récup avance]],-6,,7))+
COUNTA(OFFSET(Tableau1[[#This Row],[ CP / ABS]],-6,,7))*$E$3-$K$3
)*24)</f>
        <v>0</v>
      </c>
      <c r="Q290" s="63">
        <f>IF(Tableau1[[#This Row],[ CP / ABS]]="A.M.",Tableau1[[#This Row],[Temps de travail]],0)</f>
        <v>0</v>
      </c>
      <c r="R290" s="63">
        <f>IF(Tableau1[[#This Row],[ CP / ABS]]="Ch.P.",Tableau1[[#This Row],[Temps de travail]],0)</f>
        <v>0</v>
      </c>
    </row>
    <row r="291" spans="2:18" ht="15" thickBot="1" x14ac:dyDescent="0.35">
      <c r="B291" s="49" t="str">
        <f>IF(WEEKDAY(Tableau1[[#This Row],[Date]],2)=4,"semaine "&amp;_xlfn.ISOWEEKNUM(Tableau1[[#This Row],[Date]]),"")</f>
        <v/>
      </c>
      <c r="C291" s="3" t="str">
        <f>UPPER(TEXT(Tableau1[[#This Row],[Date]],"jjjj"))</f>
        <v>DIMANCHE</v>
      </c>
      <c r="D291" s="4">
        <f>$C$3+ROW()-ROW(Tableau1[[#Headers],[Date]])-1</f>
        <v>44115</v>
      </c>
      <c r="E291" s="24"/>
      <c r="F291" s="24"/>
      <c r="G291" s="24"/>
      <c r="H291" s="24"/>
      <c r="I291" s="24"/>
      <c r="J291" s="24"/>
      <c r="K291" s="2">
        <f>Tableau1[[#This Row],[Fin ]]-Tableau1[[#This Row],[Début ]]-Tableau1[[#This Row],[Pause AM]]+Tableau1[[#This Row],[Fin PM]]-Tableau1[[#This Row],[Début PM]]-Tableau1[[#This Row],[Pause PM]]</f>
        <v>0</v>
      </c>
      <c r="L291" s="2"/>
      <c r="M291" s="2"/>
      <c r="N291" s="26"/>
      <c r="O291" s="22" t="str">
        <f ca="1">IF(COUNTIF('jours fériés'!C:C,Tableau1[[#This Row],[Date]]),"oui","")</f>
        <v/>
      </c>
      <c r="P291" s="75">
        <f ca="1">SUBTOTAL(109,P285:P290)</f>
        <v>0</v>
      </c>
      <c r="Q291" s="62">
        <f t="shared" ref="Q291" si="78">SUBTOTAL(109,Q285:Q290)</f>
        <v>0</v>
      </c>
      <c r="R291" s="66">
        <f t="shared" ref="R291" si="79">SUM(R285:R290)</f>
        <v>0</v>
      </c>
    </row>
    <row r="292" spans="2:18" x14ac:dyDescent="0.3">
      <c r="B292" s="49" t="str">
        <f>IF(WEEKDAY(Tableau1[[#This Row],[Date]],2)=4,"semaine "&amp;_xlfn.ISOWEEKNUM(Tableau1[[#This Row],[Date]]),"")</f>
        <v/>
      </c>
      <c r="C292" s="3" t="str">
        <f>UPPER(TEXT(Tableau1[[#This Row],[Date]],"jjjj"))</f>
        <v>LUNDI</v>
      </c>
      <c r="D292" s="4">
        <f>$C$3+ROW()-ROW(Tableau1[[#Headers],[Date]])-1</f>
        <v>44116</v>
      </c>
      <c r="E292" s="24"/>
      <c r="F292" s="24"/>
      <c r="G292" s="24"/>
      <c r="H292" s="24"/>
      <c r="I292" s="24"/>
      <c r="J292" s="24"/>
      <c r="K292" s="2">
        <f>Tableau1[[#This Row],[Fin ]]-Tableau1[[#This Row],[Début ]]-Tableau1[[#This Row],[Pause AM]]+Tableau1[[#This Row],[Fin PM]]-Tableau1[[#This Row],[Début PM]]-Tableau1[[#This Row],[Pause PM]]</f>
        <v>0</v>
      </c>
      <c r="L292" s="2"/>
      <c r="M292" s="2"/>
      <c r="N292" s="26"/>
      <c r="O292" s="22" t="str">
        <f ca="1">IF(COUNTIF('jours fériés'!C:C,Tableau1[[#This Row],[Date]]),"oui","")</f>
        <v/>
      </c>
      <c r="P292" s="74">
        <f ca="1">MAX(0,IF(WEEKDAY(Tableau1[[#This Row],[Date]],2)&lt;7,0,
SUM(OFFSET(Tableau1[[#This Row],[Temps de travail]],-6,,7))-
SUM(OFFSET(Tableau1[[#This Row],[Heures à récupérer]],-6,,7))+
SUM(OFFSET(Tableau1[[#This Row],[Récup avance]],-6,,7))+
COUNTA(OFFSET(Tableau1[[#This Row],[ CP / ABS]],-6,,7))*$E$3-$K$3
)*24)</f>
        <v>0</v>
      </c>
      <c r="Q292" s="65">
        <f>IF(Tableau1[[#This Row],[ CP / ABS]]="A.M.",Tableau1[[#This Row],[Temps de travail]],0)</f>
        <v>0</v>
      </c>
      <c r="R292" s="65">
        <f>IF(Tableau1[[#This Row],[ CP / ABS]]="Ch.P.",Tableau1[[#This Row],[Temps de travail]],0)</f>
        <v>0</v>
      </c>
    </row>
    <row r="293" spans="2:18" x14ac:dyDescent="0.3">
      <c r="B293" s="49" t="str">
        <f>IF(WEEKDAY(Tableau1[[#This Row],[Date]],2)=4,"semaine "&amp;_xlfn.ISOWEEKNUM(Tableau1[[#This Row],[Date]]),"")</f>
        <v/>
      </c>
      <c r="C293" s="3" t="str">
        <f>UPPER(TEXT(Tableau1[[#This Row],[Date]],"jjjj"))</f>
        <v>MARDI</v>
      </c>
      <c r="D293" s="4">
        <f>$C$3+ROW()-ROW(Tableau1[[#Headers],[Date]])-1</f>
        <v>44117</v>
      </c>
      <c r="E293" s="24"/>
      <c r="F293" s="24"/>
      <c r="G293" s="24"/>
      <c r="H293" s="24"/>
      <c r="I293" s="24"/>
      <c r="J293" s="24"/>
      <c r="K293" s="2">
        <f>Tableau1[[#This Row],[Fin ]]-Tableau1[[#This Row],[Début ]]-Tableau1[[#This Row],[Pause AM]]+Tableau1[[#This Row],[Fin PM]]-Tableau1[[#This Row],[Début PM]]-Tableau1[[#This Row],[Pause PM]]</f>
        <v>0</v>
      </c>
      <c r="L293" s="2"/>
      <c r="M293" s="2"/>
      <c r="N293" s="26"/>
      <c r="O293" s="22" t="str">
        <f ca="1">IF(COUNTIF('jours fériés'!C:C,Tableau1[[#This Row],[Date]]),"oui","")</f>
        <v/>
      </c>
      <c r="P293" s="74">
        <f ca="1">MAX(0,IF(WEEKDAY(Tableau1[[#This Row],[Date]],2)&lt;7,0,
SUM(OFFSET(Tableau1[[#This Row],[Temps de travail]],-6,,7))-
SUM(OFFSET(Tableau1[[#This Row],[Heures à récupérer]],-6,,7))+
SUM(OFFSET(Tableau1[[#This Row],[Récup avance]],-6,,7))+
COUNTA(OFFSET(Tableau1[[#This Row],[ CP / ABS]],-6,,7))*$E$3-$K$3
)*24)</f>
        <v>0</v>
      </c>
      <c r="Q293" s="63">
        <f>IF(Tableau1[[#This Row],[ CP / ABS]]="A.M.",Tableau1[[#This Row],[Temps de travail]],0)</f>
        <v>0</v>
      </c>
      <c r="R293" s="63">
        <f>IF(Tableau1[[#This Row],[ CP / ABS]]="Ch.P.",Tableau1[[#This Row],[Temps de travail]],0)</f>
        <v>0</v>
      </c>
    </row>
    <row r="294" spans="2:18" x14ac:dyDescent="0.3">
      <c r="B294" s="49" t="str">
        <f>IF(WEEKDAY(Tableau1[[#This Row],[Date]],2)=4,"semaine "&amp;_xlfn.ISOWEEKNUM(Tableau1[[#This Row],[Date]]),"")</f>
        <v/>
      </c>
      <c r="C294" s="3" t="str">
        <f>UPPER(TEXT(Tableau1[[#This Row],[Date]],"jjjj"))</f>
        <v>MERCREDI</v>
      </c>
      <c r="D294" s="4">
        <f>$C$3+ROW()-ROW(Tableau1[[#Headers],[Date]])-1</f>
        <v>44118</v>
      </c>
      <c r="E294" s="24"/>
      <c r="F294" s="24"/>
      <c r="G294" s="24"/>
      <c r="H294" s="24"/>
      <c r="I294" s="24"/>
      <c r="J294" s="24"/>
      <c r="K294" s="2">
        <f>Tableau1[[#This Row],[Fin ]]-Tableau1[[#This Row],[Début ]]-Tableau1[[#This Row],[Pause AM]]+Tableau1[[#This Row],[Fin PM]]-Tableau1[[#This Row],[Début PM]]-Tableau1[[#This Row],[Pause PM]]</f>
        <v>0</v>
      </c>
      <c r="L294" s="2"/>
      <c r="M294" s="2"/>
      <c r="N294" s="26"/>
      <c r="O294" s="22" t="str">
        <f ca="1">IF(COUNTIF('jours fériés'!C:C,Tableau1[[#This Row],[Date]]),"oui","")</f>
        <v/>
      </c>
      <c r="P294" s="74">
        <f ca="1">MAX(0,IF(WEEKDAY(Tableau1[[#This Row],[Date]],2)&lt;7,0,
SUM(OFFSET(Tableau1[[#This Row],[Temps de travail]],-6,,7))-
SUM(OFFSET(Tableau1[[#This Row],[Heures à récupérer]],-6,,7))+
SUM(OFFSET(Tableau1[[#This Row],[Récup avance]],-6,,7))+
COUNTA(OFFSET(Tableau1[[#This Row],[ CP / ABS]],-6,,7))*$E$3-$K$3
)*24)</f>
        <v>0</v>
      </c>
      <c r="Q294" s="63">
        <f>IF(Tableau1[[#This Row],[ CP / ABS]]="A.M.",Tableau1[[#This Row],[Temps de travail]],0)</f>
        <v>0</v>
      </c>
      <c r="R294" s="63">
        <f>IF(Tableau1[[#This Row],[ CP / ABS]]="Ch.P.",Tableau1[[#This Row],[Temps de travail]],0)</f>
        <v>0</v>
      </c>
    </row>
    <row r="295" spans="2:18" x14ac:dyDescent="0.3">
      <c r="B295" s="49" t="str">
        <f>IF(WEEKDAY(Tableau1[[#This Row],[Date]],2)=4,"semaine "&amp;_xlfn.ISOWEEKNUM(Tableau1[[#This Row],[Date]]),"")</f>
        <v>semaine 42</v>
      </c>
      <c r="C295" s="3" t="str">
        <f>UPPER(TEXT(Tableau1[[#This Row],[Date]],"jjjj"))</f>
        <v>JEUDI</v>
      </c>
      <c r="D295" s="4">
        <f>$C$3+ROW()-ROW(Tableau1[[#Headers],[Date]])-1</f>
        <v>44119</v>
      </c>
      <c r="E295" s="24"/>
      <c r="F295" s="24"/>
      <c r="G295" s="24"/>
      <c r="H295" s="24"/>
      <c r="I295" s="24"/>
      <c r="J295" s="24"/>
      <c r="K295" s="2">
        <f>Tableau1[[#This Row],[Fin ]]-Tableau1[[#This Row],[Début ]]-Tableau1[[#This Row],[Pause AM]]+Tableau1[[#This Row],[Fin PM]]-Tableau1[[#This Row],[Début PM]]-Tableau1[[#This Row],[Pause PM]]</f>
        <v>0</v>
      </c>
      <c r="L295" s="2"/>
      <c r="M295" s="2"/>
      <c r="N295" s="26"/>
      <c r="O295" s="22" t="str">
        <f ca="1">IF(COUNTIF('jours fériés'!C:C,Tableau1[[#This Row],[Date]]),"oui","")</f>
        <v/>
      </c>
      <c r="P295" s="74">
        <f ca="1">MAX(0,IF(WEEKDAY(Tableau1[[#This Row],[Date]],2)&lt;7,0,
SUM(OFFSET(Tableau1[[#This Row],[Temps de travail]],-6,,7))-
SUM(OFFSET(Tableau1[[#This Row],[Heures à récupérer]],-6,,7))+
SUM(OFFSET(Tableau1[[#This Row],[Récup avance]],-6,,7))+
COUNTA(OFFSET(Tableau1[[#This Row],[ CP / ABS]],-6,,7))*$E$3-$K$3
)*24)</f>
        <v>0</v>
      </c>
      <c r="Q295" s="63">
        <f>IF(Tableau1[[#This Row],[ CP / ABS]]="A.M.",Tableau1[[#This Row],[Temps de travail]],0)</f>
        <v>0</v>
      </c>
      <c r="R295" s="63">
        <f>IF(Tableau1[[#This Row],[ CP / ABS]]="Ch.P.",Tableau1[[#This Row],[Temps de travail]],0)</f>
        <v>0</v>
      </c>
    </row>
    <row r="296" spans="2:18" x14ac:dyDescent="0.3">
      <c r="B296" s="49" t="str">
        <f>IF(WEEKDAY(Tableau1[[#This Row],[Date]],2)=4,"semaine "&amp;_xlfn.ISOWEEKNUM(Tableau1[[#This Row],[Date]]),"")</f>
        <v/>
      </c>
      <c r="C296" s="3" t="str">
        <f>UPPER(TEXT(Tableau1[[#This Row],[Date]],"jjjj"))</f>
        <v>VENDREDI</v>
      </c>
      <c r="D296" s="4">
        <f>$C$3+ROW()-ROW(Tableau1[[#Headers],[Date]])-1</f>
        <v>44120</v>
      </c>
      <c r="E296" s="24"/>
      <c r="F296" s="24"/>
      <c r="G296" s="24"/>
      <c r="H296" s="24"/>
      <c r="I296" s="24"/>
      <c r="J296" s="24"/>
      <c r="K296" s="2">
        <f>Tableau1[[#This Row],[Fin ]]-Tableau1[[#This Row],[Début ]]-Tableau1[[#This Row],[Pause AM]]+Tableau1[[#This Row],[Fin PM]]-Tableau1[[#This Row],[Début PM]]-Tableau1[[#This Row],[Pause PM]]</f>
        <v>0</v>
      </c>
      <c r="L296" s="2"/>
      <c r="M296" s="2"/>
      <c r="N296" s="26"/>
      <c r="O296" s="22" t="str">
        <f ca="1">IF(COUNTIF('jours fériés'!C:C,Tableau1[[#This Row],[Date]]),"oui","")</f>
        <v/>
      </c>
      <c r="P296" s="74">
        <f ca="1">MAX(0,IF(WEEKDAY(Tableau1[[#This Row],[Date]],2)&lt;7,0,
SUM(OFFSET(Tableau1[[#This Row],[Temps de travail]],-6,,7))-
SUM(OFFSET(Tableau1[[#This Row],[Heures à récupérer]],-6,,7))+
SUM(OFFSET(Tableau1[[#This Row],[Récup avance]],-6,,7))+
COUNTA(OFFSET(Tableau1[[#This Row],[ CP / ABS]],-6,,7))*$E$3-$K$3
)*24)</f>
        <v>0</v>
      </c>
      <c r="Q296" s="63">
        <f>IF(Tableau1[[#This Row],[ CP / ABS]]="A.M.",Tableau1[[#This Row],[Temps de travail]],0)</f>
        <v>0</v>
      </c>
      <c r="R296" s="63">
        <f>IF(Tableau1[[#This Row],[ CP / ABS]]="Ch.P.",Tableau1[[#This Row],[Temps de travail]],0)</f>
        <v>0</v>
      </c>
    </row>
    <row r="297" spans="2:18" ht="15" thickBot="1" x14ac:dyDescent="0.35">
      <c r="B297" s="49" t="str">
        <f>IF(WEEKDAY(Tableau1[[#This Row],[Date]],2)=4,"semaine "&amp;_xlfn.ISOWEEKNUM(Tableau1[[#This Row],[Date]]),"")</f>
        <v/>
      </c>
      <c r="C297" s="3" t="str">
        <f>UPPER(TEXT(Tableau1[[#This Row],[Date]],"jjjj"))</f>
        <v>SAMEDI</v>
      </c>
      <c r="D297" s="4">
        <f>$C$3+ROW()-ROW(Tableau1[[#Headers],[Date]])-1</f>
        <v>44121</v>
      </c>
      <c r="E297" s="24"/>
      <c r="F297" s="24"/>
      <c r="G297" s="24"/>
      <c r="H297" s="24"/>
      <c r="I297" s="24"/>
      <c r="J297" s="24"/>
      <c r="K297" s="2">
        <f>Tableau1[[#This Row],[Fin ]]-Tableau1[[#This Row],[Début ]]-Tableau1[[#This Row],[Pause AM]]+Tableau1[[#This Row],[Fin PM]]-Tableau1[[#This Row],[Début PM]]-Tableau1[[#This Row],[Pause PM]]</f>
        <v>0</v>
      </c>
      <c r="L297" s="2"/>
      <c r="M297" s="2"/>
      <c r="N297" s="26"/>
      <c r="O297" s="22" t="str">
        <f ca="1">IF(COUNTIF('jours fériés'!C:C,Tableau1[[#This Row],[Date]]),"oui","")</f>
        <v/>
      </c>
      <c r="P297" s="74">
        <f ca="1">MAX(0,IF(WEEKDAY(Tableau1[[#This Row],[Date]],2)&lt;7,0,
SUM(OFFSET(Tableau1[[#This Row],[Temps de travail]],-6,,7))-
SUM(OFFSET(Tableau1[[#This Row],[Heures à récupérer]],-6,,7))+
SUM(OFFSET(Tableau1[[#This Row],[Récup avance]],-6,,7))+
COUNTA(OFFSET(Tableau1[[#This Row],[ CP / ABS]],-6,,7))*$E$3-$K$3
)*24)</f>
        <v>0</v>
      </c>
      <c r="Q297" s="63">
        <f>IF(Tableau1[[#This Row],[ CP / ABS]]="A.M.",Tableau1[[#This Row],[Temps de travail]],0)</f>
        <v>0</v>
      </c>
      <c r="R297" s="63">
        <f>IF(Tableau1[[#This Row],[ CP / ABS]]="Ch.P.",Tableau1[[#This Row],[Temps de travail]],0)</f>
        <v>0</v>
      </c>
    </row>
    <row r="298" spans="2:18" ht="15" thickBot="1" x14ac:dyDescent="0.35">
      <c r="B298" s="49" t="str">
        <f>IF(WEEKDAY(Tableau1[[#This Row],[Date]],2)=4,"semaine "&amp;_xlfn.ISOWEEKNUM(Tableau1[[#This Row],[Date]]),"")</f>
        <v/>
      </c>
      <c r="C298" s="3" t="str">
        <f>UPPER(TEXT(Tableau1[[#This Row],[Date]],"jjjj"))</f>
        <v>DIMANCHE</v>
      </c>
      <c r="D298" s="4">
        <f>$C$3+ROW()-ROW(Tableau1[[#Headers],[Date]])-1</f>
        <v>44122</v>
      </c>
      <c r="E298" s="24"/>
      <c r="F298" s="24"/>
      <c r="G298" s="24"/>
      <c r="H298" s="24"/>
      <c r="I298" s="24"/>
      <c r="J298" s="24"/>
      <c r="K298" s="2">
        <f>Tableau1[[#This Row],[Fin ]]-Tableau1[[#This Row],[Début ]]-Tableau1[[#This Row],[Pause AM]]+Tableau1[[#This Row],[Fin PM]]-Tableau1[[#This Row],[Début PM]]-Tableau1[[#This Row],[Pause PM]]</f>
        <v>0</v>
      </c>
      <c r="L298" s="2"/>
      <c r="M298" s="2"/>
      <c r="N298" s="26"/>
      <c r="O298" s="22" t="str">
        <f ca="1">IF(COUNTIF('jours fériés'!C:C,Tableau1[[#This Row],[Date]]),"oui","")</f>
        <v/>
      </c>
      <c r="P298" s="75">
        <f ca="1">SUBTOTAL(109,P292:P297)</f>
        <v>0</v>
      </c>
      <c r="Q298" s="62">
        <f t="shared" ref="Q298" si="80">SUBTOTAL(109,Q292:Q297)</f>
        <v>0</v>
      </c>
      <c r="R298" s="66">
        <f t="shared" ref="R298" si="81">SUM(R292:R297)</f>
        <v>0</v>
      </c>
    </row>
    <row r="299" spans="2:18" x14ac:dyDescent="0.3">
      <c r="B299" s="49" t="str">
        <f>IF(WEEKDAY(Tableau1[[#This Row],[Date]],2)=4,"semaine "&amp;_xlfn.ISOWEEKNUM(Tableau1[[#This Row],[Date]]),"")</f>
        <v/>
      </c>
      <c r="C299" s="3" t="str">
        <f>UPPER(TEXT(Tableau1[[#This Row],[Date]],"jjjj"))</f>
        <v>LUNDI</v>
      </c>
      <c r="D299" s="4">
        <f>$C$3+ROW()-ROW(Tableau1[[#Headers],[Date]])-1</f>
        <v>44123</v>
      </c>
      <c r="E299" s="24"/>
      <c r="F299" s="24"/>
      <c r="G299" s="24"/>
      <c r="H299" s="24"/>
      <c r="I299" s="24"/>
      <c r="J299" s="24"/>
      <c r="K299" s="2">
        <f>Tableau1[[#This Row],[Fin ]]-Tableau1[[#This Row],[Début ]]-Tableau1[[#This Row],[Pause AM]]+Tableau1[[#This Row],[Fin PM]]-Tableau1[[#This Row],[Début PM]]-Tableau1[[#This Row],[Pause PM]]</f>
        <v>0</v>
      </c>
      <c r="L299" s="2"/>
      <c r="M299" s="2"/>
      <c r="N299" s="26"/>
      <c r="O299" s="22" t="str">
        <f ca="1">IF(COUNTIF('jours fériés'!C:C,Tableau1[[#This Row],[Date]]),"oui","")</f>
        <v/>
      </c>
      <c r="P299" s="74">
        <f ca="1">MAX(0,IF(WEEKDAY(Tableau1[[#This Row],[Date]],2)&lt;7,0,
SUM(OFFSET(Tableau1[[#This Row],[Temps de travail]],-6,,7))-
SUM(OFFSET(Tableau1[[#This Row],[Heures à récupérer]],-6,,7))+
SUM(OFFSET(Tableau1[[#This Row],[Récup avance]],-6,,7))+
COUNTA(OFFSET(Tableau1[[#This Row],[ CP / ABS]],-6,,7))*$E$3-$K$3
)*24)</f>
        <v>0</v>
      </c>
      <c r="Q299" s="65">
        <f>IF(Tableau1[[#This Row],[ CP / ABS]]="A.M.",Tableau1[[#This Row],[Temps de travail]],0)</f>
        <v>0</v>
      </c>
      <c r="R299" s="65">
        <f>IF(Tableau1[[#This Row],[ CP / ABS]]="Ch.P.",Tableau1[[#This Row],[Temps de travail]],0)</f>
        <v>0</v>
      </c>
    </row>
    <row r="300" spans="2:18" x14ac:dyDescent="0.3">
      <c r="B300" s="49" t="str">
        <f>IF(WEEKDAY(Tableau1[[#This Row],[Date]],2)=4,"semaine "&amp;_xlfn.ISOWEEKNUM(Tableau1[[#This Row],[Date]]),"")</f>
        <v/>
      </c>
      <c r="C300" s="3" t="str">
        <f>UPPER(TEXT(Tableau1[[#This Row],[Date]],"jjjj"))</f>
        <v>MARDI</v>
      </c>
      <c r="D300" s="4">
        <f>$C$3+ROW()-ROW(Tableau1[[#Headers],[Date]])-1</f>
        <v>44124</v>
      </c>
      <c r="E300" s="24"/>
      <c r="F300" s="24"/>
      <c r="G300" s="24"/>
      <c r="H300" s="24"/>
      <c r="I300" s="24"/>
      <c r="J300" s="24"/>
      <c r="K300" s="2">
        <f>Tableau1[[#This Row],[Fin ]]-Tableau1[[#This Row],[Début ]]-Tableau1[[#This Row],[Pause AM]]+Tableau1[[#This Row],[Fin PM]]-Tableau1[[#This Row],[Début PM]]-Tableau1[[#This Row],[Pause PM]]</f>
        <v>0</v>
      </c>
      <c r="L300" s="2"/>
      <c r="M300" s="2"/>
      <c r="N300" s="26"/>
      <c r="O300" s="22" t="str">
        <f ca="1">IF(COUNTIF('jours fériés'!C:C,Tableau1[[#This Row],[Date]]),"oui","")</f>
        <v/>
      </c>
      <c r="P300" s="74">
        <f ca="1">MAX(0,IF(WEEKDAY(Tableau1[[#This Row],[Date]],2)&lt;7,0,
SUM(OFFSET(Tableau1[[#This Row],[Temps de travail]],-6,,7))-
SUM(OFFSET(Tableau1[[#This Row],[Heures à récupérer]],-6,,7))+
SUM(OFFSET(Tableau1[[#This Row],[Récup avance]],-6,,7))+
COUNTA(OFFSET(Tableau1[[#This Row],[ CP / ABS]],-6,,7))*$E$3-$K$3
)*24)</f>
        <v>0</v>
      </c>
      <c r="Q300" s="63">
        <f>IF(Tableau1[[#This Row],[ CP / ABS]]="A.M.",Tableau1[[#This Row],[Temps de travail]],0)</f>
        <v>0</v>
      </c>
      <c r="R300" s="63">
        <f>IF(Tableau1[[#This Row],[ CP / ABS]]="Ch.P.",Tableau1[[#This Row],[Temps de travail]],0)</f>
        <v>0</v>
      </c>
    </row>
    <row r="301" spans="2:18" x14ac:dyDescent="0.3">
      <c r="B301" s="49" t="str">
        <f>IF(WEEKDAY(Tableau1[[#This Row],[Date]],2)=4,"semaine "&amp;_xlfn.ISOWEEKNUM(Tableau1[[#This Row],[Date]]),"")</f>
        <v/>
      </c>
      <c r="C301" s="3" t="str">
        <f>UPPER(TEXT(Tableau1[[#This Row],[Date]],"jjjj"))</f>
        <v>MERCREDI</v>
      </c>
      <c r="D301" s="4">
        <f>$C$3+ROW()-ROW(Tableau1[[#Headers],[Date]])-1</f>
        <v>44125</v>
      </c>
      <c r="E301" s="24"/>
      <c r="F301" s="24"/>
      <c r="G301" s="24"/>
      <c r="H301" s="24"/>
      <c r="I301" s="24"/>
      <c r="J301" s="24"/>
      <c r="K301" s="2">
        <f>Tableau1[[#This Row],[Fin ]]-Tableau1[[#This Row],[Début ]]-Tableau1[[#This Row],[Pause AM]]+Tableau1[[#This Row],[Fin PM]]-Tableau1[[#This Row],[Début PM]]-Tableau1[[#This Row],[Pause PM]]</f>
        <v>0</v>
      </c>
      <c r="L301" s="2"/>
      <c r="M301" s="2"/>
      <c r="N301" s="26"/>
      <c r="O301" s="22" t="str">
        <f ca="1">IF(COUNTIF('jours fériés'!C:C,Tableau1[[#This Row],[Date]]),"oui","")</f>
        <v/>
      </c>
      <c r="P301" s="74">
        <f ca="1">MAX(0,IF(WEEKDAY(Tableau1[[#This Row],[Date]],2)&lt;7,0,
SUM(OFFSET(Tableau1[[#This Row],[Temps de travail]],-6,,7))-
SUM(OFFSET(Tableau1[[#This Row],[Heures à récupérer]],-6,,7))+
SUM(OFFSET(Tableau1[[#This Row],[Récup avance]],-6,,7))+
COUNTA(OFFSET(Tableau1[[#This Row],[ CP / ABS]],-6,,7))*$E$3-$K$3
)*24)</f>
        <v>0</v>
      </c>
      <c r="Q301" s="63">
        <f>IF(Tableau1[[#This Row],[ CP / ABS]]="A.M.",Tableau1[[#This Row],[Temps de travail]],0)</f>
        <v>0</v>
      </c>
      <c r="R301" s="63">
        <f>IF(Tableau1[[#This Row],[ CP / ABS]]="Ch.P.",Tableau1[[#This Row],[Temps de travail]],0)</f>
        <v>0</v>
      </c>
    </row>
    <row r="302" spans="2:18" x14ac:dyDescent="0.3">
      <c r="B302" s="49" t="str">
        <f>IF(WEEKDAY(Tableau1[[#This Row],[Date]],2)=4,"semaine "&amp;_xlfn.ISOWEEKNUM(Tableau1[[#This Row],[Date]]),"")</f>
        <v>semaine 43</v>
      </c>
      <c r="C302" s="3" t="str">
        <f>UPPER(TEXT(Tableau1[[#This Row],[Date]],"jjjj"))</f>
        <v>JEUDI</v>
      </c>
      <c r="D302" s="4">
        <f>$C$3+ROW()-ROW(Tableau1[[#Headers],[Date]])-1</f>
        <v>44126</v>
      </c>
      <c r="E302" s="24"/>
      <c r="F302" s="24"/>
      <c r="G302" s="24"/>
      <c r="H302" s="24"/>
      <c r="I302" s="24"/>
      <c r="J302" s="24"/>
      <c r="K302" s="2">
        <f>Tableau1[[#This Row],[Fin ]]-Tableau1[[#This Row],[Début ]]-Tableau1[[#This Row],[Pause AM]]+Tableau1[[#This Row],[Fin PM]]-Tableau1[[#This Row],[Début PM]]-Tableau1[[#This Row],[Pause PM]]</f>
        <v>0</v>
      </c>
      <c r="L302" s="2"/>
      <c r="M302" s="2"/>
      <c r="N302" s="26"/>
      <c r="O302" s="22" t="str">
        <f ca="1">IF(COUNTIF('jours fériés'!C:C,Tableau1[[#This Row],[Date]]),"oui","")</f>
        <v/>
      </c>
      <c r="P302" s="74">
        <f ca="1">MAX(0,IF(WEEKDAY(Tableau1[[#This Row],[Date]],2)&lt;7,0,
SUM(OFFSET(Tableau1[[#This Row],[Temps de travail]],-6,,7))-
SUM(OFFSET(Tableau1[[#This Row],[Heures à récupérer]],-6,,7))+
SUM(OFFSET(Tableau1[[#This Row],[Récup avance]],-6,,7))+
COUNTA(OFFSET(Tableau1[[#This Row],[ CP / ABS]],-6,,7))*$E$3-$K$3
)*24)</f>
        <v>0</v>
      </c>
      <c r="Q302" s="63">
        <f>IF(Tableau1[[#This Row],[ CP / ABS]]="A.M.",Tableau1[[#This Row],[Temps de travail]],0)</f>
        <v>0</v>
      </c>
      <c r="R302" s="63">
        <f>IF(Tableau1[[#This Row],[ CP / ABS]]="Ch.P.",Tableau1[[#This Row],[Temps de travail]],0)</f>
        <v>0</v>
      </c>
    </row>
    <row r="303" spans="2:18" x14ac:dyDescent="0.3">
      <c r="B303" s="49" t="str">
        <f>IF(WEEKDAY(Tableau1[[#This Row],[Date]],2)=4,"semaine "&amp;_xlfn.ISOWEEKNUM(Tableau1[[#This Row],[Date]]),"")</f>
        <v/>
      </c>
      <c r="C303" s="3" t="str">
        <f>UPPER(TEXT(Tableau1[[#This Row],[Date]],"jjjj"))</f>
        <v>VENDREDI</v>
      </c>
      <c r="D303" s="4">
        <f>$C$3+ROW()-ROW(Tableau1[[#Headers],[Date]])-1</f>
        <v>44127</v>
      </c>
      <c r="E303" s="24"/>
      <c r="F303" s="24"/>
      <c r="G303" s="24"/>
      <c r="H303" s="24"/>
      <c r="I303" s="24"/>
      <c r="J303" s="24"/>
      <c r="K303" s="2">
        <f>Tableau1[[#This Row],[Fin ]]-Tableau1[[#This Row],[Début ]]-Tableau1[[#This Row],[Pause AM]]+Tableau1[[#This Row],[Fin PM]]-Tableau1[[#This Row],[Début PM]]-Tableau1[[#This Row],[Pause PM]]</f>
        <v>0</v>
      </c>
      <c r="L303" s="2"/>
      <c r="M303" s="2"/>
      <c r="N303" s="26"/>
      <c r="O303" s="22" t="str">
        <f ca="1">IF(COUNTIF('jours fériés'!C:C,Tableau1[[#This Row],[Date]]),"oui","")</f>
        <v/>
      </c>
      <c r="P303" s="74">
        <f ca="1">MAX(0,IF(WEEKDAY(Tableau1[[#This Row],[Date]],2)&lt;7,0,
SUM(OFFSET(Tableau1[[#This Row],[Temps de travail]],-6,,7))-
SUM(OFFSET(Tableau1[[#This Row],[Heures à récupérer]],-6,,7))+
SUM(OFFSET(Tableau1[[#This Row],[Récup avance]],-6,,7))+
COUNTA(OFFSET(Tableau1[[#This Row],[ CP / ABS]],-6,,7))*$E$3-$K$3
)*24)</f>
        <v>0</v>
      </c>
      <c r="Q303" s="63">
        <f>IF(Tableau1[[#This Row],[ CP / ABS]]="A.M.",Tableau1[[#This Row],[Temps de travail]],0)</f>
        <v>0</v>
      </c>
      <c r="R303" s="63">
        <f>IF(Tableau1[[#This Row],[ CP / ABS]]="Ch.P.",Tableau1[[#This Row],[Temps de travail]],0)</f>
        <v>0</v>
      </c>
    </row>
    <row r="304" spans="2:18" ht="15" thickBot="1" x14ac:dyDescent="0.35">
      <c r="B304" s="49" t="str">
        <f>IF(WEEKDAY(Tableau1[[#This Row],[Date]],2)=4,"semaine "&amp;_xlfn.ISOWEEKNUM(Tableau1[[#This Row],[Date]]),"")</f>
        <v/>
      </c>
      <c r="C304" s="3" t="str">
        <f>UPPER(TEXT(Tableau1[[#This Row],[Date]],"jjjj"))</f>
        <v>SAMEDI</v>
      </c>
      <c r="D304" s="4">
        <f>$C$3+ROW()-ROW(Tableau1[[#Headers],[Date]])-1</f>
        <v>44128</v>
      </c>
      <c r="E304" s="24"/>
      <c r="F304" s="24"/>
      <c r="G304" s="24"/>
      <c r="H304" s="24"/>
      <c r="I304" s="24"/>
      <c r="J304" s="24"/>
      <c r="K304" s="2">
        <f>Tableau1[[#This Row],[Fin ]]-Tableau1[[#This Row],[Début ]]-Tableau1[[#This Row],[Pause AM]]+Tableau1[[#This Row],[Fin PM]]-Tableau1[[#This Row],[Début PM]]-Tableau1[[#This Row],[Pause PM]]</f>
        <v>0</v>
      </c>
      <c r="L304" s="2"/>
      <c r="M304" s="2"/>
      <c r="N304" s="26"/>
      <c r="O304" s="22" t="str">
        <f ca="1">IF(COUNTIF('jours fériés'!C:C,Tableau1[[#This Row],[Date]]),"oui","")</f>
        <v/>
      </c>
      <c r="P304" s="74">
        <f ca="1">MAX(0,IF(WEEKDAY(Tableau1[[#This Row],[Date]],2)&lt;7,0,
SUM(OFFSET(Tableau1[[#This Row],[Temps de travail]],-6,,7))-
SUM(OFFSET(Tableau1[[#This Row],[Heures à récupérer]],-6,,7))+
SUM(OFFSET(Tableau1[[#This Row],[Récup avance]],-6,,7))+
COUNTA(OFFSET(Tableau1[[#This Row],[ CP / ABS]],-6,,7))*$E$3-$K$3
)*24)</f>
        <v>0</v>
      </c>
      <c r="Q304" s="63">
        <f>IF(Tableau1[[#This Row],[ CP / ABS]]="A.M.",Tableau1[[#This Row],[Temps de travail]],0)</f>
        <v>0</v>
      </c>
      <c r="R304" s="63">
        <f>IF(Tableau1[[#This Row],[ CP / ABS]]="Ch.P.",Tableau1[[#This Row],[Temps de travail]],0)</f>
        <v>0</v>
      </c>
    </row>
    <row r="305" spans="2:18" ht="15" thickBot="1" x14ac:dyDescent="0.35">
      <c r="B305" s="49" t="str">
        <f>IF(WEEKDAY(Tableau1[[#This Row],[Date]],2)=4,"semaine "&amp;_xlfn.ISOWEEKNUM(Tableau1[[#This Row],[Date]]),"")</f>
        <v/>
      </c>
      <c r="C305" s="3" t="str">
        <f>UPPER(TEXT(Tableau1[[#This Row],[Date]],"jjjj"))</f>
        <v>DIMANCHE</v>
      </c>
      <c r="D305" s="4">
        <f>$C$3+ROW()-ROW(Tableau1[[#Headers],[Date]])-1</f>
        <v>44129</v>
      </c>
      <c r="E305" s="24"/>
      <c r="F305" s="24"/>
      <c r="G305" s="24"/>
      <c r="H305" s="24"/>
      <c r="I305" s="24"/>
      <c r="J305" s="24"/>
      <c r="K305" s="2">
        <f>Tableau1[[#This Row],[Fin ]]-Tableau1[[#This Row],[Début ]]-Tableau1[[#This Row],[Pause AM]]+Tableau1[[#This Row],[Fin PM]]-Tableau1[[#This Row],[Début PM]]-Tableau1[[#This Row],[Pause PM]]</f>
        <v>0</v>
      </c>
      <c r="L305" s="2"/>
      <c r="M305" s="2"/>
      <c r="N305" s="26"/>
      <c r="O305" s="22" t="str">
        <f ca="1">IF(COUNTIF('jours fériés'!C:C,Tableau1[[#This Row],[Date]]),"oui","")</f>
        <v/>
      </c>
      <c r="P305" s="75">
        <f ca="1">SUBTOTAL(109,P299:P304)</f>
        <v>0</v>
      </c>
      <c r="Q305" s="62">
        <f t="shared" ref="Q305" si="82">SUBTOTAL(109,Q299:Q304)</f>
        <v>0</v>
      </c>
      <c r="R305" s="66">
        <f t="shared" ref="R305" si="83">SUM(R299:R304)</f>
        <v>0</v>
      </c>
    </row>
    <row r="306" spans="2:18" x14ac:dyDescent="0.3">
      <c r="B306" s="49" t="str">
        <f>IF(WEEKDAY(Tableau1[[#This Row],[Date]],2)=4,"semaine "&amp;_xlfn.ISOWEEKNUM(Tableau1[[#This Row],[Date]]),"")</f>
        <v/>
      </c>
      <c r="C306" s="3" t="str">
        <f>UPPER(TEXT(Tableau1[[#This Row],[Date]],"jjjj"))</f>
        <v>LUNDI</v>
      </c>
      <c r="D306" s="4">
        <f>$C$3+ROW()-ROW(Tableau1[[#Headers],[Date]])-1</f>
        <v>44130</v>
      </c>
      <c r="E306" s="24"/>
      <c r="F306" s="24"/>
      <c r="G306" s="24"/>
      <c r="H306" s="24"/>
      <c r="I306" s="24"/>
      <c r="J306" s="24"/>
      <c r="K306" s="2">
        <f>Tableau1[[#This Row],[Fin ]]-Tableau1[[#This Row],[Début ]]-Tableau1[[#This Row],[Pause AM]]+Tableau1[[#This Row],[Fin PM]]-Tableau1[[#This Row],[Début PM]]-Tableau1[[#This Row],[Pause PM]]</f>
        <v>0</v>
      </c>
      <c r="L306" s="2"/>
      <c r="M306" s="2"/>
      <c r="N306" s="26"/>
      <c r="O306" s="22" t="str">
        <f ca="1">IF(COUNTIF('jours fériés'!C:C,Tableau1[[#This Row],[Date]]),"oui","")</f>
        <v/>
      </c>
      <c r="P306" s="74">
        <f ca="1">MAX(0,IF(WEEKDAY(Tableau1[[#This Row],[Date]],2)&lt;7,0,
SUM(OFFSET(Tableau1[[#This Row],[Temps de travail]],-6,,7))-
SUM(OFFSET(Tableau1[[#This Row],[Heures à récupérer]],-6,,7))+
SUM(OFFSET(Tableau1[[#This Row],[Récup avance]],-6,,7))+
COUNTA(OFFSET(Tableau1[[#This Row],[ CP / ABS]],-6,,7))*$E$3-$K$3
)*24)</f>
        <v>0</v>
      </c>
      <c r="Q306" s="65">
        <f>IF(Tableau1[[#This Row],[ CP / ABS]]="A.M.",Tableau1[[#This Row],[Temps de travail]],0)</f>
        <v>0</v>
      </c>
      <c r="R306" s="65">
        <f>IF(Tableau1[[#This Row],[ CP / ABS]]="Ch.P.",Tableau1[[#This Row],[Temps de travail]],0)</f>
        <v>0</v>
      </c>
    </row>
    <row r="307" spans="2:18" x14ac:dyDescent="0.3">
      <c r="B307" s="49" t="str">
        <f>IF(WEEKDAY(Tableau1[[#This Row],[Date]],2)=4,"semaine "&amp;_xlfn.ISOWEEKNUM(Tableau1[[#This Row],[Date]]),"")</f>
        <v/>
      </c>
      <c r="C307" s="3" t="str">
        <f>UPPER(TEXT(Tableau1[[#This Row],[Date]],"jjjj"))</f>
        <v>MARDI</v>
      </c>
      <c r="D307" s="4">
        <f>$C$3+ROW()-ROW(Tableau1[[#Headers],[Date]])-1</f>
        <v>44131</v>
      </c>
      <c r="E307" s="24"/>
      <c r="F307" s="24"/>
      <c r="G307" s="24"/>
      <c r="H307" s="24"/>
      <c r="I307" s="24"/>
      <c r="J307" s="24"/>
      <c r="K307" s="2">
        <f>Tableau1[[#This Row],[Fin ]]-Tableau1[[#This Row],[Début ]]-Tableau1[[#This Row],[Pause AM]]+Tableau1[[#This Row],[Fin PM]]-Tableau1[[#This Row],[Début PM]]-Tableau1[[#This Row],[Pause PM]]</f>
        <v>0</v>
      </c>
      <c r="L307" s="2"/>
      <c r="M307" s="2"/>
      <c r="N307" s="26"/>
      <c r="O307" s="22" t="str">
        <f ca="1">IF(COUNTIF('jours fériés'!C:C,Tableau1[[#This Row],[Date]]),"oui","")</f>
        <v/>
      </c>
      <c r="P307" s="74">
        <f ca="1">MAX(0,IF(WEEKDAY(Tableau1[[#This Row],[Date]],2)&lt;7,0,
SUM(OFFSET(Tableau1[[#This Row],[Temps de travail]],-6,,7))-
SUM(OFFSET(Tableau1[[#This Row],[Heures à récupérer]],-6,,7))+
SUM(OFFSET(Tableau1[[#This Row],[Récup avance]],-6,,7))+
COUNTA(OFFSET(Tableau1[[#This Row],[ CP / ABS]],-6,,7))*$E$3-$K$3
)*24)</f>
        <v>0</v>
      </c>
      <c r="Q307" s="63">
        <f>IF(Tableau1[[#This Row],[ CP / ABS]]="A.M.",Tableau1[[#This Row],[Temps de travail]],0)</f>
        <v>0</v>
      </c>
      <c r="R307" s="63">
        <f>IF(Tableau1[[#This Row],[ CP / ABS]]="Ch.P.",Tableau1[[#This Row],[Temps de travail]],0)</f>
        <v>0</v>
      </c>
    </row>
    <row r="308" spans="2:18" x14ac:dyDescent="0.3">
      <c r="B308" s="49" t="str">
        <f>IF(WEEKDAY(Tableau1[[#This Row],[Date]],2)=4,"semaine "&amp;_xlfn.ISOWEEKNUM(Tableau1[[#This Row],[Date]]),"")</f>
        <v/>
      </c>
      <c r="C308" s="3" t="str">
        <f>UPPER(TEXT(Tableau1[[#This Row],[Date]],"jjjj"))</f>
        <v>MERCREDI</v>
      </c>
      <c r="D308" s="4">
        <f>$C$3+ROW()-ROW(Tableau1[[#Headers],[Date]])-1</f>
        <v>44132</v>
      </c>
      <c r="E308" s="24"/>
      <c r="F308" s="24"/>
      <c r="G308" s="24"/>
      <c r="H308" s="24"/>
      <c r="I308" s="24"/>
      <c r="J308" s="24"/>
      <c r="K308" s="2">
        <f>Tableau1[[#This Row],[Fin ]]-Tableau1[[#This Row],[Début ]]-Tableau1[[#This Row],[Pause AM]]+Tableau1[[#This Row],[Fin PM]]-Tableau1[[#This Row],[Début PM]]-Tableau1[[#This Row],[Pause PM]]</f>
        <v>0</v>
      </c>
      <c r="L308" s="2"/>
      <c r="M308" s="2"/>
      <c r="N308" s="26"/>
      <c r="O308" s="22" t="str">
        <f ca="1">IF(COUNTIF('jours fériés'!C:C,Tableau1[[#This Row],[Date]]),"oui","")</f>
        <v/>
      </c>
      <c r="P308" s="74">
        <f ca="1">MAX(0,IF(WEEKDAY(Tableau1[[#This Row],[Date]],2)&lt;7,0,
SUM(OFFSET(Tableau1[[#This Row],[Temps de travail]],-6,,7))-
SUM(OFFSET(Tableau1[[#This Row],[Heures à récupérer]],-6,,7))+
SUM(OFFSET(Tableau1[[#This Row],[Récup avance]],-6,,7))+
COUNTA(OFFSET(Tableau1[[#This Row],[ CP / ABS]],-6,,7))*$E$3-$K$3
)*24)</f>
        <v>0</v>
      </c>
      <c r="Q308" s="63">
        <f>IF(Tableau1[[#This Row],[ CP / ABS]]="A.M.",Tableau1[[#This Row],[Temps de travail]],0)</f>
        <v>0</v>
      </c>
      <c r="R308" s="63">
        <f>IF(Tableau1[[#This Row],[ CP / ABS]]="Ch.P.",Tableau1[[#This Row],[Temps de travail]],0)</f>
        <v>0</v>
      </c>
    </row>
    <row r="309" spans="2:18" x14ac:dyDescent="0.3">
      <c r="B309" s="49" t="str">
        <f>IF(WEEKDAY(Tableau1[[#This Row],[Date]],2)=4,"semaine "&amp;_xlfn.ISOWEEKNUM(Tableau1[[#This Row],[Date]]),"")</f>
        <v>semaine 44</v>
      </c>
      <c r="C309" s="3" t="str">
        <f>UPPER(TEXT(Tableau1[[#This Row],[Date]],"jjjj"))</f>
        <v>JEUDI</v>
      </c>
      <c r="D309" s="4">
        <f>$C$3+ROW()-ROW(Tableau1[[#Headers],[Date]])-1</f>
        <v>44133</v>
      </c>
      <c r="E309" s="24"/>
      <c r="F309" s="24"/>
      <c r="G309" s="24"/>
      <c r="H309" s="24"/>
      <c r="I309" s="24"/>
      <c r="J309" s="24"/>
      <c r="K309" s="2">
        <f>Tableau1[[#This Row],[Fin ]]-Tableau1[[#This Row],[Début ]]-Tableau1[[#This Row],[Pause AM]]+Tableau1[[#This Row],[Fin PM]]-Tableau1[[#This Row],[Début PM]]-Tableau1[[#This Row],[Pause PM]]</f>
        <v>0</v>
      </c>
      <c r="L309" s="2"/>
      <c r="M309" s="2"/>
      <c r="N309" s="26"/>
      <c r="O309" s="22" t="str">
        <f ca="1">IF(COUNTIF('jours fériés'!C:C,Tableau1[[#This Row],[Date]]),"oui","")</f>
        <v/>
      </c>
      <c r="P309" s="74">
        <f ca="1">MAX(0,IF(WEEKDAY(Tableau1[[#This Row],[Date]],2)&lt;7,0,
SUM(OFFSET(Tableau1[[#This Row],[Temps de travail]],-6,,7))-
SUM(OFFSET(Tableau1[[#This Row],[Heures à récupérer]],-6,,7))+
SUM(OFFSET(Tableau1[[#This Row],[Récup avance]],-6,,7))+
COUNTA(OFFSET(Tableau1[[#This Row],[ CP / ABS]],-6,,7))*$E$3-$K$3
)*24)</f>
        <v>0</v>
      </c>
      <c r="Q309" s="63">
        <f>IF(Tableau1[[#This Row],[ CP / ABS]]="A.M.",Tableau1[[#This Row],[Temps de travail]],0)</f>
        <v>0</v>
      </c>
      <c r="R309" s="63">
        <f>IF(Tableau1[[#This Row],[ CP / ABS]]="Ch.P.",Tableau1[[#This Row],[Temps de travail]],0)</f>
        <v>0</v>
      </c>
    </row>
    <row r="310" spans="2:18" x14ac:dyDescent="0.3">
      <c r="B310" s="49" t="str">
        <f>IF(WEEKDAY(Tableau1[[#This Row],[Date]],2)=4,"semaine "&amp;_xlfn.ISOWEEKNUM(Tableau1[[#This Row],[Date]]),"")</f>
        <v/>
      </c>
      <c r="C310" s="3" t="str">
        <f>UPPER(TEXT(Tableau1[[#This Row],[Date]],"jjjj"))</f>
        <v>VENDREDI</v>
      </c>
      <c r="D310" s="4">
        <f>$C$3+ROW()-ROW(Tableau1[[#Headers],[Date]])-1</f>
        <v>44134</v>
      </c>
      <c r="E310" s="24"/>
      <c r="F310" s="24"/>
      <c r="G310" s="24"/>
      <c r="H310" s="24"/>
      <c r="I310" s="24"/>
      <c r="J310" s="24"/>
      <c r="K310" s="2">
        <f>Tableau1[[#This Row],[Fin ]]-Tableau1[[#This Row],[Début ]]-Tableau1[[#This Row],[Pause AM]]+Tableau1[[#This Row],[Fin PM]]-Tableau1[[#This Row],[Début PM]]-Tableau1[[#This Row],[Pause PM]]</f>
        <v>0</v>
      </c>
      <c r="L310" s="2"/>
      <c r="M310" s="2"/>
      <c r="N310" s="26"/>
      <c r="O310" s="22" t="str">
        <f ca="1">IF(COUNTIF('jours fériés'!C:C,Tableau1[[#This Row],[Date]]),"oui","")</f>
        <v/>
      </c>
      <c r="P310" s="74">
        <f ca="1">MAX(0,IF(WEEKDAY(Tableau1[[#This Row],[Date]],2)&lt;7,0,
SUM(OFFSET(Tableau1[[#This Row],[Temps de travail]],-6,,7))-
SUM(OFFSET(Tableau1[[#This Row],[Heures à récupérer]],-6,,7))+
SUM(OFFSET(Tableau1[[#This Row],[Récup avance]],-6,,7))+
COUNTA(OFFSET(Tableau1[[#This Row],[ CP / ABS]],-6,,7))*$E$3-$K$3
)*24)</f>
        <v>0</v>
      </c>
      <c r="Q310" s="63">
        <f>IF(Tableau1[[#This Row],[ CP / ABS]]="A.M.",Tableau1[[#This Row],[Temps de travail]],0)</f>
        <v>0</v>
      </c>
      <c r="R310" s="63">
        <f>IF(Tableau1[[#This Row],[ CP / ABS]]="Ch.P.",Tableau1[[#This Row],[Temps de travail]],0)</f>
        <v>0</v>
      </c>
    </row>
    <row r="311" spans="2:18" ht="15" thickBot="1" x14ac:dyDescent="0.35">
      <c r="B311" s="49" t="str">
        <f>IF(WEEKDAY(Tableau1[[#This Row],[Date]],2)=4,"semaine "&amp;_xlfn.ISOWEEKNUM(Tableau1[[#This Row],[Date]]),"")</f>
        <v/>
      </c>
      <c r="C311" s="3" t="str">
        <f>UPPER(TEXT(Tableau1[[#This Row],[Date]],"jjjj"))</f>
        <v>SAMEDI</v>
      </c>
      <c r="D311" s="4">
        <f>$C$3+ROW()-ROW(Tableau1[[#Headers],[Date]])-1</f>
        <v>44135</v>
      </c>
      <c r="E311" s="24"/>
      <c r="F311" s="24"/>
      <c r="G311" s="24"/>
      <c r="H311" s="24"/>
      <c r="I311" s="24"/>
      <c r="J311" s="24"/>
      <c r="K311" s="2">
        <f>Tableau1[[#This Row],[Fin ]]-Tableau1[[#This Row],[Début ]]-Tableau1[[#This Row],[Pause AM]]+Tableau1[[#This Row],[Fin PM]]-Tableau1[[#This Row],[Début PM]]-Tableau1[[#This Row],[Pause PM]]</f>
        <v>0</v>
      </c>
      <c r="L311" s="2"/>
      <c r="M311" s="2"/>
      <c r="N311" s="26"/>
      <c r="O311" s="22" t="str">
        <f ca="1">IF(COUNTIF('jours fériés'!C:C,Tableau1[[#This Row],[Date]]),"oui","")</f>
        <v/>
      </c>
      <c r="P311" s="74">
        <f ca="1">MAX(0,IF(WEEKDAY(Tableau1[[#This Row],[Date]],2)&lt;7,0,
SUM(OFFSET(Tableau1[[#This Row],[Temps de travail]],-6,,7))-
SUM(OFFSET(Tableau1[[#This Row],[Heures à récupérer]],-6,,7))+
SUM(OFFSET(Tableau1[[#This Row],[Récup avance]],-6,,7))+
COUNTA(OFFSET(Tableau1[[#This Row],[ CP / ABS]],-6,,7))*$E$3-$K$3
)*24)</f>
        <v>0</v>
      </c>
      <c r="Q311" s="63">
        <f>IF(Tableau1[[#This Row],[ CP / ABS]]="A.M.",Tableau1[[#This Row],[Temps de travail]],0)</f>
        <v>0</v>
      </c>
      <c r="R311" s="63">
        <f>IF(Tableau1[[#This Row],[ CP / ABS]]="Ch.P.",Tableau1[[#This Row],[Temps de travail]],0)</f>
        <v>0</v>
      </c>
    </row>
    <row r="312" spans="2:18" ht="15" thickBot="1" x14ac:dyDescent="0.35">
      <c r="B312" s="49" t="str">
        <f>IF(WEEKDAY(Tableau1[[#This Row],[Date]],2)=4,"semaine "&amp;_xlfn.ISOWEEKNUM(Tableau1[[#This Row],[Date]]),"")</f>
        <v/>
      </c>
      <c r="C312" s="3" t="str">
        <f>UPPER(TEXT(Tableau1[[#This Row],[Date]],"jjjj"))</f>
        <v>DIMANCHE</v>
      </c>
      <c r="D312" s="4">
        <f>$C$3+ROW()-ROW(Tableau1[[#Headers],[Date]])-1</f>
        <v>44136</v>
      </c>
      <c r="E312" s="24"/>
      <c r="F312" s="24"/>
      <c r="G312" s="24"/>
      <c r="H312" s="24"/>
      <c r="I312" s="24"/>
      <c r="J312" s="24"/>
      <c r="K312" s="2">
        <f>Tableau1[[#This Row],[Fin ]]-Tableau1[[#This Row],[Début ]]-Tableau1[[#This Row],[Pause AM]]+Tableau1[[#This Row],[Fin PM]]-Tableau1[[#This Row],[Début PM]]-Tableau1[[#This Row],[Pause PM]]</f>
        <v>0</v>
      </c>
      <c r="L312" s="2"/>
      <c r="M312" s="2"/>
      <c r="N312" s="26"/>
      <c r="O312" s="22" t="str">
        <f ca="1">IF(COUNTIF('jours fériés'!C:C,Tableau1[[#This Row],[Date]]),"oui","")</f>
        <v>oui</v>
      </c>
      <c r="P312" s="75">
        <f ca="1">SUBTOTAL(109,P306:P311)</f>
        <v>0</v>
      </c>
      <c r="Q312" s="62">
        <f t="shared" ref="Q312" si="84">SUBTOTAL(109,Q306:Q311)</f>
        <v>0</v>
      </c>
      <c r="R312" s="66">
        <f t="shared" ref="R312" si="85">SUM(R306:R311)</f>
        <v>0</v>
      </c>
    </row>
    <row r="313" spans="2:18" x14ac:dyDescent="0.3">
      <c r="B313" s="49" t="str">
        <f>IF(WEEKDAY(Tableau1[[#This Row],[Date]],2)=4,"semaine "&amp;_xlfn.ISOWEEKNUM(Tableau1[[#This Row],[Date]]),"")</f>
        <v/>
      </c>
      <c r="C313" s="3" t="str">
        <f>UPPER(TEXT(Tableau1[[#This Row],[Date]],"jjjj"))</f>
        <v>LUNDI</v>
      </c>
      <c r="D313" s="4">
        <f>$C$3+ROW()-ROW(Tableau1[[#Headers],[Date]])-1</f>
        <v>44137</v>
      </c>
      <c r="E313" s="24"/>
      <c r="F313" s="24"/>
      <c r="G313" s="24"/>
      <c r="H313" s="24"/>
      <c r="I313" s="24"/>
      <c r="J313" s="24"/>
      <c r="K313" s="2">
        <f>Tableau1[[#This Row],[Fin ]]-Tableau1[[#This Row],[Début ]]-Tableau1[[#This Row],[Pause AM]]+Tableau1[[#This Row],[Fin PM]]-Tableau1[[#This Row],[Début PM]]-Tableau1[[#This Row],[Pause PM]]</f>
        <v>0</v>
      </c>
      <c r="L313" s="2"/>
      <c r="M313" s="2"/>
      <c r="N313" s="26"/>
      <c r="O313" s="22" t="str">
        <f ca="1">IF(COUNTIF('jours fériés'!C:C,Tableau1[[#This Row],[Date]]),"oui","")</f>
        <v/>
      </c>
      <c r="P313" s="74">
        <f ca="1">MAX(0,IF(WEEKDAY(Tableau1[[#This Row],[Date]],2)&lt;7,0,
SUM(OFFSET(Tableau1[[#This Row],[Temps de travail]],-6,,7))-
SUM(OFFSET(Tableau1[[#This Row],[Heures à récupérer]],-6,,7))+
SUM(OFFSET(Tableau1[[#This Row],[Récup avance]],-6,,7))+
COUNTA(OFFSET(Tableau1[[#This Row],[ CP / ABS]],-6,,7))*$E$3-$K$3
)*24)</f>
        <v>0</v>
      </c>
      <c r="Q313" s="65">
        <f>IF(Tableau1[[#This Row],[ CP / ABS]]="A.M.",Tableau1[[#This Row],[Temps de travail]],0)</f>
        <v>0</v>
      </c>
      <c r="R313" s="65">
        <f>IF(Tableau1[[#This Row],[ CP / ABS]]="Ch.P.",Tableau1[[#This Row],[Temps de travail]],0)</f>
        <v>0</v>
      </c>
    </row>
    <row r="314" spans="2:18" x14ac:dyDescent="0.3">
      <c r="B314" s="49" t="str">
        <f>IF(WEEKDAY(Tableau1[[#This Row],[Date]],2)=4,"semaine "&amp;_xlfn.ISOWEEKNUM(Tableau1[[#This Row],[Date]]),"")</f>
        <v/>
      </c>
      <c r="C314" s="3" t="str">
        <f>UPPER(TEXT(Tableau1[[#This Row],[Date]],"jjjj"))</f>
        <v>MARDI</v>
      </c>
      <c r="D314" s="4">
        <f>$C$3+ROW()-ROW(Tableau1[[#Headers],[Date]])-1</f>
        <v>44138</v>
      </c>
      <c r="E314" s="24"/>
      <c r="F314" s="24"/>
      <c r="G314" s="24"/>
      <c r="H314" s="24"/>
      <c r="I314" s="24"/>
      <c r="J314" s="24"/>
      <c r="K314" s="2">
        <f>Tableau1[[#This Row],[Fin ]]-Tableau1[[#This Row],[Début ]]-Tableau1[[#This Row],[Pause AM]]+Tableau1[[#This Row],[Fin PM]]-Tableau1[[#This Row],[Début PM]]-Tableau1[[#This Row],[Pause PM]]</f>
        <v>0</v>
      </c>
      <c r="L314" s="2"/>
      <c r="M314" s="2"/>
      <c r="N314" s="26"/>
      <c r="O314" s="22" t="str">
        <f ca="1">IF(COUNTIF('jours fériés'!C:C,Tableau1[[#This Row],[Date]]),"oui","")</f>
        <v/>
      </c>
      <c r="P314" s="74">
        <f ca="1">MAX(0,IF(WEEKDAY(Tableau1[[#This Row],[Date]],2)&lt;7,0,
SUM(OFFSET(Tableau1[[#This Row],[Temps de travail]],-6,,7))-
SUM(OFFSET(Tableau1[[#This Row],[Heures à récupérer]],-6,,7))+
SUM(OFFSET(Tableau1[[#This Row],[Récup avance]],-6,,7))+
COUNTA(OFFSET(Tableau1[[#This Row],[ CP / ABS]],-6,,7))*$E$3-$K$3
)*24)</f>
        <v>0</v>
      </c>
      <c r="Q314" s="63">
        <f>IF(Tableau1[[#This Row],[ CP / ABS]]="A.M.",Tableau1[[#This Row],[Temps de travail]],0)</f>
        <v>0</v>
      </c>
      <c r="R314" s="63">
        <f>IF(Tableau1[[#This Row],[ CP / ABS]]="Ch.P.",Tableau1[[#This Row],[Temps de travail]],0)</f>
        <v>0</v>
      </c>
    </row>
    <row r="315" spans="2:18" x14ac:dyDescent="0.3">
      <c r="B315" s="49" t="str">
        <f>IF(WEEKDAY(Tableau1[[#This Row],[Date]],2)=4,"semaine "&amp;_xlfn.ISOWEEKNUM(Tableau1[[#This Row],[Date]]),"")</f>
        <v/>
      </c>
      <c r="C315" s="3" t="str">
        <f>UPPER(TEXT(Tableau1[[#This Row],[Date]],"jjjj"))</f>
        <v>MERCREDI</v>
      </c>
      <c r="D315" s="4">
        <f>$C$3+ROW()-ROW(Tableau1[[#Headers],[Date]])-1</f>
        <v>44139</v>
      </c>
      <c r="E315" s="24"/>
      <c r="F315" s="24"/>
      <c r="G315" s="24"/>
      <c r="H315" s="24"/>
      <c r="I315" s="24"/>
      <c r="J315" s="24"/>
      <c r="K315" s="2">
        <f>Tableau1[[#This Row],[Fin ]]-Tableau1[[#This Row],[Début ]]-Tableau1[[#This Row],[Pause AM]]+Tableau1[[#This Row],[Fin PM]]-Tableau1[[#This Row],[Début PM]]-Tableau1[[#This Row],[Pause PM]]</f>
        <v>0</v>
      </c>
      <c r="L315" s="2"/>
      <c r="M315" s="2"/>
      <c r="N315" s="26"/>
      <c r="O315" s="22" t="str">
        <f ca="1">IF(COUNTIF('jours fériés'!C:C,Tableau1[[#This Row],[Date]]),"oui","")</f>
        <v/>
      </c>
      <c r="P315" s="74">
        <f ca="1">MAX(0,IF(WEEKDAY(Tableau1[[#This Row],[Date]],2)&lt;7,0,
SUM(OFFSET(Tableau1[[#This Row],[Temps de travail]],-6,,7))-
SUM(OFFSET(Tableau1[[#This Row],[Heures à récupérer]],-6,,7))+
SUM(OFFSET(Tableau1[[#This Row],[Récup avance]],-6,,7))+
COUNTA(OFFSET(Tableau1[[#This Row],[ CP / ABS]],-6,,7))*$E$3-$K$3
)*24)</f>
        <v>0</v>
      </c>
      <c r="Q315" s="63">
        <f>IF(Tableau1[[#This Row],[ CP / ABS]]="A.M.",Tableau1[[#This Row],[Temps de travail]],0)</f>
        <v>0</v>
      </c>
      <c r="R315" s="63">
        <f>IF(Tableau1[[#This Row],[ CP / ABS]]="Ch.P.",Tableau1[[#This Row],[Temps de travail]],0)</f>
        <v>0</v>
      </c>
    </row>
    <row r="316" spans="2:18" x14ac:dyDescent="0.3">
      <c r="B316" s="49" t="str">
        <f>IF(WEEKDAY(Tableau1[[#This Row],[Date]],2)=4,"semaine "&amp;_xlfn.ISOWEEKNUM(Tableau1[[#This Row],[Date]]),"")</f>
        <v>semaine 45</v>
      </c>
      <c r="C316" s="3" t="str">
        <f>UPPER(TEXT(Tableau1[[#This Row],[Date]],"jjjj"))</f>
        <v>JEUDI</v>
      </c>
      <c r="D316" s="4">
        <f>$C$3+ROW()-ROW(Tableau1[[#Headers],[Date]])-1</f>
        <v>44140</v>
      </c>
      <c r="E316" s="24"/>
      <c r="F316" s="24"/>
      <c r="G316" s="24"/>
      <c r="H316" s="24"/>
      <c r="I316" s="24"/>
      <c r="J316" s="24"/>
      <c r="K316" s="2">
        <f>Tableau1[[#This Row],[Fin ]]-Tableau1[[#This Row],[Début ]]-Tableau1[[#This Row],[Pause AM]]+Tableau1[[#This Row],[Fin PM]]-Tableau1[[#This Row],[Début PM]]-Tableau1[[#This Row],[Pause PM]]</f>
        <v>0</v>
      </c>
      <c r="L316" s="2"/>
      <c r="M316" s="2"/>
      <c r="N316" s="26"/>
      <c r="O316" s="22" t="str">
        <f ca="1">IF(COUNTIF('jours fériés'!C:C,Tableau1[[#This Row],[Date]]),"oui","")</f>
        <v/>
      </c>
      <c r="P316" s="74">
        <f ca="1">MAX(0,IF(WEEKDAY(Tableau1[[#This Row],[Date]],2)&lt;7,0,
SUM(OFFSET(Tableau1[[#This Row],[Temps de travail]],-6,,7))-
SUM(OFFSET(Tableau1[[#This Row],[Heures à récupérer]],-6,,7))+
SUM(OFFSET(Tableau1[[#This Row],[Récup avance]],-6,,7))+
COUNTA(OFFSET(Tableau1[[#This Row],[ CP / ABS]],-6,,7))*$E$3-$K$3
)*24)</f>
        <v>0</v>
      </c>
      <c r="Q316" s="63">
        <f>IF(Tableau1[[#This Row],[ CP / ABS]]="A.M.",Tableau1[[#This Row],[Temps de travail]],0)</f>
        <v>0</v>
      </c>
      <c r="R316" s="63">
        <f>IF(Tableau1[[#This Row],[ CP / ABS]]="Ch.P.",Tableau1[[#This Row],[Temps de travail]],0)</f>
        <v>0</v>
      </c>
    </row>
    <row r="317" spans="2:18" x14ac:dyDescent="0.3">
      <c r="B317" s="49" t="str">
        <f>IF(WEEKDAY(Tableau1[[#This Row],[Date]],2)=4,"semaine "&amp;_xlfn.ISOWEEKNUM(Tableau1[[#This Row],[Date]]),"")</f>
        <v/>
      </c>
      <c r="C317" s="3" t="str">
        <f>UPPER(TEXT(Tableau1[[#This Row],[Date]],"jjjj"))</f>
        <v>VENDREDI</v>
      </c>
      <c r="D317" s="4">
        <f>$C$3+ROW()-ROW(Tableau1[[#Headers],[Date]])-1</f>
        <v>44141</v>
      </c>
      <c r="E317" s="24"/>
      <c r="F317" s="24"/>
      <c r="G317" s="24"/>
      <c r="H317" s="24"/>
      <c r="I317" s="24"/>
      <c r="J317" s="24"/>
      <c r="K317" s="2">
        <f>Tableau1[[#This Row],[Fin ]]-Tableau1[[#This Row],[Début ]]-Tableau1[[#This Row],[Pause AM]]+Tableau1[[#This Row],[Fin PM]]-Tableau1[[#This Row],[Début PM]]-Tableau1[[#This Row],[Pause PM]]</f>
        <v>0</v>
      </c>
      <c r="L317" s="2"/>
      <c r="M317" s="2"/>
      <c r="N317" s="26"/>
      <c r="O317" s="22" t="str">
        <f ca="1">IF(COUNTIF('jours fériés'!C:C,Tableau1[[#This Row],[Date]]),"oui","")</f>
        <v/>
      </c>
      <c r="P317" s="74">
        <f ca="1">MAX(0,IF(WEEKDAY(Tableau1[[#This Row],[Date]],2)&lt;7,0,
SUM(OFFSET(Tableau1[[#This Row],[Temps de travail]],-6,,7))-
SUM(OFFSET(Tableau1[[#This Row],[Heures à récupérer]],-6,,7))+
SUM(OFFSET(Tableau1[[#This Row],[Récup avance]],-6,,7))+
COUNTA(OFFSET(Tableau1[[#This Row],[ CP / ABS]],-6,,7))*$E$3-$K$3
)*24)</f>
        <v>0</v>
      </c>
      <c r="Q317" s="63">
        <f>IF(Tableau1[[#This Row],[ CP / ABS]]="A.M.",Tableau1[[#This Row],[Temps de travail]],0)</f>
        <v>0</v>
      </c>
      <c r="R317" s="63">
        <f>IF(Tableau1[[#This Row],[ CP / ABS]]="Ch.P.",Tableau1[[#This Row],[Temps de travail]],0)</f>
        <v>0</v>
      </c>
    </row>
    <row r="318" spans="2:18" ht="15" thickBot="1" x14ac:dyDescent="0.35">
      <c r="B318" s="49" t="str">
        <f>IF(WEEKDAY(Tableau1[[#This Row],[Date]],2)=4,"semaine "&amp;_xlfn.ISOWEEKNUM(Tableau1[[#This Row],[Date]]),"")</f>
        <v/>
      </c>
      <c r="C318" s="3" t="str">
        <f>UPPER(TEXT(Tableau1[[#This Row],[Date]],"jjjj"))</f>
        <v>SAMEDI</v>
      </c>
      <c r="D318" s="4">
        <f>$C$3+ROW()-ROW(Tableau1[[#Headers],[Date]])-1</f>
        <v>44142</v>
      </c>
      <c r="E318" s="24"/>
      <c r="F318" s="24"/>
      <c r="G318" s="24"/>
      <c r="H318" s="24"/>
      <c r="I318" s="24"/>
      <c r="J318" s="24"/>
      <c r="K318" s="2">
        <f>Tableau1[[#This Row],[Fin ]]-Tableau1[[#This Row],[Début ]]-Tableau1[[#This Row],[Pause AM]]+Tableau1[[#This Row],[Fin PM]]-Tableau1[[#This Row],[Début PM]]-Tableau1[[#This Row],[Pause PM]]</f>
        <v>0</v>
      </c>
      <c r="L318" s="2"/>
      <c r="M318" s="2"/>
      <c r="N318" s="26"/>
      <c r="O318" s="22" t="str">
        <f ca="1">IF(COUNTIF('jours fériés'!C:C,Tableau1[[#This Row],[Date]]),"oui","")</f>
        <v/>
      </c>
      <c r="P318" s="74">
        <f ca="1">MAX(0,IF(WEEKDAY(Tableau1[[#This Row],[Date]],2)&lt;7,0,
SUM(OFFSET(Tableau1[[#This Row],[Temps de travail]],-6,,7))-
SUM(OFFSET(Tableau1[[#This Row],[Heures à récupérer]],-6,,7))+
SUM(OFFSET(Tableau1[[#This Row],[Récup avance]],-6,,7))+
COUNTA(OFFSET(Tableau1[[#This Row],[ CP / ABS]],-6,,7))*$E$3-$K$3
)*24)</f>
        <v>0</v>
      </c>
      <c r="Q318" s="63">
        <f>IF(Tableau1[[#This Row],[ CP / ABS]]="A.M.",Tableau1[[#This Row],[Temps de travail]],0)</f>
        <v>0</v>
      </c>
      <c r="R318" s="63">
        <f>IF(Tableau1[[#This Row],[ CP / ABS]]="Ch.P.",Tableau1[[#This Row],[Temps de travail]],0)</f>
        <v>0</v>
      </c>
    </row>
    <row r="319" spans="2:18" ht="15" thickBot="1" x14ac:dyDescent="0.35">
      <c r="B319" s="49" t="str">
        <f>IF(WEEKDAY(Tableau1[[#This Row],[Date]],2)=4,"semaine "&amp;_xlfn.ISOWEEKNUM(Tableau1[[#This Row],[Date]]),"")</f>
        <v/>
      </c>
      <c r="C319" s="3" t="str">
        <f>UPPER(TEXT(Tableau1[[#This Row],[Date]],"jjjj"))</f>
        <v>DIMANCHE</v>
      </c>
      <c r="D319" s="4">
        <f>$C$3+ROW()-ROW(Tableau1[[#Headers],[Date]])-1</f>
        <v>44143</v>
      </c>
      <c r="E319" s="24"/>
      <c r="F319" s="24"/>
      <c r="G319" s="24"/>
      <c r="H319" s="24"/>
      <c r="I319" s="24"/>
      <c r="J319" s="24"/>
      <c r="K319" s="2">
        <f>Tableau1[[#This Row],[Fin ]]-Tableau1[[#This Row],[Début ]]-Tableau1[[#This Row],[Pause AM]]+Tableau1[[#This Row],[Fin PM]]-Tableau1[[#This Row],[Début PM]]-Tableau1[[#This Row],[Pause PM]]</f>
        <v>0</v>
      </c>
      <c r="L319" s="2"/>
      <c r="M319" s="2"/>
      <c r="N319" s="26"/>
      <c r="O319" s="22" t="str">
        <f ca="1">IF(COUNTIF('jours fériés'!C:C,Tableau1[[#This Row],[Date]]),"oui","")</f>
        <v/>
      </c>
      <c r="P319" s="75">
        <f ca="1">SUBTOTAL(109,P313:P318)</f>
        <v>0</v>
      </c>
      <c r="Q319" s="62">
        <f t="shared" ref="Q319" si="86">SUBTOTAL(109,Q313:Q318)</f>
        <v>0</v>
      </c>
      <c r="R319" s="66">
        <f t="shared" ref="R319" si="87">SUM(R313:R318)</f>
        <v>0</v>
      </c>
    </row>
    <row r="320" spans="2:18" x14ac:dyDescent="0.3">
      <c r="B320" s="49" t="str">
        <f>IF(WEEKDAY(Tableau1[[#This Row],[Date]],2)=4,"semaine "&amp;_xlfn.ISOWEEKNUM(Tableau1[[#This Row],[Date]]),"")</f>
        <v/>
      </c>
      <c r="C320" s="3" t="str">
        <f>UPPER(TEXT(Tableau1[[#This Row],[Date]],"jjjj"))</f>
        <v>LUNDI</v>
      </c>
      <c r="D320" s="4">
        <f>$C$3+ROW()-ROW(Tableau1[[#Headers],[Date]])-1</f>
        <v>44144</v>
      </c>
      <c r="E320" s="24"/>
      <c r="F320" s="24"/>
      <c r="G320" s="24"/>
      <c r="H320" s="24"/>
      <c r="I320" s="24"/>
      <c r="J320" s="24"/>
      <c r="K320" s="2">
        <f>Tableau1[[#This Row],[Fin ]]-Tableau1[[#This Row],[Début ]]-Tableau1[[#This Row],[Pause AM]]+Tableau1[[#This Row],[Fin PM]]-Tableau1[[#This Row],[Début PM]]-Tableau1[[#This Row],[Pause PM]]</f>
        <v>0</v>
      </c>
      <c r="L320" s="2"/>
      <c r="M320" s="2"/>
      <c r="N320" s="26"/>
      <c r="O320" s="22" t="str">
        <f ca="1">IF(COUNTIF('jours fériés'!C:C,Tableau1[[#This Row],[Date]]),"oui","")</f>
        <v/>
      </c>
      <c r="P320" s="74">
        <f ca="1">MAX(0,IF(WEEKDAY(Tableau1[[#This Row],[Date]],2)&lt;7,0,
SUM(OFFSET(Tableau1[[#This Row],[Temps de travail]],-6,,7))-
SUM(OFFSET(Tableau1[[#This Row],[Heures à récupérer]],-6,,7))+
SUM(OFFSET(Tableau1[[#This Row],[Récup avance]],-6,,7))+
COUNTA(OFFSET(Tableau1[[#This Row],[ CP / ABS]],-6,,7))*$E$3-$K$3
)*24)</f>
        <v>0</v>
      </c>
      <c r="Q320" s="65">
        <f>IF(Tableau1[[#This Row],[ CP / ABS]]="A.M.",Tableau1[[#This Row],[Temps de travail]],0)</f>
        <v>0</v>
      </c>
      <c r="R320" s="65">
        <f>IF(Tableau1[[#This Row],[ CP / ABS]]="Ch.P.",Tableau1[[#This Row],[Temps de travail]],0)</f>
        <v>0</v>
      </c>
    </row>
    <row r="321" spans="2:18" x14ac:dyDescent="0.3">
      <c r="B321" s="49" t="str">
        <f>IF(WEEKDAY(Tableau1[[#This Row],[Date]],2)=4,"semaine "&amp;_xlfn.ISOWEEKNUM(Tableau1[[#This Row],[Date]]),"")</f>
        <v/>
      </c>
      <c r="C321" s="3" t="str">
        <f>UPPER(TEXT(Tableau1[[#This Row],[Date]],"jjjj"))</f>
        <v>MARDI</v>
      </c>
      <c r="D321" s="4">
        <f>$C$3+ROW()-ROW(Tableau1[[#Headers],[Date]])-1</f>
        <v>44145</v>
      </c>
      <c r="E321" s="24"/>
      <c r="F321" s="24"/>
      <c r="G321" s="24"/>
      <c r="H321" s="24"/>
      <c r="I321" s="24"/>
      <c r="J321" s="24"/>
      <c r="K321" s="2">
        <f>Tableau1[[#This Row],[Fin ]]-Tableau1[[#This Row],[Début ]]-Tableau1[[#This Row],[Pause AM]]+Tableau1[[#This Row],[Fin PM]]-Tableau1[[#This Row],[Début PM]]-Tableau1[[#This Row],[Pause PM]]</f>
        <v>0</v>
      </c>
      <c r="L321" s="2"/>
      <c r="M321" s="2"/>
      <c r="N321" s="26"/>
      <c r="O321" s="22" t="str">
        <f ca="1">IF(COUNTIF('jours fériés'!C:C,Tableau1[[#This Row],[Date]]),"oui","")</f>
        <v/>
      </c>
      <c r="P321" s="74">
        <f ca="1">MAX(0,IF(WEEKDAY(Tableau1[[#This Row],[Date]],2)&lt;7,0,
SUM(OFFSET(Tableau1[[#This Row],[Temps de travail]],-6,,7))-
SUM(OFFSET(Tableau1[[#This Row],[Heures à récupérer]],-6,,7))+
SUM(OFFSET(Tableau1[[#This Row],[Récup avance]],-6,,7))+
COUNTA(OFFSET(Tableau1[[#This Row],[ CP / ABS]],-6,,7))*$E$3-$K$3
)*24)</f>
        <v>0</v>
      </c>
      <c r="Q321" s="63">
        <f>IF(Tableau1[[#This Row],[ CP / ABS]]="A.M.",Tableau1[[#This Row],[Temps de travail]],0)</f>
        <v>0</v>
      </c>
      <c r="R321" s="63">
        <f>IF(Tableau1[[#This Row],[ CP / ABS]]="Ch.P.",Tableau1[[#This Row],[Temps de travail]],0)</f>
        <v>0</v>
      </c>
    </row>
    <row r="322" spans="2:18" x14ac:dyDescent="0.3">
      <c r="B322" s="49" t="str">
        <f>IF(WEEKDAY(Tableau1[[#This Row],[Date]],2)=4,"semaine "&amp;_xlfn.ISOWEEKNUM(Tableau1[[#This Row],[Date]]),"")</f>
        <v/>
      </c>
      <c r="C322" s="3" t="str">
        <f>UPPER(TEXT(Tableau1[[#This Row],[Date]],"jjjj"))</f>
        <v>MERCREDI</v>
      </c>
      <c r="D322" s="4">
        <f>$C$3+ROW()-ROW(Tableau1[[#Headers],[Date]])-1</f>
        <v>44146</v>
      </c>
      <c r="E322" s="24"/>
      <c r="F322" s="24"/>
      <c r="G322" s="24"/>
      <c r="H322" s="24"/>
      <c r="I322" s="24"/>
      <c r="J322" s="24"/>
      <c r="K322" s="2">
        <f>Tableau1[[#This Row],[Fin ]]-Tableau1[[#This Row],[Début ]]-Tableau1[[#This Row],[Pause AM]]+Tableau1[[#This Row],[Fin PM]]-Tableau1[[#This Row],[Début PM]]-Tableau1[[#This Row],[Pause PM]]</f>
        <v>0</v>
      </c>
      <c r="L322" s="2"/>
      <c r="M322" s="2"/>
      <c r="N322" s="26"/>
      <c r="O322" s="22" t="str">
        <f ca="1">IF(COUNTIF('jours fériés'!C:C,Tableau1[[#This Row],[Date]]),"oui","")</f>
        <v>oui</v>
      </c>
      <c r="P322" s="74">
        <f ca="1">MAX(0,IF(WEEKDAY(Tableau1[[#This Row],[Date]],2)&lt;7,0,
SUM(OFFSET(Tableau1[[#This Row],[Temps de travail]],-6,,7))-
SUM(OFFSET(Tableau1[[#This Row],[Heures à récupérer]],-6,,7))+
SUM(OFFSET(Tableau1[[#This Row],[Récup avance]],-6,,7))+
COUNTA(OFFSET(Tableau1[[#This Row],[ CP / ABS]],-6,,7))*$E$3-$K$3
)*24)</f>
        <v>0</v>
      </c>
      <c r="Q322" s="63">
        <f>IF(Tableau1[[#This Row],[ CP / ABS]]="A.M.",Tableau1[[#This Row],[Temps de travail]],0)</f>
        <v>0</v>
      </c>
      <c r="R322" s="63">
        <f>IF(Tableau1[[#This Row],[ CP / ABS]]="Ch.P.",Tableau1[[#This Row],[Temps de travail]],0)</f>
        <v>0</v>
      </c>
    </row>
    <row r="323" spans="2:18" x14ac:dyDescent="0.3">
      <c r="B323" s="49" t="str">
        <f>IF(WEEKDAY(Tableau1[[#This Row],[Date]],2)=4,"semaine "&amp;_xlfn.ISOWEEKNUM(Tableau1[[#This Row],[Date]]),"")</f>
        <v>semaine 46</v>
      </c>
      <c r="C323" s="3" t="str">
        <f>UPPER(TEXT(Tableau1[[#This Row],[Date]],"jjjj"))</f>
        <v>JEUDI</v>
      </c>
      <c r="D323" s="4">
        <f>$C$3+ROW()-ROW(Tableau1[[#Headers],[Date]])-1</f>
        <v>44147</v>
      </c>
      <c r="E323" s="24"/>
      <c r="F323" s="24"/>
      <c r="G323" s="24"/>
      <c r="H323" s="24"/>
      <c r="I323" s="24"/>
      <c r="J323" s="24"/>
      <c r="K323" s="2">
        <f>Tableau1[[#This Row],[Fin ]]-Tableau1[[#This Row],[Début ]]-Tableau1[[#This Row],[Pause AM]]+Tableau1[[#This Row],[Fin PM]]-Tableau1[[#This Row],[Début PM]]-Tableau1[[#This Row],[Pause PM]]</f>
        <v>0</v>
      </c>
      <c r="L323" s="2"/>
      <c r="M323" s="2"/>
      <c r="N323" s="26"/>
      <c r="O323" s="22" t="str">
        <f ca="1">IF(COUNTIF('jours fériés'!C:C,Tableau1[[#This Row],[Date]]),"oui","")</f>
        <v/>
      </c>
      <c r="P323" s="74">
        <f ca="1">MAX(0,IF(WEEKDAY(Tableau1[[#This Row],[Date]],2)&lt;7,0,
SUM(OFFSET(Tableau1[[#This Row],[Temps de travail]],-6,,7))-
SUM(OFFSET(Tableau1[[#This Row],[Heures à récupérer]],-6,,7))+
SUM(OFFSET(Tableau1[[#This Row],[Récup avance]],-6,,7))+
COUNTA(OFFSET(Tableau1[[#This Row],[ CP / ABS]],-6,,7))*$E$3-$K$3
)*24)</f>
        <v>0</v>
      </c>
      <c r="Q323" s="63">
        <f>IF(Tableau1[[#This Row],[ CP / ABS]]="A.M.",Tableau1[[#This Row],[Temps de travail]],0)</f>
        <v>0</v>
      </c>
      <c r="R323" s="63">
        <f>IF(Tableau1[[#This Row],[ CP / ABS]]="Ch.P.",Tableau1[[#This Row],[Temps de travail]],0)</f>
        <v>0</v>
      </c>
    </row>
    <row r="324" spans="2:18" x14ac:dyDescent="0.3">
      <c r="B324" s="49" t="str">
        <f>IF(WEEKDAY(Tableau1[[#This Row],[Date]],2)=4,"semaine "&amp;_xlfn.ISOWEEKNUM(Tableau1[[#This Row],[Date]]),"")</f>
        <v/>
      </c>
      <c r="C324" s="3" t="str">
        <f>UPPER(TEXT(Tableau1[[#This Row],[Date]],"jjjj"))</f>
        <v>VENDREDI</v>
      </c>
      <c r="D324" s="4">
        <f>$C$3+ROW()-ROW(Tableau1[[#Headers],[Date]])-1</f>
        <v>44148</v>
      </c>
      <c r="E324" s="24"/>
      <c r="F324" s="24"/>
      <c r="G324" s="24"/>
      <c r="H324" s="24"/>
      <c r="I324" s="24"/>
      <c r="J324" s="24"/>
      <c r="K324" s="2">
        <f>Tableau1[[#This Row],[Fin ]]-Tableau1[[#This Row],[Début ]]-Tableau1[[#This Row],[Pause AM]]+Tableau1[[#This Row],[Fin PM]]-Tableau1[[#This Row],[Début PM]]-Tableau1[[#This Row],[Pause PM]]</f>
        <v>0</v>
      </c>
      <c r="L324" s="2"/>
      <c r="M324" s="2"/>
      <c r="N324" s="26"/>
      <c r="O324" s="22" t="str">
        <f ca="1">IF(COUNTIF('jours fériés'!C:C,Tableau1[[#This Row],[Date]]),"oui","")</f>
        <v/>
      </c>
      <c r="P324" s="74">
        <f ca="1">MAX(0,IF(WEEKDAY(Tableau1[[#This Row],[Date]],2)&lt;7,0,
SUM(OFFSET(Tableau1[[#This Row],[Temps de travail]],-6,,7))-
SUM(OFFSET(Tableau1[[#This Row],[Heures à récupérer]],-6,,7))+
SUM(OFFSET(Tableau1[[#This Row],[Récup avance]],-6,,7))+
COUNTA(OFFSET(Tableau1[[#This Row],[ CP / ABS]],-6,,7))*$E$3-$K$3
)*24)</f>
        <v>0</v>
      </c>
      <c r="Q324" s="63">
        <f>IF(Tableau1[[#This Row],[ CP / ABS]]="A.M.",Tableau1[[#This Row],[Temps de travail]],0)</f>
        <v>0</v>
      </c>
      <c r="R324" s="63">
        <f>IF(Tableau1[[#This Row],[ CP / ABS]]="Ch.P.",Tableau1[[#This Row],[Temps de travail]],0)</f>
        <v>0</v>
      </c>
    </row>
    <row r="325" spans="2:18" ht="15" thickBot="1" x14ac:dyDescent="0.35">
      <c r="B325" s="49" t="str">
        <f>IF(WEEKDAY(Tableau1[[#This Row],[Date]],2)=4,"semaine "&amp;_xlfn.ISOWEEKNUM(Tableau1[[#This Row],[Date]]),"")</f>
        <v/>
      </c>
      <c r="C325" s="3" t="str">
        <f>UPPER(TEXT(Tableau1[[#This Row],[Date]],"jjjj"))</f>
        <v>SAMEDI</v>
      </c>
      <c r="D325" s="4">
        <f>$C$3+ROW()-ROW(Tableau1[[#Headers],[Date]])-1</f>
        <v>44149</v>
      </c>
      <c r="E325" s="24"/>
      <c r="F325" s="24"/>
      <c r="G325" s="24"/>
      <c r="H325" s="24"/>
      <c r="I325" s="24"/>
      <c r="J325" s="24"/>
      <c r="K325" s="2">
        <f>Tableau1[[#This Row],[Fin ]]-Tableau1[[#This Row],[Début ]]-Tableau1[[#This Row],[Pause AM]]+Tableau1[[#This Row],[Fin PM]]-Tableau1[[#This Row],[Début PM]]-Tableau1[[#This Row],[Pause PM]]</f>
        <v>0</v>
      </c>
      <c r="L325" s="2"/>
      <c r="M325" s="2"/>
      <c r="N325" s="26"/>
      <c r="O325" s="22" t="str">
        <f ca="1">IF(COUNTIF('jours fériés'!C:C,Tableau1[[#This Row],[Date]]),"oui","")</f>
        <v/>
      </c>
      <c r="P325" s="74">
        <f ca="1">MAX(0,IF(WEEKDAY(Tableau1[[#This Row],[Date]],2)&lt;7,0,
SUM(OFFSET(Tableau1[[#This Row],[Temps de travail]],-6,,7))-
SUM(OFFSET(Tableau1[[#This Row],[Heures à récupérer]],-6,,7))+
SUM(OFFSET(Tableau1[[#This Row],[Récup avance]],-6,,7))+
COUNTA(OFFSET(Tableau1[[#This Row],[ CP / ABS]],-6,,7))*$E$3-$K$3
)*24)</f>
        <v>0</v>
      </c>
      <c r="Q325" s="63">
        <f>IF(Tableau1[[#This Row],[ CP / ABS]]="A.M.",Tableau1[[#This Row],[Temps de travail]],0)</f>
        <v>0</v>
      </c>
      <c r="R325" s="63">
        <f>IF(Tableau1[[#This Row],[ CP / ABS]]="Ch.P.",Tableau1[[#This Row],[Temps de travail]],0)</f>
        <v>0</v>
      </c>
    </row>
    <row r="326" spans="2:18" ht="15" thickBot="1" x14ac:dyDescent="0.35">
      <c r="B326" s="49" t="str">
        <f>IF(WEEKDAY(Tableau1[[#This Row],[Date]],2)=4,"semaine "&amp;_xlfn.ISOWEEKNUM(Tableau1[[#This Row],[Date]]),"")</f>
        <v/>
      </c>
      <c r="C326" s="3" t="str">
        <f>UPPER(TEXT(Tableau1[[#This Row],[Date]],"jjjj"))</f>
        <v>DIMANCHE</v>
      </c>
      <c r="D326" s="4">
        <f>$C$3+ROW()-ROW(Tableau1[[#Headers],[Date]])-1</f>
        <v>44150</v>
      </c>
      <c r="E326" s="24"/>
      <c r="F326" s="24"/>
      <c r="G326" s="24"/>
      <c r="H326" s="24"/>
      <c r="I326" s="24"/>
      <c r="J326" s="24"/>
      <c r="K326" s="2">
        <f>Tableau1[[#This Row],[Fin ]]-Tableau1[[#This Row],[Début ]]-Tableau1[[#This Row],[Pause AM]]+Tableau1[[#This Row],[Fin PM]]-Tableau1[[#This Row],[Début PM]]-Tableau1[[#This Row],[Pause PM]]</f>
        <v>0</v>
      </c>
      <c r="L326" s="2"/>
      <c r="M326" s="2"/>
      <c r="N326" s="26"/>
      <c r="O326" s="22" t="str">
        <f ca="1">IF(COUNTIF('jours fériés'!C:C,Tableau1[[#This Row],[Date]]),"oui","")</f>
        <v/>
      </c>
      <c r="P326" s="75">
        <f ca="1">SUBTOTAL(109,P320:P325)</f>
        <v>0</v>
      </c>
      <c r="Q326" s="62">
        <f t="shared" ref="Q326" si="88">SUBTOTAL(109,Q320:Q325)</f>
        <v>0</v>
      </c>
      <c r="R326" s="66">
        <f t="shared" ref="R326" si="89">SUM(R320:R325)</f>
        <v>0</v>
      </c>
    </row>
    <row r="327" spans="2:18" x14ac:dyDescent="0.3">
      <c r="B327" s="49" t="str">
        <f>IF(WEEKDAY(Tableau1[[#This Row],[Date]],2)=4,"semaine "&amp;_xlfn.ISOWEEKNUM(Tableau1[[#This Row],[Date]]),"")</f>
        <v/>
      </c>
      <c r="C327" s="3" t="str">
        <f>UPPER(TEXT(Tableau1[[#This Row],[Date]],"jjjj"))</f>
        <v>LUNDI</v>
      </c>
      <c r="D327" s="4">
        <f>$C$3+ROW()-ROW(Tableau1[[#Headers],[Date]])-1</f>
        <v>44151</v>
      </c>
      <c r="E327" s="24"/>
      <c r="F327" s="24"/>
      <c r="G327" s="24"/>
      <c r="H327" s="24"/>
      <c r="I327" s="24"/>
      <c r="J327" s="24"/>
      <c r="K327" s="2">
        <f>Tableau1[[#This Row],[Fin ]]-Tableau1[[#This Row],[Début ]]-Tableau1[[#This Row],[Pause AM]]+Tableau1[[#This Row],[Fin PM]]-Tableau1[[#This Row],[Début PM]]-Tableau1[[#This Row],[Pause PM]]</f>
        <v>0</v>
      </c>
      <c r="L327" s="2"/>
      <c r="M327" s="2"/>
      <c r="N327" s="26"/>
      <c r="O327" s="22" t="str">
        <f ca="1">IF(COUNTIF('jours fériés'!C:C,Tableau1[[#This Row],[Date]]),"oui","")</f>
        <v/>
      </c>
      <c r="P327" s="74">
        <f ca="1">MAX(0,IF(WEEKDAY(Tableau1[[#This Row],[Date]],2)&lt;7,0,
SUM(OFFSET(Tableau1[[#This Row],[Temps de travail]],-6,,7))-
SUM(OFFSET(Tableau1[[#This Row],[Heures à récupérer]],-6,,7))+
SUM(OFFSET(Tableau1[[#This Row],[Récup avance]],-6,,7))+
COUNTA(OFFSET(Tableau1[[#This Row],[ CP / ABS]],-6,,7))*$E$3-$K$3
)*24)</f>
        <v>0</v>
      </c>
      <c r="Q327" s="65">
        <f>IF(Tableau1[[#This Row],[ CP / ABS]]="A.M.",Tableau1[[#This Row],[Temps de travail]],0)</f>
        <v>0</v>
      </c>
      <c r="R327" s="65">
        <f>IF(Tableau1[[#This Row],[ CP / ABS]]="Ch.P.",Tableau1[[#This Row],[Temps de travail]],0)</f>
        <v>0</v>
      </c>
    </row>
    <row r="328" spans="2:18" x14ac:dyDescent="0.3">
      <c r="B328" s="49" t="str">
        <f>IF(WEEKDAY(Tableau1[[#This Row],[Date]],2)=4,"semaine "&amp;_xlfn.ISOWEEKNUM(Tableau1[[#This Row],[Date]]),"")</f>
        <v/>
      </c>
      <c r="C328" s="3" t="str">
        <f>UPPER(TEXT(Tableau1[[#This Row],[Date]],"jjjj"))</f>
        <v>MARDI</v>
      </c>
      <c r="D328" s="4">
        <f>$C$3+ROW()-ROW(Tableau1[[#Headers],[Date]])-1</f>
        <v>44152</v>
      </c>
      <c r="E328" s="24"/>
      <c r="F328" s="24"/>
      <c r="G328" s="24"/>
      <c r="H328" s="24"/>
      <c r="I328" s="24"/>
      <c r="J328" s="24"/>
      <c r="K328" s="2">
        <f>Tableau1[[#This Row],[Fin ]]-Tableau1[[#This Row],[Début ]]-Tableau1[[#This Row],[Pause AM]]+Tableau1[[#This Row],[Fin PM]]-Tableau1[[#This Row],[Début PM]]-Tableau1[[#This Row],[Pause PM]]</f>
        <v>0</v>
      </c>
      <c r="L328" s="2"/>
      <c r="M328" s="2"/>
      <c r="N328" s="26"/>
      <c r="O328" s="22" t="str">
        <f ca="1">IF(COUNTIF('jours fériés'!C:C,Tableau1[[#This Row],[Date]]),"oui","")</f>
        <v/>
      </c>
      <c r="P328" s="74">
        <f ca="1">MAX(0,IF(WEEKDAY(Tableau1[[#This Row],[Date]],2)&lt;7,0,
SUM(OFFSET(Tableau1[[#This Row],[Temps de travail]],-6,,7))-
SUM(OFFSET(Tableau1[[#This Row],[Heures à récupérer]],-6,,7))+
SUM(OFFSET(Tableau1[[#This Row],[Récup avance]],-6,,7))+
COUNTA(OFFSET(Tableau1[[#This Row],[ CP / ABS]],-6,,7))*$E$3-$K$3
)*24)</f>
        <v>0</v>
      </c>
      <c r="Q328" s="63">
        <f>IF(Tableau1[[#This Row],[ CP / ABS]]="A.M.",Tableau1[[#This Row],[Temps de travail]],0)</f>
        <v>0</v>
      </c>
      <c r="R328" s="63">
        <f>IF(Tableau1[[#This Row],[ CP / ABS]]="Ch.P.",Tableau1[[#This Row],[Temps de travail]],0)</f>
        <v>0</v>
      </c>
    </row>
    <row r="329" spans="2:18" x14ac:dyDescent="0.3">
      <c r="B329" s="49" t="str">
        <f>IF(WEEKDAY(Tableau1[[#This Row],[Date]],2)=4,"semaine "&amp;_xlfn.ISOWEEKNUM(Tableau1[[#This Row],[Date]]),"")</f>
        <v/>
      </c>
      <c r="C329" s="3" t="str">
        <f>UPPER(TEXT(Tableau1[[#This Row],[Date]],"jjjj"))</f>
        <v>MERCREDI</v>
      </c>
      <c r="D329" s="4">
        <f>$C$3+ROW()-ROW(Tableau1[[#Headers],[Date]])-1</f>
        <v>44153</v>
      </c>
      <c r="E329" s="24"/>
      <c r="F329" s="24"/>
      <c r="G329" s="24"/>
      <c r="H329" s="24"/>
      <c r="I329" s="24"/>
      <c r="J329" s="24"/>
      <c r="K329" s="2">
        <f>Tableau1[[#This Row],[Fin ]]-Tableau1[[#This Row],[Début ]]-Tableau1[[#This Row],[Pause AM]]+Tableau1[[#This Row],[Fin PM]]-Tableau1[[#This Row],[Début PM]]-Tableau1[[#This Row],[Pause PM]]</f>
        <v>0</v>
      </c>
      <c r="L329" s="2"/>
      <c r="M329" s="2"/>
      <c r="N329" s="26"/>
      <c r="O329" s="22" t="str">
        <f ca="1">IF(COUNTIF('jours fériés'!C:C,Tableau1[[#This Row],[Date]]),"oui","")</f>
        <v/>
      </c>
      <c r="P329" s="74">
        <f ca="1">MAX(0,IF(WEEKDAY(Tableau1[[#This Row],[Date]],2)&lt;7,0,
SUM(OFFSET(Tableau1[[#This Row],[Temps de travail]],-6,,7))-
SUM(OFFSET(Tableau1[[#This Row],[Heures à récupérer]],-6,,7))+
SUM(OFFSET(Tableau1[[#This Row],[Récup avance]],-6,,7))+
COUNTA(OFFSET(Tableau1[[#This Row],[ CP / ABS]],-6,,7))*$E$3-$K$3
)*24)</f>
        <v>0</v>
      </c>
      <c r="Q329" s="63">
        <f>IF(Tableau1[[#This Row],[ CP / ABS]]="A.M.",Tableau1[[#This Row],[Temps de travail]],0)</f>
        <v>0</v>
      </c>
      <c r="R329" s="63">
        <f>IF(Tableau1[[#This Row],[ CP / ABS]]="Ch.P.",Tableau1[[#This Row],[Temps de travail]],0)</f>
        <v>0</v>
      </c>
    </row>
    <row r="330" spans="2:18" x14ac:dyDescent="0.3">
      <c r="B330" s="49" t="str">
        <f>IF(WEEKDAY(Tableau1[[#This Row],[Date]],2)=4,"semaine "&amp;_xlfn.ISOWEEKNUM(Tableau1[[#This Row],[Date]]),"")</f>
        <v>semaine 47</v>
      </c>
      <c r="C330" s="3" t="str">
        <f>UPPER(TEXT(Tableau1[[#This Row],[Date]],"jjjj"))</f>
        <v>JEUDI</v>
      </c>
      <c r="D330" s="4">
        <f>$C$3+ROW()-ROW(Tableau1[[#Headers],[Date]])-1</f>
        <v>44154</v>
      </c>
      <c r="E330" s="24"/>
      <c r="F330" s="24"/>
      <c r="G330" s="24"/>
      <c r="H330" s="24"/>
      <c r="I330" s="24"/>
      <c r="J330" s="24"/>
      <c r="K330" s="2">
        <f>Tableau1[[#This Row],[Fin ]]-Tableau1[[#This Row],[Début ]]-Tableau1[[#This Row],[Pause AM]]+Tableau1[[#This Row],[Fin PM]]-Tableau1[[#This Row],[Début PM]]-Tableau1[[#This Row],[Pause PM]]</f>
        <v>0</v>
      </c>
      <c r="L330" s="2"/>
      <c r="M330" s="2"/>
      <c r="N330" s="26"/>
      <c r="O330" s="22" t="str">
        <f ca="1">IF(COUNTIF('jours fériés'!C:C,Tableau1[[#This Row],[Date]]),"oui","")</f>
        <v/>
      </c>
      <c r="P330" s="74">
        <f ca="1">MAX(0,IF(WEEKDAY(Tableau1[[#This Row],[Date]],2)&lt;7,0,
SUM(OFFSET(Tableau1[[#This Row],[Temps de travail]],-6,,7))-
SUM(OFFSET(Tableau1[[#This Row],[Heures à récupérer]],-6,,7))+
SUM(OFFSET(Tableau1[[#This Row],[Récup avance]],-6,,7))+
COUNTA(OFFSET(Tableau1[[#This Row],[ CP / ABS]],-6,,7))*$E$3-$K$3
)*24)</f>
        <v>0</v>
      </c>
      <c r="Q330" s="63">
        <f>IF(Tableau1[[#This Row],[ CP / ABS]]="A.M.",Tableau1[[#This Row],[Temps de travail]],0)</f>
        <v>0</v>
      </c>
      <c r="R330" s="63">
        <f>IF(Tableau1[[#This Row],[ CP / ABS]]="Ch.P.",Tableau1[[#This Row],[Temps de travail]],0)</f>
        <v>0</v>
      </c>
    </row>
    <row r="331" spans="2:18" x14ac:dyDescent="0.3">
      <c r="B331" s="49" t="str">
        <f>IF(WEEKDAY(Tableau1[[#This Row],[Date]],2)=4,"semaine "&amp;_xlfn.ISOWEEKNUM(Tableau1[[#This Row],[Date]]),"")</f>
        <v/>
      </c>
      <c r="C331" s="3" t="str">
        <f>UPPER(TEXT(Tableau1[[#This Row],[Date]],"jjjj"))</f>
        <v>VENDREDI</v>
      </c>
      <c r="D331" s="4">
        <f>$C$3+ROW()-ROW(Tableau1[[#Headers],[Date]])-1</f>
        <v>44155</v>
      </c>
      <c r="E331" s="24"/>
      <c r="F331" s="24"/>
      <c r="G331" s="24"/>
      <c r="H331" s="24"/>
      <c r="I331" s="24"/>
      <c r="J331" s="24"/>
      <c r="K331" s="2">
        <f>Tableau1[[#This Row],[Fin ]]-Tableau1[[#This Row],[Début ]]-Tableau1[[#This Row],[Pause AM]]+Tableau1[[#This Row],[Fin PM]]-Tableau1[[#This Row],[Début PM]]-Tableau1[[#This Row],[Pause PM]]</f>
        <v>0</v>
      </c>
      <c r="L331" s="2"/>
      <c r="M331" s="2"/>
      <c r="N331" s="26"/>
      <c r="O331" s="22" t="str">
        <f ca="1">IF(COUNTIF('jours fériés'!C:C,Tableau1[[#This Row],[Date]]),"oui","")</f>
        <v/>
      </c>
      <c r="P331" s="74">
        <f ca="1">MAX(0,IF(WEEKDAY(Tableau1[[#This Row],[Date]],2)&lt;7,0,
SUM(OFFSET(Tableau1[[#This Row],[Temps de travail]],-6,,7))-
SUM(OFFSET(Tableau1[[#This Row],[Heures à récupérer]],-6,,7))+
SUM(OFFSET(Tableau1[[#This Row],[Récup avance]],-6,,7))+
COUNTA(OFFSET(Tableau1[[#This Row],[ CP / ABS]],-6,,7))*$E$3-$K$3
)*24)</f>
        <v>0</v>
      </c>
      <c r="Q331" s="63">
        <f>IF(Tableau1[[#This Row],[ CP / ABS]]="A.M.",Tableau1[[#This Row],[Temps de travail]],0)</f>
        <v>0</v>
      </c>
      <c r="R331" s="63">
        <f>IF(Tableau1[[#This Row],[ CP / ABS]]="Ch.P.",Tableau1[[#This Row],[Temps de travail]],0)</f>
        <v>0</v>
      </c>
    </row>
    <row r="332" spans="2:18" ht="15" thickBot="1" x14ac:dyDescent="0.35">
      <c r="B332" s="49" t="str">
        <f>IF(WEEKDAY(Tableau1[[#This Row],[Date]],2)=4,"semaine "&amp;_xlfn.ISOWEEKNUM(Tableau1[[#This Row],[Date]]),"")</f>
        <v/>
      </c>
      <c r="C332" s="3" t="str">
        <f>UPPER(TEXT(Tableau1[[#This Row],[Date]],"jjjj"))</f>
        <v>SAMEDI</v>
      </c>
      <c r="D332" s="4">
        <f>$C$3+ROW()-ROW(Tableau1[[#Headers],[Date]])-1</f>
        <v>44156</v>
      </c>
      <c r="E332" s="24"/>
      <c r="F332" s="24"/>
      <c r="G332" s="24"/>
      <c r="H332" s="24"/>
      <c r="I332" s="24"/>
      <c r="J332" s="24"/>
      <c r="K332" s="2">
        <f>Tableau1[[#This Row],[Fin ]]-Tableau1[[#This Row],[Début ]]-Tableau1[[#This Row],[Pause AM]]+Tableau1[[#This Row],[Fin PM]]-Tableau1[[#This Row],[Début PM]]-Tableau1[[#This Row],[Pause PM]]</f>
        <v>0</v>
      </c>
      <c r="L332" s="2"/>
      <c r="M332" s="2"/>
      <c r="N332" s="26"/>
      <c r="O332" s="22" t="str">
        <f ca="1">IF(COUNTIF('jours fériés'!C:C,Tableau1[[#This Row],[Date]]),"oui","")</f>
        <v/>
      </c>
      <c r="P332" s="74">
        <f ca="1">MAX(0,IF(WEEKDAY(Tableau1[[#This Row],[Date]],2)&lt;7,0,
SUM(OFFSET(Tableau1[[#This Row],[Temps de travail]],-6,,7))-
SUM(OFFSET(Tableau1[[#This Row],[Heures à récupérer]],-6,,7))+
SUM(OFFSET(Tableau1[[#This Row],[Récup avance]],-6,,7))+
COUNTA(OFFSET(Tableau1[[#This Row],[ CP / ABS]],-6,,7))*$E$3-$K$3
)*24)</f>
        <v>0</v>
      </c>
      <c r="Q332" s="63">
        <f>IF(Tableau1[[#This Row],[ CP / ABS]]="A.M.",Tableau1[[#This Row],[Temps de travail]],0)</f>
        <v>0</v>
      </c>
      <c r="R332" s="63">
        <f>IF(Tableau1[[#This Row],[ CP / ABS]]="Ch.P.",Tableau1[[#This Row],[Temps de travail]],0)</f>
        <v>0</v>
      </c>
    </row>
    <row r="333" spans="2:18" ht="15" thickBot="1" x14ac:dyDescent="0.35">
      <c r="B333" s="49" t="str">
        <f>IF(WEEKDAY(Tableau1[[#This Row],[Date]],2)=4,"semaine "&amp;_xlfn.ISOWEEKNUM(Tableau1[[#This Row],[Date]]),"")</f>
        <v/>
      </c>
      <c r="C333" s="3" t="str">
        <f>UPPER(TEXT(Tableau1[[#This Row],[Date]],"jjjj"))</f>
        <v>DIMANCHE</v>
      </c>
      <c r="D333" s="4">
        <f>$C$3+ROW()-ROW(Tableau1[[#Headers],[Date]])-1</f>
        <v>44157</v>
      </c>
      <c r="E333" s="24"/>
      <c r="F333" s="24"/>
      <c r="G333" s="24"/>
      <c r="H333" s="24"/>
      <c r="I333" s="24"/>
      <c r="J333" s="24"/>
      <c r="K333" s="2">
        <f>Tableau1[[#This Row],[Fin ]]-Tableau1[[#This Row],[Début ]]-Tableau1[[#This Row],[Pause AM]]+Tableau1[[#This Row],[Fin PM]]-Tableau1[[#This Row],[Début PM]]-Tableau1[[#This Row],[Pause PM]]</f>
        <v>0</v>
      </c>
      <c r="L333" s="2"/>
      <c r="M333" s="2"/>
      <c r="N333" s="26"/>
      <c r="O333" s="22" t="str">
        <f ca="1">IF(COUNTIF('jours fériés'!C:C,Tableau1[[#This Row],[Date]]),"oui","")</f>
        <v/>
      </c>
      <c r="P333" s="75">
        <f ca="1">SUBTOTAL(109,P327:P332)</f>
        <v>0</v>
      </c>
      <c r="Q333" s="62">
        <f t="shared" ref="Q333" si="90">SUBTOTAL(109,Q327:Q332)</f>
        <v>0</v>
      </c>
      <c r="R333" s="66">
        <f t="shared" ref="R333" si="91">SUM(R327:R332)</f>
        <v>0</v>
      </c>
    </row>
    <row r="334" spans="2:18" x14ac:dyDescent="0.3">
      <c r="B334" s="49" t="str">
        <f>IF(WEEKDAY(Tableau1[[#This Row],[Date]],2)=4,"semaine "&amp;_xlfn.ISOWEEKNUM(Tableau1[[#This Row],[Date]]),"")</f>
        <v/>
      </c>
      <c r="C334" s="3" t="str">
        <f>UPPER(TEXT(Tableau1[[#This Row],[Date]],"jjjj"))</f>
        <v>LUNDI</v>
      </c>
      <c r="D334" s="4">
        <f>$C$3+ROW()-ROW(Tableau1[[#Headers],[Date]])-1</f>
        <v>44158</v>
      </c>
      <c r="E334" s="24"/>
      <c r="F334" s="24"/>
      <c r="G334" s="24"/>
      <c r="H334" s="24"/>
      <c r="I334" s="24"/>
      <c r="J334" s="24"/>
      <c r="K334" s="2">
        <f>Tableau1[[#This Row],[Fin ]]-Tableau1[[#This Row],[Début ]]-Tableau1[[#This Row],[Pause AM]]+Tableau1[[#This Row],[Fin PM]]-Tableau1[[#This Row],[Début PM]]-Tableau1[[#This Row],[Pause PM]]</f>
        <v>0</v>
      </c>
      <c r="L334" s="2"/>
      <c r="M334" s="2"/>
      <c r="N334" s="26"/>
      <c r="O334" s="22" t="str">
        <f ca="1">IF(COUNTIF('jours fériés'!C:C,Tableau1[[#This Row],[Date]]),"oui","")</f>
        <v/>
      </c>
      <c r="P334" s="74">
        <f ca="1">MAX(0,IF(WEEKDAY(Tableau1[[#This Row],[Date]],2)&lt;7,0,
SUM(OFFSET(Tableau1[[#This Row],[Temps de travail]],-6,,7))-
SUM(OFFSET(Tableau1[[#This Row],[Heures à récupérer]],-6,,7))+
SUM(OFFSET(Tableau1[[#This Row],[Récup avance]],-6,,7))+
COUNTA(OFFSET(Tableau1[[#This Row],[ CP / ABS]],-6,,7))*$E$3-$K$3
)*24)</f>
        <v>0</v>
      </c>
      <c r="Q334" s="65">
        <f>IF(Tableau1[[#This Row],[ CP / ABS]]="A.M.",Tableau1[[#This Row],[Temps de travail]],0)</f>
        <v>0</v>
      </c>
      <c r="R334" s="65">
        <f>IF(Tableau1[[#This Row],[ CP / ABS]]="Ch.P.",Tableau1[[#This Row],[Temps de travail]],0)</f>
        <v>0</v>
      </c>
    </row>
    <row r="335" spans="2:18" x14ac:dyDescent="0.3">
      <c r="B335" s="49" t="str">
        <f>IF(WEEKDAY(Tableau1[[#This Row],[Date]],2)=4,"semaine "&amp;_xlfn.ISOWEEKNUM(Tableau1[[#This Row],[Date]]),"")</f>
        <v/>
      </c>
      <c r="C335" s="3" t="str">
        <f>UPPER(TEXT(Tableau1[[#This Row],[Date]],"jjjj"))</f>
        <v>MARDI</v>
      </c>
      <c r="D335" s="4">
        <f>$C$3+ROW()-ROW(Tableau1[[#Headers],[Date]])-1</f>
        <v>44159</v>
      </c>
      <c r="E335" s="24"/>
      <c r="F335" s="24"/>
      <c r="G335" s="24"/>
      <c r="H335" s="24"/>
      <c r="I335" s="24"/>
      <c r="J335" s="24"/>
      <c r="K335" s="2">
        <f>Tableau1[[#This Row],[Fin ]]-Tableau1[[#This Row],[Début ]]-Tableau1[[#This Row],[Pause AM]]+Tableau1[[#This Row],[Fin PM]]-Tableau1[[#This Row],[Début PM]]-Tableau1[[#This Row],[Pause PM]]</f>
        <v>0</v>
      </c>
      <c r="L335" s="2"/>
      <c r="M335" s="2"/>
      <c r="N335" s="26"/>
      <c r="O335" s="22" t="str">
        <f ca="1">IF(COUNTIF('jours fériés'!C:C,Tableau1[[#This Row],[Date]]),"oui","")</f>
        <v/>
      </c>
      <c r="P335" s="74">
        <f ca="1">MAX(0,IF(WEEKDAY(Tableau1[[#This Row],[Date]],2)&lt;7,0,
SUM(OFFSET(Tableau1[[#This Row],[Temps de travail]],-6,,7))-
SUM(OFFSET(Tableau1[[#This Row],[Heures à récupérer]],-6,,7))+
SUM(OFFSET(Tableau1[[#This Row],[Récup avance]],-6,,7))+
COUNTA(OFFSET(Tableau1[[#This Row],[ CP / ABS]],-6,,7))*$E$3-$K$3
)*24)</f>
        <v>0</v>
      </c>
      <c r="Q335" s="63">
        <f>IF(Tableau1[[#This Row],[ CP / ABS]]="A.M.",Tableau1[[#This Row],[Temps de travail]],0)</f>
        <v>0</v>
      </c>
      <c r="R335" s="63">
        <f>IF(Tableau1[[#This Row],[ CP / ABS]]="Ch.P.",Tableau1[[#This Row],[Temps de travail]],0)</f>
        <v>0</v>
      </c>
    </row>
    <row r="336" spans="2:18" x14ac:dyDescent="0.3">
      <c r="B336" s="49" t="str">
        <f>IF(WEEKDAY(Tableau1[[#This Row],[Date]],2)=4,"semaine "&amp;_xlfn.ISOWEEKNUM(Tableau1[[#This Row],[Date]]),"")</f>
        <v/>
      </c>
      <c r="C336" s="3" t="str">
        <f>UPPER(TEXT(Tableau1[[#This Row],[Date]],"jjjj"))</f>
        <v>MERCREDI</v>
      </c>
      <c r="D336" s="4">
        <f>$C$3+ROW()-ROW(Tableau1[[#Headers],[Date]])-1</f>
        <v>44160</v>
      </c>
      <c r="E336" s="24"/>
      <c r="F336" s="24"/>
      <c r="G336" s="24"/>
      <c r="H336" s="24"/>
      <c r="I336" s="24"/>
      <c r="J336" s="24"/>
      <c r="K336" s="2">
        <f>Tableau1[[#This Row],[Fin ]]-Tableau1[[#This Row],[Début ]]-Tableau1[[#This Row],[Pause AM]]+Tableau1[[#This Row],[Fin PM]]-Tableau1[[#This Row],[Début PM]]-Tableau1[[#This Row],[Pause PM]]</f>
        <v>0</v>
      </c>
      <c r="L336" s="2"/>
      <c r="M336" s="2"/>
      <c r="N336" s="26"/>
      <c r="O336" s="22" t="str">
        <f ca="1">IF(COUNTIF('jours fériés'!C:C,Tableau1[[#This Row],[Date]]),"oui","")</f>
        <v/>
      </c>
      <c r="P336" s="74">
        <f ca="1">MAX(0,IF(WEEKDAY(Tableau1[[#This Row],[Date]],2)&lt;7,0,
SUM(OFFSET(Tableau1[[#This Row],[Temps de travail]],-6,,7))-
SUM(OFFSET(Tableau1[[#This Row],[Heures à récupérer]],-6,,7))+
SUM(OFFSET(Tableau1[[#This Row],[Récup avance]],-6,,7))+
COUNTA(OFFSET(Tableau1[[#This Row],[ CP / ABS]],-6,,7))*$E$3-$K$3
)*24)</f>
        <v>0</v>
      </c>
      <c r="Q336" s="63">
        <f>IF(Tableau1[[#This Row],[ CP / ABS]]="A.M.",Tableau1[[#This Row],[Temps de travail]],0)</f>
        <v>0</v>
      </c>
      <c r="R336" s="63">
        <f>IF(Tableau1[[#This Row],[ CP / ABS]]="Ch.P.",Tableau1[[#This Row],[Temps de travail]],0)</f>
        <v>0</v>
      </c>
    </row>
    <row r="337" spans="2:18" x14ac:dyDescent="0.3">
      <c r="B337" s="49" t="str">
        <f>IF(WEEKDAY(Tableau1[[#This Row],[Date]],2)=4,"semaine "&amp;_xlfn.ISOWEEKNUM(Tableau1[[#This Row],[Date]]),"")</f>
        <v>semaine 48</v>
      </c>
      <c r="C337" s="3" t="str">
        <f>UPPER(TEXT(Tableau1[[#This Row],[Date]],"jjjj"))</f>
        <v>JEUDI</v>
      </c>
      <c r="D337" s="4">
        <f>$C$3+ROW()-ROW(Tableau1[[#Headers],[Date]])-1</f>
        <v>44161</v>
      </c>
      <c r="E337" s="24"/>
      <c r="F337" s="24"/>
      <c r="G337" s="24"/>
      <c r="H337" s="24"/>
      <c r="I337" s="24"/>
      <c r="J337" s="24"/>
      <c r="K337" s="2">
        <f>Tableau1[[#This Row],[Fin ]]-Tableau1[[#This Row],[Début ]]-Tableau1[[#This Row],[Pause AM]]+Tableau1[[#This Row],[Fin PM]]-Tableau1[[#This Row],[Début PM]]-Tableau1[[#This Row],[Pause PM]]</f>
        <v>0</v>
      </c>
      <c r="L337" s="2"/>
      <c r="M337" s="2"/>
      <c r="N337" s="26"/>
      <c r="O337" s="22" t="str">
        <f ca="1">IF(COUNTIF('jours fériés'!C:C,Tableau1[[#This Row],[Date]]),"oui","")</f>
        <v/>
      </c>
      <c r="P337" s="74">
        <f ca="1">MAX(0,IF(WEEKDAY(Tableau1[[#This Row],[Date]],2)&lt;7,0,
SUM(OFFSET(Tableau1[[#This Row],[Temps de travail]],-6,,7))-
SUM(OFFSET(Tableau1[[#This Row],[Heures à récupérer]],-6,,7))+
SUM(OFFSET(Tableau1[[#This Row],[Récup avance]],-6,,7))+
COUNTA(OFFSET(Tableau1[[#This Row],[ CP / ABS]],-6,,7))*$E$3-$K$3
)*24)</f>
        <v>0</v>
      </c>
      <c r="Q337" s="63">
        <f>IF(Tableau1[[#This Row],[ CP / ABS]]="A.M.",Tableau1[[#This Row],[Temps de travail]],0)</f>
        <v>0</v>
      </c>
      <c r="R337" s="63">
        <f>IF(Tableau1[[#This Row],[ CP / ABS]]="Ch.P.",Tableau1[[#This Row],[Temps de travail]],0)</f>
        <v>0</v>
      </c>
    </row>
    <row r="338" spans="2:18" x14ac:dyDescent="0.3">
      <c r="B338" s="49" t="str">
        <f>IF(WEEKDAY(Tableau1[[#This Row],[Date]],2)=4,"semaine "&amp;_xlfn.ISOWEEKNUM(Tableau1[[#This Row],[Date]]),"")</f>
        <v/>
      </c>
      <c r="C338" s="3" t="str">
        <f>UPPER(TEXT(Tableau1[[#This Row],[Date]],"jjjj"))</f>
        <v>VENDREDI</v>
      </c>
      <c r="D338" s="4">
        <f>$C$3+ROW()-ROW(Tableau1[[#Headers],[Date]])-1</f>
        <v>44162</v>
      </c>
      <c r="E338" s="24"/>
      <c r="F338" s="24"/>
      <c r="G338" s="24"/>
      <c r="H338" s="24"/>
      <c r="I338" s="24"/>
      <c r="J338" s="24"/>
      <c r="K338" s="2">
        <f>Tableau1[[#This Row],[Fin ]]-Tableau1[[#This Row],[Début ]]-Tableau1[[#This Row],[Pause AM]]+Tableau1[[#This Row],[Fin PM]]-Tableau1[[#This Row],[Début PM]]-Tableau1[[#This Row],[Pause PM]]</f>
        <v>0</v>
      </c>
      <c r="L338" s="2"/>
      <c r="M338" s="2"/>
      <c r="N338" s="26"/>
      <c r="O338" s="22" t="str">
        <f ca="1">IF(COUNTIF('jours fériés'!C:C,Tableau1[[#This Row],[Date]]),"oui","")</f>
        <v/>
      </c>
      <c r="P338" s="74">
        <f ca="1">MAX(0,IF(WEEKDAY(Tableau1[[#This Row],[Date]],2)&lt;7,0,
SUM(OFFSET(Tableau1[[#This Row],[Temps de travail]],-6,,7))-
SUM(OFFSET(Tableau1[[#This Row],[Heures à récupérer]],-6,,7))+
SUM(OFFSET(Tableau1[[#This Row],[Récup avance]],-6,,7))+
COUNTA(OFFSET(Tableau1[[#This Row],[ CP / ABS]],-6,,7))*$E$3-$K$3
)*24)</f>
        <v>0</v>
      </c>
      <c r="Q338" s="63">
        <f>IF(Tableau1[[#This Row],[ CP / ABS]]="A.M.",Tableau1[[#This Row],[Temps de travail]],0)</f>
        <v>0</v>
      </c>
      <c r="R338" s="63">
        <f>IF(Tableau1[[#This Row],[ CP / ABS]]="Ch.P.",Tableau1[[#This Row],[Temps de travail]],0)</f>
        <v>0</v>
      </c>
    </row>
    <row r="339" spans="2:18" ht="15" thickBot="1" x14ac:dyDescent="0.35">
      <c r="B339" s="49" t="str">
        <f>IF(WEEKDAY(Tableau1[[#This Row],[Date]],2)=4,"semaine "&amp;_xlfn.ISOWEEKNUM(Tableau1[[#This Row],[Date]]),"")</f>
        <v/>
      </c>
      <c r="C339" s="3" t="str">
        <f>UPPER(TEXT(Tableau1[[#This Row],[Date]],"jjjj"))</f>
        <v>SAMEDI</v>
      </c>
      <c r="D339" s="4">
        <f>$C$3+ROW()-ROW(Tableau1[[#Headers],[Date]])-1</f>
        <v>44163</v>
      </c>
      <c r="E339" s="24"/>
      <c r="F339" s="24"/>
      <c r="G339" s="24"/>
      <c r="H339" s="24"/>
      <c r="I339" s="24"/>
      <c r="J339" s="24"/>
      <c r="K339" s="2">
        <f>Tableau1[[#This Row],[Fin ]]-Tableau1[[#This Row],[Début ]]-Tableau1[[#This Row],[Pause AM]]+Tableau1[[#This Row],[Fin PM]]-Tableau1[[#This Row],[Début PM]]-Tableau1[[#This Row],[Pause PM]]</f>
        <v>0</v>
      </c>
      <c r="L339" s="2"/>
      <c r="M339" s="2"/>
      <c r="N339" s="26"/>
      <c r="O339" s="22" t="str">
        <f ca="1">IF(COUNTIF('jours fériés'!C:C,Tableau1[[#This Row],[Date]]),"oui","")</f>
        <v/>
      </c>
      <c r="P339" s="74">
        <f ca="1">MAX(0,IF(WEEKDAY(Tableau1[[#This Row],[Date]],2)&lt;7,0,
SUM(OFFSET(Tableau1[[#This Row],[Temps de travail]],-6,,7))-
SUM(OFFSET(Tableau1[[#This Row],[Heures à récupérer]],-6,,7))+
SUM(OFFSET(Tableau1[[#This Row],[Récup avance]],-6,,7))+
COUNTA(OFFSET(Tableau1[[#This Row],[ CP / ABS]],-6,,7))*$E$3-$K$3
)*24)</f>
        <v>0</v>
      </c>
      <c r="Q339" s="63">
        <f>IF(Tableau1[[#This Row],[ CP / ABS]]="A.M.",Tableau1[[#This Row],[Temps de travail]],0)</f>
        <v>0</v>
      </c>
      <c r="R339" s="63">
        <f>IF(Tableau1[[#This Row],[ CP / ABS]]="Ch.P.",Tableau1[[#This Row],[Temps de travail]],0)</f>
        <v>0</v>
      </c>
    </row>
    <row r="340" spans="2:18" ht="15" thickBot="1" x14ac:dyDescent="0.35">
      <c r="B340" s="49" t="str">
        <f>IF(WEEKDAY(Tableau1[[#This Row],[Date]],2)=4,"semaine "&amp;_xlfn.ISOWEEKNUM(Tableau1[[#This Row],[Date]]),"")</f>
        <v/>
      </c>
      <c r="C340" s="3" t="str">
        <f>UPPER(TEXT(Tableau1[[#This Row],[Date]],"jjjj"))</f>
        <v>DIMANCHE</v>
      </c>
      <c r="D340" s="4">
        <f>$C$3+ROW()-ROW(Tableau1[[#Headers],[Date]])-1</f>
        <v>44164</v>
      </c>
      <c r="E340" s="24"/>
      <c r="F340" s="24"/>
      <c r="G340" s="24"/>
      <c r="H340" s="24"/>
      <c r="I340" s="24"/>
      <c r="J340" s="24"/>
      <c r="K340" s="2">
        <f>Tableau1[[#This Row],[Fin ]]-Tableau1[[#This Row],[Début ]]-Tableau1[[#This Row],[Pause AM]]+Tableau1[[#This Row],[Fin PM]]-Tableau1[[#This Row],[Début PM]]-Tableau1[[#This Row],[Pause PM]]</f>
        <v>0</v>
      </c>
      <c r="L340" s="2"/>
      <c r="M340" s="2"/>
      <c r="N340" s="26"/>
      <c r="O340" s="22" t="str">
        <f ca="1">IF(COUNTIF('jours fériés'!C:C,Tableau1[[#This Row],[Date]]),"oui","")</f>
        <v/>
      </c>
      <c r="P340" s="75">
        <f ca="1">SUBTOTAL(109,P334:P339)</f>
        <v>0</v>
      </c>
      <c r="Q340" s="62">
        <f t="shared" ref="Q340" si="92">SUBTOTAL(109,Q334:Q339)</f>
        <v>0</v>
      </c>
      <c r="R340" s="66">
        <f t="shared" ref="R340" si="93">SUM(R334:R339)</f>
        <v>0</v>
      </c>
    </row>
    <row r="341" spans="2:18" x14ac:dyDescent="0.3">
      <c r="B341" s="49" t="str">
        <f>IF(WEEKDAY(Tableau1[[#This Row],[Date]],2)=4,"semaine "&amp;_xlfn.ISOWEEKNUM(Tableau1[[#This Row],[Date]]),"")</f>
        <v/>
      </c>
      <c r="C341" s="3" t="str">
        <f>UPPER(TEXT(Tableau1[[#This Row],[Date]],"jjjj"))</f>
        <v>LUNDI</v>
      </c>
      <c r="D341" s="4">
        <f>$C$3+ROW()-ROW(Tableau1[[#Headers],[Date]])-1</f>
        <v>44165</v>
      </c>
      <c r="E341" s="24"/>
      <c r="F341" s="24"/>
      <c r="G341" s="24"/>
      <c r="H341" s="24"/>
      <c r="I341" s="24"/>
      <c r="J341" s="24"/>
      <c r="K341" s="2">
        <f>Tableau1[[#This Row],[Fin ]]-Tableau1[[#This Row],[Début ]]-Tableau1[[#This Row],[Pause AM]]+Tableau1[[#This Row],[Fin PM]]-Tableau1[[#This Row],[Début PM]]-Tableau1[[#This Row],[Pause PM]]</f>
        <v>0</v>
      </c>
      <c r="L341" s="2"/>
      <c r="M341" s="2"/>
      <c r="N341" s="26"/>
      <c r="O341" s="22" t="str">
        <f ca="1">IF(COUNTIF('jours fériés'!C:C,Tableau1[[#This Row],[Date]]),"oui","")</f>
        <v/>
      </c>
      <c r="P341" s="74">
        <f ca="1">MAX(0,IF(WEEKDAY(Tableau1[[#This Row],[Date]],2)&lt;7,0,
SUM(OFFSET(Tableau1[[#This Row],[Temps de travail]],-6,,7))-
SUM(OFFSET(Tableau1[[#This Row],[Heures à récupérer]],-6,,7))+
SUM(OFFSET(Tableau1[[#This Row],[Récup avance]],-6,,7))+
COUNTA(OFFSET(Tableau1[[#This Row],[ CP / ABS]],-6,,7))*$E$3-$K$3
)*24)</f>
        <v>0</v>
      </c>
      <c r="Q341" s="65">
        <f>IF(Tableau1[[#This Row],[ CP / ABS]]="A.M.",Tableau1[[#This Row],[Temps de travail]],0)</f>
        <v>0</v>
      </c>
      <c r="R341" s="65">
        <f>IF(Tableau1[[#This Row],[ CP / ABS]]="Ch.P.",Tableau1[[#This Row],[Temps de travail]],0)</f>
        <v>0</v>
      </c>
    </row>
    <row r="342" spans="2:18" x14ac:dyDescent="0.3">
      <c r="B342" s="49" t="str">
        <f>IF(WEEKDAY(Tableau1[[#This Row],[Date]],2)=4,"semaine "&amp;_xlfn.ISOWEEKNUM(Tableau1[[#This Row],[Date]]),"")</f>
        <v/>
      </c>
      <c r="C342" s="3" t="str">
        <f>UPPER(TEXT(Tableau1[[#This Row],[Date]],"jjjj"))</f>
        <v>MARDI</v>
      </c>
      <c r="D342" s="4">
        <f>$C$3+ROW()-ROW(Tableau1[[#Headers],[Date]])-1</f>
        <v>44166</v>
      </c>
      <c r="E342" s="24"/>
      <c r="F342" s="24"/>
      <c r="G342" s="24"/>
      <c r="H342" s="24"/>
      <c r="I342" s="24"/>
      <c r="J342" s="24"/>
      <c r="K342" s="2">
        <f>Tableau1[[#This Row],[Fin ]]-Tableau1[[#This Row],[Début ]]-Tableau1[[#This Row],[Pause AM]]+Tableau1[[#This Row],[Fin PM]]-Tableau1[[#This Row],[Début PM]]-Tableau1[[#This Row],[Pause PM]]</f>
        <v>0</v>
      </c>
      <c r="L342" s="2"/>
      <c r="M342" s="2"/>
      <c r="N342" s="26"/>
      <c r="O342" s="22" t="str">
        <f ca="1">IF(COUNTIF('jours fériés'!C:C,Tableau1[[#This Row],[Date]]),"oui","")</f>
        <v/>
      </c>
      <c r="P342" s="74">
        <f ca="1">MAX(0,IF(WEEKDAY(Tableau1[[#This Row],[Date]],2)&lt;7,0,
SUM(OFFSET(Tableau1[[#This Row],[Temps de travail]],-6,,7))-
SUM(OFFSET(Tableau1[[#This Row],[Heures à récupérer]],-6,,7))+
SUM(OFFSET(Tableau1[[#This Row],[Récup avance]],-6,,7))+
COUNTA(OFFSET(Tableau1[[#This Row],[ CP / ABS]],-6,,7))*$E$3-$K$3
)*24)</f>
        <v>0</v>
      </c>
      <c r="Q342" s="63">
        <f>IF(Tableau1[[#This Row],[ CP / ABS]]="A.M.",Tableau1[[#This Row],[Temps de travail]],0)</f>
        <v>0</v>
      </c>
      <c r="R342" s="63">
        <f>IF(Tableau1[[#This Row],[ CP / ABS]]="Ch.P.",Tableau1[[#This Row],[Temps de travail]],0)</f>
        <v>0</v>
      </c>
    </row>
    <row r="343" spans="2:18" x14ac:dyDescent="0.3">
      <c r="B343" s="49" t="str">
        <f>IF(WEEKDAY(Tableau1[[#This Row],[Date]],2)=4,"semaine "&amp;_xlfn.ISOWEEKNUM(Tableau1[[#This Row],[Date]]),"")</f>
        <v/>
      </c>
      <c r="C343" s="3" t="str">
        <f>UPPER(TEXT(Tableau1[[#This Row],[Date]],"jjjj"))</f>
        <v>MERCREDI</v>
      </c>
      <c r="D343" s="4">
        <f>$C$3+ROW()-ROW(Tableau1[[#Headers],[Date]])-1</f>
        <v>44167</v>
      </c>
      <c r="E343" s="24"/>
      <c r="F343" s="24"/>
      <c r="G343" s="24"/>
      <c r="H343" s="24"/>
      <c r="I343" s="24"/>
      <c r="J343" s="24"/>
      <c r="K343" s="2">
        <f>Tableau1[[#This Row],[Fin ]]-Tableau1[[#This Row],[Début ]]-Tableau1[[#This Row],[Pause AM]]+Tableau1[[#This Row],[Fin PM]]-Tableau1[[#This Row],[Début PM]]-Tableau1[[#This Row],[Pause PM]]</f>
        <v>0</v>
      </c>
      <c r="L343" s="2"/>
      <c r="M343" s="2"/>
      <c r="N343" s="26"/>
      <c r="O343" s="22" t="str">
        <f ca="1">IF(COUNTIF('jours fériés'!C:C,Tableau1[[#This Row],[Date]]),"oui","")</f>
        <v/>
      </c>
      <c r="P343" s="74">
        <f ca="1">MAX(0,IF(WEEKDAY(Tableau1[[#This Row],[Date]],2)&lt;7,0,
SUM(OFFSET(Tableau1[[#This Row],[Temps de travail]],-6,,7))-
SUM(OFFSET(Tableau1[[#This Row],[Heures à récupérer]],-6,,7))+
SUM(OFFSET(Tableau1[[#This Row],[Récup avance]],-6,,7))+
COUNTA(OFFSET(Tableau1[[#This Row],[ CP / ABS]],-6,,7))*$E$3-$K$3
)*24)</f>
        <v>0</v>
      </c>
      <c r="Q343" s="63">
        <f>IF(Tableau1[[#This Row],[ CP / ABS]]="A.M.",Tableau1[[#This Row],[Temps de travail]],0)</f>
        <v>0</v>
      </c>
      <c r="R343" s="63">
        <f>IF(Tableau1[[#This Row],[ CP / ABS]]="Ch.P.",Tableau1[[#This Row],[Temps de travail]],0)</f>
        <v>0</v>
      </c>
    </row>
    <row r="344" spans="2:18" x14ac:dyDescent="0.3">
      <c r="B344" s="49" t="str">
        <f>IF(WEEKDAY(Tableau1[[#This Row],[Date]],2)=4,"semaine "&amp;_xlfn.ISOWEEKNUM(Tableau1[[#This Row],[Date]]),"")</f>
        <v>semaine 49</v>
      </c>
      <c r="C344" s="3" t="str">
        <f>UPPER(TEXT(Tableau1[[#This Row],[Date]],"jjjj"))</f>
        <v>JEUDI</v>
      </c>
      <c r="D344" s="4">
        <f>$C$3+ROW()-ROW(Tableau1[[#Headers],[Date]])-1</f>
        <v>44168</v>
      </c>
      <c r="E344" s="24"/>
      <c r="F344" s="24"/>
      <c r="G344" s="24"/>
      <c r="H344" s="24"/>
      <c r="I344" s="24"/>
      <c r="J344" s="24"/>
      <c r="K344" s="2">
        <f>Tableau1[[#This Row],[Fin ]]-Tableau1[[#This Row],[Début ]]-Tableau1[[#This Row],[Pause AM]]+Tableau1[[#This Row],[Fin PM]]-Tableau1[[#This Row],[Début PM]]-Tableau1[[#This Row],[Pause PM]]</f>
        <v>0</v>
      </c>
      <c r="L344" s="2"/>
      <c r="M344" s="2"/>
      <c r="N344" s="26"/>
      <c r="O344" s="22" t="str">
        <f ca="1">IF(COUNTIF('jours fériés'!C:C,Tableau1[[#This Row],[Date]]),"oui","")</f>
        <v/>
      </c>
      <c r="P344" s="74">
        <f ca="1">MAX(0,IF(WEEKDAY(Tableau1[[#This Row],[Date]],2)&lt;7,0,
SUM(OFFSET(Tableau1[[#This Row],[Temps de travail]],-6,,7))-
SUM(OFFSET(Tableau1[[#This Row],[Heures à récupérer]],-6,,7))+
SUM(OFFSET(Tableau1[[#This Row],[Récup avance]],-6,,7))+
COUNTA(OFFSET(Tableau1[[#This Row],[ CP / ABS]],-6,,7))*$E$3-$K$3
)*24)</f>
        <v>0</v>
      </c>
      <c r="Q344" s="63">
        <f>IF(Tableau1[[#This Row],[ CP / ABS]]="A.M.",Tableau1[[#This Row],[Temps de travail]],0)</f>
        <v>0</v>
      </c>
      <c r="R344" s="63">
        <f>IF(Tableau1[[#This Row],[ CP / ABS]]="Ch.P.",Tableau1[[#This Row],[Temps de travail]],0)</f>
        <v>0</v>
      </c>
    </row>
    <row r="345" spans="2:18" x14ac:dyDescent="0.3">
      <c r="B345" s="49" t="str">
        <f>IF(WEEKDAY(Tableau1[[#This Row],[Date]],2)=4,"semaine "&amp;_xlfn.ISOWEEKNUM(Tableau1[[#This Row],[Date]]),"")</f>
        <v/>
      </c>
      <c r="C345" s="3" t="str">
        <f>UPPER(TEXT(Tableau1[[#This Row],[Date]],"jjjj"))</f>
        <v>VENDREDI</v>
      </c>
      <c r="D345" s="4">
        <f>$C$3+ROW()-ROW(Tableau1[[#Headers],[Date]])-1</f>
        <v>44169</v>
      </c>
      <c r="E345" s="24"/>
      <c r="F345" s="24"/>
      <c r="G345" s="24"/>
      <c r="H345" s="24"/>
      <c r="I345" s="24"/>
      <c r="J345" s="24"/>
      <c r="K345" s="2">
        <f>Tableau1[[#This Row],[Fin ]]-Tableau1[[#This Row],[Début ]]-Tableau1[[#This Row],[Pause AM]]+Tableau1[[#This Row],[Fin PM]]-Tableau1[[#This Row],[Début PM]]-Tableau1[[#This Row],[Pause PM]]</f>
        <v>0</v>
      </c>
      <c r="L345" s="2"/>
      <c r="M345" s="2"/>
      <c r="N345" s="26"/>
      <c r="O345" s="22" t="str">
        <f ca="1">IF(COUNTIF('jours fériés'!C:C,Tableau1[[#This Row],[Date]]),"oui","")</f>
        <v/>
      </c>
      <c r="P345" s="74">
        <f ca="1">MAX(0,IF(WEEKDAY(Tableau1[[#This Row],[Date]],2)&lt;7,0,
SUM(OFFSET(Tableau1[[#This Row],[Temps de travail]],-6,,7))-
SUM(OFFSET(Tableau1[[#This Row],[Heures à récupérer]],-6,,7))+
SUM(OFFSET(Tableau1[[#This Row],[Récup avance]],-6,,7))+
COUNTA(OFFSET(Tableau1[[#This Row],[ CP / ABS]],-6,,7))*$E$3-$K$3
)*24)</f>
        <v>0</v>
      </c>
      <c r="Q345" s="63">
        <f>IF(Tableau1[[#This Row],[ CP / ABS]]="A.M.",Tableau1[[#This Row],[Temps de travail]],0)</f>
        <v>0</v>
      </c>
      <c r="R345" s="63">
        <f>IF(Tableau1[[#This Row],[ CP / ABS]]="Ch.P.",Tableau1[[#This Row],[Temps de travail]],0)</f>
        <v>0</v>
      </c>
    </row>
    <row r="346" spans="2:18" ht="15" thickBot="1" x14ac:dyDescent="0.35">
      <c r="B346" s="49" t="str">
        <f>IF(WEEKDAY(Tableau1[[#This Row],[Date]],2)=4,"semaine "&amp;_xlfn.ISOWEEKNUM(Tableau1[[#This Row],[Date]]),"")</f>
        <v/>
      </c>
      <c r="C346" s="3" t="str">
        <f>UPPER(TEXT(Tableau1[[#This Row],[Date]],"jjjj"))</f>
        <v>SAMEDI</v>
      </c>
      <c r="D346" s="4">
        <f>$C$3+ROW()-ROW(Tableau1[[#Headers],[Date]])-1</f>
        <v>44170</v>
      </c>
      <c r="E346" s="24"/>
      <c r="F346" s="24"/>
      <c r="G346" s="24"/>
      <c r="H346" s="24"/>
      <c r="I346" s="24"/>
      <c r="J346" s="24"/>
      <c r="K346" s="2">
        <f>Tableau1[[#This Row],[Fin ]]-Tableau1[[#This Row],[Début ]]-Tableau1[[#This Row],[Pause AM]]+Tableau1[[#This Row],[Fin PM]]-Tableau1[[#This Row],[Début PM]]-Tableau1[[#This Row],[Pause PM]]</f>
        <v>0</v>
      </c>
      <c r="L346" s="2"/>
      <c r="M346" s="2"/>
      <c r="N346" s="26"/>
      <c r="O346" s="22" t="str">
        <f ca="1">IF(COUNTIF('jours fériés'!C:C,Tableau1[[#This Row],[Date]]),"oui","")</f>
        <v/>
      </c>
      <c r="P346" s="74">
        <f ca="1">MAX(0,IF(WEEKDAY(Tableau1[[#This Row],[Date]],2)&lt;7,0,
SUM(OFFSET(Tableau1[[#This Row],[Temps de travail]],-6,,7))-
SUM(OFFSET(Tableau1[[#This Row],[Heures à récupérer]],-6,,7))+
SUM(OFFSET(Tableau1[[#This Row],[Récup avance]],-6,,7))+
COUNTA(OFFSET(Tableau1[[#This Row],[ CP / ABS]],-6,,7))*$E$3-$K$3
)*24)</f>
        <v>0</v>
      </c>
      <c r="Q346" s="63">
        <f>IF(Tableau1[[#This Row],[ CP / ABS]]="A.M.",Tableau1[[#This Row],[Temps de travail]],0)</f>
        <v>0</v>
      </c>
      <c r="R346" s="63">
        <f>IF(Tableau1[[#This Row],[ CP / ABS]]="Ch.P.",Tableau1[[#This Row],[Temps de travail]],0)</f>
        <v>0</v>
      </c>
    </row>
    <row r="347" spans="2:18" ht="15" thickBot="1" x14ac:dyDescent="0.35">
      <c r="B347" s="49" t="str">
        <f>IF(WEEKDAY(Tableau1[[#This Row],[Date]],2)=4,"semaine "&amp;_xlfn.ISOWEEKNUM(Tableau1[[#This Row],[Date]]),"")</f>
        <v/>
      </c>
      <c r="C347" s="3" t="str">
        <f>UPPER(TEXT(Tableau1[[#This Row],[Date]],"jjjj"))</f>
        <v>DIMANCHE</v>
      </c>
      <c r="D347" s="4">
        <f>$C$3+ROW()-ROW(Tableau1[[#Headers],[Date]])-1</f>
        <v>44171</v>
      </c>
      <c r="E347" s="24"/>
      <c r="F347" s="24"/>
      <c r="G347" s="24"/>
      <c r="H347" s="24"/>
      <c r="I347" s="24"/>
      <c r="J347" s="24"/>
      <c r="K347" s="2">
        <f>Tableau1[[#This Row],[Fin ]]-Tableau1[[#This Row],[Début ]]-Tableau1[[#This Row],[Pause AM]]+Tableau1[[#This Row],[Fin PM]]-Tableau1[[#This Row],[Début PM]]-Tableau1[[#This Row],[Pause PM]]</f>
        <v>0</v>
      </c>
      <c r="L347" s="2"/>
      <c r="M347" s="2"/>
      <c r="N347" s="26"/>
      <c r="O347" s="22" t="str">
        <f ca="1">IF(COUNTIF('jours fériés'!C:C,Tableau1[[#This Row],[Date]]),"oui","")</f>
        <v/>
      </c>
      <c r="P347" s="75">
        <f ca="1">SUBTOTAL(109,P341:P346)</f>
        <v>0</v>
      </c>
      <c r="Q347" s="62">
        <f t="shared" ref="Q347" si="94">SUBTOTAL(109,Q341:Q346)</f>
        <v>0</v>
      </c>
      <c r="R347" s="66">
        <f t="shared" ref="R347" si="95">SUM(R341:R346)</f>
        <v>0</v>
      </c>
    </row>
    <row r="348" spans="2:18" x14ac:dyDescent="0.3">
      <c r="B348" s="49" t="str">
        <f>IF(WEEKDAY(Tableau1[[#This Row],[Date]],2)=4,"semaine "&amp;_xlfn.ISOWEEKNUM(Tableau1[[#This Row],[Date]]),"")</f>
        <v/>
      </c>
      <c r="C348" s="3" t="str">
        <f>UPPER(TEXT(Tableau1[[#This Row],[Date]],"jjjj"))</f>
        <v>LUNDI</v>
      </c>
      <c r="D348" s="4">
        <f>$C$3+ROW()-ROW(Tableau1[[#Headers],[Date]])-1</f>
        <v>44172</v>
      </c>
      <c r="E348" s="24"/>
      <c r="F348" s="24"/>
      <c r="G348" s="24"/>
      <c r="H348" s="24"/>
      <c r="I348" s="24"/>
      <c r="J348" s="24"/>
      <c r="K348" s="2">
        <f>Tableau1[[#This Row],[Fin ]]-Tableau1[[#This Row],[Début ]]-Tableau1[[#This Row],[Pause AM]]+Tableau1[[#This Row],[Fin PM]]-Tableau1[[#This Row],[Début PM]]-Tableau1[[#This Row],[Pause PM]]</f>
        <v>0</v>
      </c>
      <c r="L348" s="2"/>
      <c r="M348" s="2"/>
      <c r="N348" s="26"/>
      <c r="O348" s="22" t="str">
        <f ca="1">IF(COUNTIF('jours fériés'!C:C,Tableau1[[#This Row],[Date]]),"oui","")</f>
        <v/>
      </c>
      <c r="P348" s="74">
        <f ca="1">MAX(0,IF(WEEKDAY(Tableau1[[#This Row],[Date]],2)&lt;7,0,
SUM(OFFSET(Tableau1[[#This Row],[Temps de travail]],-6,,7))-
SUM(OFFSET(Tableau1[[#This Row],[Heures à récupérer]],-6,,7))+
SUM(OFFSET(Tableau1[[#This Row],[Récup avance]],-6,,7))+
COUNTA(OFFSET(Tableau1[[#This Row],[ CP / ABS]],-6,,7))*$E$3-$K$3
)*24)</f>
        <v>0</v>
      </c>
      <c r="Q348" s="65">
        <f>IF(Tableau1[[#This Row],[ CP / ABS]]="A.M.",Tableau1[[#This Row],[Temps de travail]],0)</f>
        <v>0</v>
      </c>
      <c r="R348" s="65">
        <f>IF(Tableau1[[#This Row],[ CP / ABS]]="Ch.P.",Tableau1[[#This Row],[Temps de travail]],0)</f>
        <v>0</v>
      </c>
    </row>
    <row r="349" spans="2:18" x14ac:dyDescent="0.3">
      <c r="B349" s="49" t="str">
        <f>IF(WEEKDAY(Tableau1[[#This Row],[Date]],2)=4,"semaine "&amp;_xlfn.ISOWEEKNUM(Tableau1[[#This Row],[Date]]),"")</f>
        <v/>
      </c>
      <c r="C349" s="3" t="str">
        <f>UPPER(TEXT(Tableau1[[#This Row],[Date]],"jjjj"))</f>
        <v>MARDI</v>
      </c>
      <c r="D349" s="4">
        <f>$C$3+ROW()-ROW(Tableau1[[#Headers],[Date]])-1</f>
        <v>44173</v>
      </c>
      <c r="E349" s="24"/>
      <c r="F349" s="24"/>
      <c r="G349" s="24"/>
      <c r="H349" s="24"/>
      <c r="I349" s="24"/>
      <c r="J349" s="24"/>
      <c r="K349" s="2">
        <f>Tableau1[[#This Row],[Fin ]]-Tableau1[[#This Row],[Début ]]-Tableau1[[#This Row],[Pause AM]]+Tableau1[[#This Row],[Fin PM]]-Tableau1[[#This Row],[Début PM]]-Tableau1[[#This Row],[Pause PM]]</f>
        <v>0</v>
      </c>
      <c r="L349" s="2"/>
      <c r="M349" s="2"/>
      <c r="N349" s="26"/>
      <c r="O349" s="22" t="str">
        <f ca="1">IF(COUNTIF('jours fériés'!C:C,Tableau1[[#This Row],[Date]]),"oui","")</f>
        <v/>
      </c>
      <c r="P349" s="74">
        <f ca="1">MAX(0,IF(WEEKDAY(Tableau1[[#This Row],[Date]],2)&lt;7,0,
SUM(OFFSET(Tableau1[[#This Row],[Temps de travail]],-6,,7))-
SUM(OFFSET(Tableau1[[#This Row],[Heures à récupérer]],-6,,7))+
SUM(OFFSET(Tableau1[[#This Row],[Récup avance]],-6,,7))+
COUNTA(OFFSET(Tableau1[[#This Row],[ CP / ABS]],-6,,7))*$E$3-$K$3
)*24)</f>
        <v>0</v>
      </c>
      <c r="Q349" s="63">
        <f>IF(Tableau1[[#This Row],[ CP / ABS]]="A.M.",Tableau1[[#This Row],[Temps de travail]],0)</f>
        <v>0</v>
      </c>
      <c r="R349" s="63">
        <f>IF(Tableau1[[#This Row],[ CP / ABS]]="Ch.P.",Tableau1[[#This Row],[Temps de travail]],0)</f>
        <v>0</v>
      </c>
    </row>
    <row r="350" spans="2:18" x14ac:dyDescent="0.3">
      <c r="B350" s="49" t="str">
        <f>IF(WEEKDAY(Tableau1[[#This Row],[Date]],2)=4,"semaine "&amp;_xlfn.ISOWEEKNUM(Tableau1[[#This Row],[Date]]),"")</f>
        <v/>
      </c>
      <c r="C350" s="3" t="str">
        <f>UPPER(TEXT(Tableau1[[#This Row],[Date]],"jjjj"))</f>
        <v>MERCREDI</v>
      </c>
      <c r="D350" s="4">
        <f>$C$3+ROW()-ROW(Tableau1[[#Headers],[Date]])-1</f>
        <v>44174</v>
      </c>
      <c r="E350" s="24"/>
      <c r="F350" s="24"/>
      <c r="G350" s="24"/>
      <c r="H350" s="24"/>
      <c r="I350" s="24"/>
      <c r="J350" s="24"/>
      <c r="K350" s="2">
        <f>Tableau1[[#This Row],[Fin ]]-Tableau1[[#This Row],[Début ]]-Tableau1[[#This Row],[Pause AM]]+Tableau1[[#This Row],[Fin PM]]-Tableau1[[#This Row],[Début PM]]-Tableau1[[#This Row],[Pause PM]]</f>
        <v>0</v>
      </c>
      <c r="L350" s="2"/>
      <c r="M350" s="2"/>
      <c r="N350" s="26"/>
      <c r="O350" s="22" t="str">
        <f ca="1">IF(COUNTIF('jours fériés'!C:C,Tableau1[[#This Row],[Date]]),"oui","")</f>
        <v/>
      </c>
      <c r="P350" s="74">
        <f ca="1">MAX(0,IF(WEEKDAY(Tableau1[[#This Row],[Date]],2)&lt;7,0,
SUM(OFFSET(Tableau1[[#This Row],[Temps de travail]],-6,,7))-
SUM(OFFSET(Tableau1[[#This Row],[Heures à récupérer]],-6,,7))+
SUM(OFFSET(Tableau1[[#This Row],[Récup avance]],-6,,7))+
COUNTA(OFFSET(Tableau1[[#This Row],[ CP / ABS]],-6,,7))*$E$3-$K$3
)*24)</f>
        <v>0</v>
      </c>
      <c r="Q350" s="63">
        <f>IF(Tableau1[[#This Row],[ CP / ABS]]="A.M.",Tableau1[[#This Row],[Temps de travail]],0)</f>
        <v>0</v>
      </c>
      <c r="R350" s="63">
        <f>IF(Tableau1[[#This Row],[ CP / ABS]]="Ch.P.",Tableau1[[#This Row],[Temps de travail]],0)</f>
        <v>0</v>
      </c>
    </row>
    <row r="351" spans="2:18" x14ac:dyDescent="0.3">
      <c r="B351" s="49" t="str">
        <f>IF(WEEKDAY(Tableau1[[#This Row],[Date]],2)=4,"semaine "&amp;_xlfn.ISOWEEKNUM(Tableau1[[#This Row],[Date]]),"")</f>
        <v>semaine 50</v>
      </c>
      <c r="C351" s="3" t="str">
        <f>UPPER(TEXT(Tableau1[[#This Row],[Date]],"jjjj"))</f>
        <v>JEUDI</v>
      </c>
      <c r="D351" s="4">
        <f>$C$3+ROW()-ROW(Tableau1[[#Headers],[Date]])-1</f>
        <v>44175</v>
      </c>
      <c r="E351" s="24"/>
      <c r="F351" s="24"/>
      <c r="G351" s="24"/>
      <c r="H351" s="24"/>
      <c r="I351" s="24"/>
      <c r="J351" s="24"/>
      <c r="K351" s="2">
        <f>Tableau1[[#This Row],[Fin ]]-Tableau1[[#This Row],[Début ]]-Tableau1[[#This Row],[Pause AM]]+Tableau1[[#This Row],[Fin PM]]-Tableau1[[#This Row],[Début PM]]-Tableau1[[#This Row],[Pause PM]]</f>
        <v>0</v>
      </c>
      <c r="L351" s="2"/>
      <c r="M351" s="2"/>
      <c r="N351" s="26"/>
      <c r="O351" s="22" t="str">
        <f ca="1">IF(COUNTIF('jours fériés'!C:C,Tableau1[[#This Row],[Date]]),"oui","")</f>
        <v/>
      </c>
      <c r="P351" s="74">
        <f ca="1">MAX(0,IF(WEEKDAY(Tableau1[[#This Row],[Date]],2)&lt;7,0,
SUM(OFFSET(Tableau1[[#This Row],[Temps de travail]],-6,,7))-
SUM(OFFSET(Tableau1[[#This Row],[Heures à récupérer]],-6,,7))+
SUM(OFFSET(Tableau1[[#This Row],[Récup avance]],-6,,7))+
COUNTA(OFFSET(Tableau1[[#This Row],[ CP / ABS]],-6,,7))*$E$3-$K$3
)*24)</f>
        <v>0</v>
      </c>
      <c r="Q351" s="63">
        <f>IF(Tableau1[[#This Row],[ CP / ABS]]="A.M.",Tableau1[[#This Row],[Temps de travail]],0)</f>
        <v>0</v>
      </c>
      <c r="R351" s="63">
        <f>IF(Tableau1[[#This Row],[ CP / ABS]]="Ch.P.",Tableau1[[#This Row],[Temps de travail]],0)</f>
        <v>0</v>
      </c>
    </row>
    <row r="352" spans="2:18" x14ac:dyDescent="0.3">
      <c r="B352" s="49" t="str">
        <f>IF(WEEKDAY(Tableau1[[#This Row],[Date]],2)=4,"semaine "&amp;_xlfn.ISOWEEKNUM(Tableau1[[#This Row],[Date]]),"")</f>
        <v/>
      </c>
      <c r="C352" s="3" t="str">
        <f>UPPER(TEXT(Tableau1[[#This Row],[Date]],"jjjj"))</f>
        <v>VENDREDI</v>
      </c>
      <c r="D352" s="4">
        <f>$C$3+ROW()-ROW(Tableau1[[#Headers],[Date]])-1</f>
        <v>44176</v>
      </c>
      <c r="E352" s="24"/>
      <c r="F352" s="24"/>
      <c r="G352" s="24"/>
      <c r="H352" s="24"/>
      <c r="I352" s="24"/>
      <c r="J352" s="24"/>
      <c r="K352" s="2">
        <f>Tableau1[[#This Row],[Fin ]]-Tableau1[[#This Row],[Début ]]-Tableau1[[#This Row],[Pause AM]]+Tableau1[[#This Row],[Fin PM]]-Tableau1[[#This Row],[Début PM]]-Tableau1[[#This Row],[Pause PM]]</f>
        <v>0</v>
      </c>
      <c r="L352" s="2"/>
      <c r="M352" s="2"/>
      <c r="N352" s="26"/>
      <c r="O352" s="22" t="str">
        <f ca="1">IF(COUNTIF('jours fériés'!C:C,Tableau1[[#This Row],[Date]]),"oui","")</f>
        <v/>
      </c>
      <c r="P352" s="74">
        <f ca="1">MAX(0,IF(WEEKDAY(Tableau1[[#This Row],[Date]],2)&lt;7,0,
SUM(OFFSET(Tableau1[[#This Row],[Temps de travail]],-6,,7))-
SUM(OFFSET(Tableau1[[#This Row],[Heures à récupérer]],-6,,7))+
SUM(OFFSET(Tableau1[[#This Row],[Récup avance]],-6,,7))+
COUNTA(OFFSET(Tableau1[[#This Row],[ CP / ABS]],-6,,7))*$E$3-$K$3
)*24)</f>
        <v>0</v>
      </c>
      <c r="Q352" s="63">
        <f>IF(Tableau1[[#This Row],[ CP / ABS]]="A.M.",Tableau1[[#This Row],[Temps de travail]],0)</f>
        <v>0</v>
      </c>
      <c r="R352" s="63">
        <f>IF(Tableau1[[#This Row],[ CP / ABS]]="Ch.P.",Tableau1[[#This Row],[Temps de travail]],0)</f>
        <v>0</v>
      </c>
    </row>
    <row r="353" spans="2:18" ht="15" thickBot="1" x14ac:dyDescent="0.35">
      <c r="B353" s="49" t="str">
        <f>IF(WEEKDAY(Tableau1[[#This Row],[Date]],2)=4,"semaine "&amp;_xlfn.ISOWEEKNUM(Tableau1[[#This Row],[Date]]),"")</f>
        <v/>
      </c>
      <c r="C353" s="3" t="str">
        <f>UPPER(TEXT(Tableau1[[#This Row],[Date]],"jjjj"))</f>
        <v>SAMEDI</v>
      </c>
      <c r="D353" s="4">
        <f>$C$3+ROW()-ROW(Tableau1[[#Headers],[Date]])-1</f>
        <v>44177</v>
      </c>
      <c r="E353" s="24"/>
      <c r="F353" s="24"/>
      <c r="G353" s="24"/>
      <c r="H353" s="24"/>
      <c r="I353" s="24"/>
      <c r="J353" s="24"/>
      <c r="K353" s="2">
        <f>Tableau1[[#This Row],[Fin ]]-Tableau1[[#This Row],[Début ]]-Tableau1[[#This Row],[Pause AM]]+Tableau1[[#This Row],[Fin PM]]-Tableau1[[#This Row],[Début PM]]-Tableau1[[#This Row],[Pause PM]]</f>
        <v>0</v>
      </c>
      <c r="L353" s="2"/>
      <c r="M353" s="2"/>
      <c r="N353" s="26"/>
      <c r="O353" s="22" t="str">
        <f ca="1">IF(COUNTIF('jours fériés'!C:C,Tableau1[[#This Row],[Date]]),"oui","")</f>
        <v/>
      </c>
      <c r="P353" s="74">
        <f ca="1">MAX(0,IF(WEEKDAY(Tableau1[[#This Row],[Date]],2)&lt;7,0,
SUM(OFFSET(Tableau1[[#This Row],[Temps de travail]],-6,,7))-
SUM(OFFSET(Tableau1[[#This Row],[Heures à récupérer]],-6,,7))+
SUM(OFFSET(Tableau1[[#This Row],[Récup avance]],-6,,7))+
COUNTA(OFFSET(Tableau1[[#This Row],[ CP / ABS]],-6,,7))*$E$3-$K$3
)*24)</f>
        <v>0</v>
      </c>
      <c r="Q353" s="63">
        <f>IF(Tableau1[[#This Row],[ CP / ABS]]="A.M.",Tableau1[[#This Row],[Temps de travail]],0)</f>
        <v>0</v>
      </c>
      <c r="R353" s="63">
        <f>IF(Tableau1[[#This Row],[ CP / ABS]]="Ch.P.",Tableau1[[#This Row],[Temps de travail]],0)</f>
        <v>0</v>
      </c>
    </row>
    <row r="354" spans="2:18" ht="15" thickBot="1" x14ac:dyDescent="0.35">
      <c r="B354" s="49" t="str">
        <f>IF(WEEKDAY(Tableau1[[#This Row],[Date]],2)=4,"semaine "&amp;_xlfn.ISOWEEKNUM(Tableau1[[#This Row],[Date]]),"")</f>
        <v/>
      </c>
      <c r="C354" s="3" t="str">
        <f>UPPER(TEXT(Tableau1[[#This Row],[Date]],"jjjj"))</f>
        <v>DIMANCHE</v>
      </c>
      <c r="D354" s="4">
        <f>$C$3+ROW()-ROW(Tableau1[[#Headers],[Date]])-1</f>
        <v>44178</v>
      </c>
      <c r="E354" s="24"/>
      <c r="F354" s="24"/>
      <c r="G354" s="24"/>
      <c r="H354" s="24"/>
      <c r="I354" s="24"/>
      <c r="J354" s="24"/>
      <c r="K354" s="2">
        <f>Tableau1[[#This Row],[Fin ]]-Tableau1[[#This Row],[Début ]]-Tableau1[[#This Row],[Pause AM]]+Tableau1[[#This Row],[Fin PM]]-Tableau1[[#This Row],[Début PM]]-Tableau1[[#This Row],[Pause PM]]</f>
        <v>0</v>
      </c>
      <c r="L354" s="2"/>
      <c r="M354" s="2"/>
      <c r="N354" s="26"/>
      <c r="O354" s="22" t="str">
        <f ca="1">IF(COUNTIF('jours fériés'!C:C,Tableau1[[#This Row],[Date]]),"oui","")</f>
        <v/>
      </c>
      <c r="P354" s="75">
        <f ca="1">SUBTOTAL(109,P348:P353)</f>
        <v>0</v>
      </c>
      <c r="Q354" s="62">
        <f t="shared" ref="Q354" si="96">SUBTOTAL(109,Q348:Q353)</f>
        <v>0</v>
      </c>
      <c r="R354" s="66">
        <f t="shared" ref="R354" si="97">SUM(R348:R353)</f>
        <v>0</v>
      </c>
    </row>
    <row r="355" spans="2:18" x14ac:dyDescent="0.3">
      <c r="B355" s="49" t="str">
        <f>IF(WEEKDAY(Tableau1[[#This Row],[Date]],2)=4,"semaine "&amp;_xlfn.ISOWEEKNUM(Tableau1[[#This Row],[Date]]),"")</f>
        <v/>
      </c>
      <c r="C355" s="3" t="str">
        <f>UPPER(TEXT(Tableau1[[#This Row],[Date]],"jjjj"))</f>
        <v>LUNDI</v>
      </c>
      <c r="D355" s="4">
        <f>$C$3+ROW()-ROW(Tableau1[[#Headers],[Date]])-1</f>
        <v>44179</v>
      </c>
      <c r="E355" s="24"/>
      <c r="F355" s="24"/>
      <c r="G355" s="24"/>
      <c r="H355" s="24"/>
      <c r="I355" s="24"/>
      <c r="J355" s="24"/>
      <c r="K355" s="2">
        <f>Tableau1[[#This Row],[Fin ]]-Tableau1[[#This Row],[Début ]]-Tableau1[[#This Row],[Pause AM]]+Tableau1[[#This Row],[Fin PM]]-Tableau1[[#This Row],[Début PM]]-Tableau1[[#This Row],[Pause PM]]</f>
        <v>0</v>
      </c>
      <c r="L355" s="2"/>
      <c r="M355" s="2"/>
      <c r="N355" s="26"/>
      <c r="O355" s="22" t="str">
        <f ca="1">IF(COUNTIF('jours fériés'!C:C,Tableau1[[#This Row],[Date]]),"oui","")</f>
        <v/>
      </c>
      <c r="P355" s="74">
        <f ca="1">MAX(0,IF(WEEKDAY(Tableau1[[#This Row],[Date]],2)&lt;7,0,
SUM(OFFSET(Tableau1[[#This Row],[Temps de travail]],-6,,7))-
SUM(OFFSET(Tableau1[[#This Row],[Heures à récupérer]],-6,,7))+
SUM(OFFSET(Tableau1[[#This Row],[Récup avance]],-6,,7))+
COUNTA(OFFSET(Tableau1[[#This Row],[ CP / ABS]],-6,,7))*$E$3-$K$3
)*24)</f>
        <v>0</v>
      </c>
      <c r="Q355" s="65">
        <f>IF(Tableau1[[#This Row],[ CP / ABS]]="A.M.",Tableau1[[#This Row],[Temps de travail]],0)</f>
        <v>0</v>
      </c>
      <c r="R355" s="65">
        <f>IF(Tableau1[[#This Row],[ CP / ABS]]="Ch.P.",Tableau1[[#This Row],[Temps de travail]],0)</f>
        <v>0</v>
      </c>
    </row>
    <row r="356" spans="2:18" x14ac:dyDescent="0.3">
      <c r="B356" s="49" t="str">
        <f>IF(WEEKDAY(Tableau1[[#This Row],[Date]],2)=4,"semaine "&amp;_xlfn.ISOWEEKNUM(Tableau1[[#This Row],[Date]]),"")</f>
        <v/>
      </c>
      <c r="C356" s="3" t="str">
        <f>UPPER(TEXT(Tableau1[[#This Row],[Date]],"jjjj"))</f>
        <v>MARDI</v>
      </c>
      <c r="D356" s="4">
        <f>$C$3+ROW()-ROW(Tableau1[[#Headers],[Date]])-1</f>
        <v>44180</v>
      </c>
      <c r="E356" s="24"/>
      <c r="F356" s="24"/>
      <c r="G356" s="24"/>
      <c r="H356" s="24"/>
      <c r="I356" s="24"/>
      <c r="J356" s="24"/>
      <c r="K356" s="2">
        <f>Tableau1[[#This Row],[Fin ]]-Tableau1[[#This Row],[Début ]]-Tableau1[[#This Row],[Pause AM]]+Tableau1[[#This Row],[Fin PM]]-Tableau1[[#This Row],[Début PM]]-Tableau1[[#This Row],[Pause PM]]</f>
        <v>0</v>
      </c>
      <c r="L356" s="2"/>
      <c r="M356" s="2"/>
      <c r="N356" s="26"/>
      <c r="O356" s="22" t="str">
        <f ca="1">IF(COUNTIF('jours fériés'!C:C,Tableau1[[#This Row],[Date]]),"oui","")</f>
        <v/>
      </c>
      <c r="P356" s="74">
        <f ca="1">MAX(0,IF(WEEKDAY(Tableau1[[#This Row],[Date]],2)&lt;7,0,
SUM(OFFSET(Tableau1[[#This Row],[Temps de travail]],-6,,7))-
SUM(OFFSET(Tableau1[[#This Row],[Heures à récupérer]],-6,,7))+
SUM(OFFSET(Tableau1[[#This Row],[Récup avance]],-6,,7))+
COUNTA(OFFSET(Tableau1[[#This Row],[ CP / ABS]],-6,,7))*$E$3-$K$3
)*24)</f>
        <v>0</v>
      </c>
      <c r="Q356" s="63">
        <f>IF(Tableau1[[#This Row],[ CP / ABS]]="A.M.",Tableau1[[#This Row],[Temps de travail]],0)</f>
        <v>0</v>
      </c>
      <c r="R356" s="63">
        <f>IF(Tableau1[[#This Row],[ CP / ABS]]="Ch.P.",Tableau1[[#This Row],[Temps de travail]],0)</f>
        <v>0</v>
      </c>
    </row>
    <row r="357" spans="2:18" x14ac:dyDescent="0.3">
      <c r="B357" s="49" t="str">
        <f>IF(WEEKDAY(Tableau1[[#This Row],[Date]],2)=4,"semaine "&amp;_xlfn.ISOWEEKNUM(Tableau1[[#This Row],[Date]]),"")</f>
        <v/>
      </c>
      <c r="C357" s="3" t="str">
        <f>UPPER(TEXT(Tableau1[[#This Row],[Date]],"jjjj"))</f>
        <v>MERCREDI</v>
      </c>
      <c r="D357" s="4">
        <f>$C$3+ROW()-ROW(Tableau1[[#Headers],[Date]])-1</f>
        <v>44181</v>
      </c>
      <c r="E357" s="24"/>
      <c r="F357" s="24"/>
      <c r="G357" s="24"/>
      <c r="H357" s="24"/>
      <c r="I357" s="24"/>
      <c r="J357" s="24"/>
      <c r="K357" s="2">
        <f>Tableau1[[#This Row],[Fin ]]-Tableau1[[#This Row],[Début ]]-Tableau1[[#This Row],[Pause AM]]+Tableau1[[#This Row],[Fin PM]]-Tableau1[[#This Row],[Début PM]]-Tableau1[[#This Row],[Pause PM]]</f>
        <v>0</v>
      </c>
      <c r="L357" s="2"/>
      <c r="M357" s="2"/>
      <c r="N357" s="26"/>
      <c r="O357" s="22" t="str">
        <f ca="1">IF(COUNTIF('jours fériés'!C:C,Tableau1[[#This Row],[Date]]),"oui","")</f>
        <v/>
      </c>
      <c r="P357" s="74">
        <f ca="1">MAX(0,IF(WEEKDAY(Tableau1[[#This Row],[Date]],2)&lt;7,0,
SUM(OFFSET(Tableau1[[#This Row],[Temps de travail]],-6,,7))-
SUM(OFFSET(Tableau1[[#This Row],[Heures à récupérer]],-6,,7))+
SUM(OFFSET(Tableau1[[#This Row],[Récup avance]],-6,,7))+
COUNTA(OFFSET(Tableau1[[#This Row],[ CP / ABS]],-6,,7))*$E$3-$K$3
)*24)</f>
        <v>0</v>
      </c>
      <c r="Q357" s="63">
        <f>IF(Tableau1[[#This Row],[ CP / ABS]]="A.M.",Tableau1[[#This Row],[Temps de travail]],0)</f>
        <v>0</v>
      </c>
      <c r="R357" s="63">
        <f>IF(Tableau1[[#This Row],[ CP / ABS]]="Ch.P.",Tableau1[[#This Row],[Temps de travail]],0)</f>
        <v>0</v>
      </c>
    </row>
    <row r="358" spans="2:18" x14ac:dyDescent="0.3">
      <c r="B358" s="49" t="str">
        <f>IF(WEEKDAY(Tableau1[[#This Row],[Date]],2)=4,"semaine "&amp;_xlfn.ISOWEEKNUM(Tableau1[[#This Row],[Date]]),"")</f>
        <v>semaine 51</v>
      </c>
      <c r="C358" s="3" t="str">
        <f>UPPER(TEXT(Tableau1[[#This Row],[Date]],"jjjj"))</f>
        <v>JEUDI</v>
      </c>
      <c r="D358" s="4">
        <f>$C$3+ROW()-ROW(Tableau1[[#Headers],[Date]])-1</f>
        <v>44182</v>
      </c>
      <c r="E358" s="24"/>
      <c r="F358" s="24"/>
      <c r="G358" s="24"/>
      <c r="H358" s="24"/>
      <c r="I358" s="24"/>
      <c r="J358" s="24"/>
      <c r="K358" s="2">
        <f>Tableau1[[#This Row],[Fin ]]-Tableau1[[#This Row],[Début ]]-Tableau1[[#This Row],[Pause AM]]+Tableau1[[#This Row],[Fin PM]]-Tableau1[[#This Row],[Début PM]]-Tableau1[[#This Row],[Pause PM]]</f>
        <v>0</v>
      </c>
      <c r="L358" s="2"/>
      <c r="M358" s="2"/>
      <c r="N358" s="26"/>
      <c r="O358" s="22" t="str">
        <f ca="1">IF(COUNTIF('jours fériés'!C:C,Tableau1[[#This Row],[Date]]),"oui","")</f>
        <v/>
      </c>
      <c r="P358" s="74">
        <f ca="1">MAX(0,IF(WEEKDAY(Tableau1[[#This Row],[Date]],2)&lt;7,0,
SUM(OFFSET(Tableau1[[#This Row],[Temps de travail]],-6,,7))-
SUM(OFFSET(Tableau1[[#This Row],[Heures à récupérer]],-6,,7))+
SUM(OFFSET(Tableau1[[#This Row],[Récup avance]],-6,,7))+
COUNTA(OFFSET(Tableau1[[#This Row],[ CP / ABS]],-6,,7))*$E$3-$K$3
)*24)</f>
        <v>0</v>
      </c>
      <c r="Q358" s="63">
        <f>IF(Tableau1[[#This Row],[ CP / ABS]]="A.M.",Tableau1[[#This Row],[Temps de travail]],0)</f>
        <v>0</v>
      </c>
      <c r="R358" s="63">
        <f>IF(Tableau1[[#This Row],[ CP / ABS]]="Ch.P.",Tableau1[[#This Row],[Temps de travail]],0)</f>
        <v>0</v>
      </c>
    </row>
    <row r="359" spans="2:18" x14ac:dyDescent="0.3">
      <c r="B359" s="49" t="str">
        <f>IF(WEEKDAY(Tableau1[[#This Row],[Date]],2)=4,"semaine "&amp;_xlfn.ISOWEEKNUM(Tableau1[[#This Row],[Date]]),"")</f>
        <v/>
      </c>
      <c r="C359" s="3" t="str">
        <f>UPPER(TEXT(Tableau1[[#This Row],[Date]],"jjjj"))</f>
        <v>VENDREDI</v>
      </c>
      <c r="D359" s="4">
        <f>$C$3+ROW()-ROW(Tableau1[[#Headers],[Date]])-1</f>
        <v>44183</v>
      </c>
      <c r="E359" s="24"/>
      <c r="F359" s="24"/>
      <c r="G359" s="24"/>
      <c r="H359" s="24"/>
      <c r="I359" s="24"/>
      <c r="J359" s="24"/>
      <c r="K359" s="2">
        <f>Tableau1[[#This Row],[Fin ]]-Tableau1[[#This Row],[Début ]]-Tableau1[[#This Row],[Pause AM]]+Tableau1[[#This Row],[Fin PM]]-Tableau1[[#This Row],[Début PM]]-Tableau1[[#This Row],[Pause PM]]</f>
        <v>0</v>
      </c>
      <c r="L359" s="2"/>
      <c r="M359" s="2"/>
      <c r="N359" s="26"/>
      <c r="O359" s="22" t="str">
        <f ca="1">IF(COUNTIF('jours fériés'!C:C,Tableau1[[#This Row],[Date]]),"oui","")</f>
        <v/>
      </c>
      <c r="P359" s="74">
        <f ca="1">MAX(0,IF(WEEKDAY(Tableau1[[#This Row],[Date]],2)&lt;7,0,
SUM(OFFSET(Tableau1[[#This Row],[Temps de travail]],-6,,7))-
SUM(OFFSET(Tableau1[[#This Row],[Heures à récupérer]],-6,,7))+
SUM(OFFSET(Tableau1[[#This Row],[Récup avance]],-6,,7))+
COUNTA(OFFSET(Tableau1[[#This Row],[ CP / ABS]],-6,,7))*$E$3-$K$3
)*24)</f>
        <v>0</v>
      </c>
      <c r="Q359" s="63">
        <f>IF(Tableau1[[#This Row],[ CP / ABS]]="A.M.",Tableau1[[#This Row],[Temps de travail]],0)</f>
        <v>0</v>
      </c>
      <c r="R359" s="63">
        <f>IF(Tableau1[[#This Row],[ CP / ABS]]="Ch.P.",Tableau1[[#This Row],[Temps de travail]],0)</f>
        <v>0</v>
      </c>
    </row>
    <row r="360" spans="2:18" ht="15" thickBot="1" x14ac:dyDescent="0.35">
      <c r="B360" s="49" t="str">
        <f>IF(WEEKDAY(Tableau1[[#This Row],[Date]],2)=4,"semaine "&amp;_xlfn.ISOWEEKNUM(Tableau1[[#This Row],[Date]]),"")</f>
        <v/>
      </c>
      <c r="C360" s="3" t="str">
        <f>UPPER(TEXT(Tableau1[[#This Row],[Date]],"jjjj"))</f>
        <v>SAMEDI</v>
      </c>
      <c r="D360" s="4">
        <f>$C$3+ROW()-ROW(Tableau1[[#Headers],[Date]])-1</f>
        <v>44184</v>
      </c>
      <c r="E360" s="24"/>
      <c r="F360" s="24"/>
      <c r="G360" s="24"/>
      <c r="H360" s="24"/>
      <c r="I360" s="24"/>
      <c r="J360" s="24"/>
      <c r="K360" s="2">
        <f>Tableau1[[#This Row],[Fin ]]-Tableau1[[#This Row],[Début ]]-Tableau1[[#This Row],[Pause AM]]+Tableau1[[#This Row],[Fin PM]]-Tableau1[[#This Row],[Début PM]]-Tableau1[[#This Row],[Pause PM]]</f>
        <v>0</v>
      </c>
      <c r="L360" s="2"/>
      <c r="M360" s="2"/>
      <c r="N360" s="26"/>
      <c r="O360" s="22" t="str">
        <f ca="1">IF(COUNTIF('jours fériés'!C:C,Tableau1[[#This Row],[Date]]),"oui","")</f>
        <v/>
      </c>
      <c r="P360" s="74">
        <f ca="1">MAX(0,IF(WEEKDAY(Tableau1[[#This Row],[Date]],2)&lt;7,0,
SUM(OFFSET(Tableau1[[#This Row],[Temps de travail]],-6,,7))-
SUM(OFFSET(Tableau1[[#This Row],[Heures à récupérer]],-6,,7))+
SUM(OFFSET(Tableau1[[#This Row],[Récup avance]],-6,,7))+
COUNTA(OFFSET(Tableau1[[#This Row],[ CP / ABS]],-6,,7))*$E$3-$K$3
)*24)</f>
        <v>0</v>
      </c>
      <c r="Q360" s="63">
        <f>IF(Tableau1[[#This Row],[ CP / ABS]]="A.M.",Tableau1[[#This Row],[Temps de travail]],0)</f>
        <v>0</v>
      </c>
      <c r="R360" s="63">
        <f>IF(Tableau1[[#This Row],[ CP / ABS]]="Ch.P.",Tableau1[[#This Row],[Temps de travail]],0)</f>
        <v>0</v>
      </c>
    </row>
    <row r="361" spans="2:18" ht="15" thickBot="1" x14ac:dyDescent="0.35">
      <c r="B361" s="49" t="str">
        <f>IF(WEEKDAY(Tableau1[[#This Row],[Date]],2)=4,"semaine "&amp;_xlfn.ISOWEEKNUM(Tableau1[[#This Row],[Date]]),"")</f>
        <v/>
      </c>
      <c r="C361" s="3" t="str">
        <f>UPPER(TEXT(Tableau1[[#This Row],[Date]],"jjjj"))</f>
        <v>DIMANCHE</v>
      </c>
      <c r="D361" s="4">
        <f>$C$3+ROW()-ROW(Tableau1[[#Headers],[Date]])-1</f>
        <v>44185</v>
      </c>
      <c r="E361" s="24"/>
      <c r="F361" s="24"/>
      <c r="G361" s="24"/>
      <c r="H361" s="24"/>
      <c r="I361" s="24"/>
      <c r="J361" s="24"/>
      <c r="K361" s="2">
        <f>Tableau1[[#This Row],[Fin ]]-Tableau1[[#This Row],[Début ]]-Tableau1[[#This Row],[Pause AM]]+Tableau1[[#This Row],[Fin PM]]-Tableau1[[#This Row],[Début PM]]-Tableau1[[#This Row],[Pause PM]]</f>
        <v>0</v>
      </c>
      <c r="L361" s="2"/>
      <c r="M361" s="2"/>
      <c r="N361" s="26"/>
      <c r="O361" s="22" t="str">
        <f ca="1">IF(COUNTIF('jours fériés'!C:C,Tableau1[[#This Row],[Date]]),"oui","")</f>
        <v/>
      </c>
      <c r="P361" s="75">
        <f ca="1">SUBTOTAL(109,P355:P360)</f>
        <v>0</v>
      </c>
      <c r="Q361" s="62">
        <f t="shared" ref="Q361" si="98">SUBTOTAL(109,Q355:Q360)</f>
        <v>0</v>
      </c>
      <c r="R361" s="66">
        <f t="shared" ref="R361" si="99">SUM(R355:R360)</f>
        <v>0</v>
      </c>
    </row>
    <row r="362" spans="2:18" x14ac:dyDescent="0.3">
      <c r="B362" s="49" t="str">
        <f>IF(WEEKDAY(Tableau1[[#This Row],[Date]],2)=4,"semaine "&amp;_xlfn.ISOWEEKNUM(Tableau1[[#This Row],[Date]]),"")</f>
        <v/>
      </c>
      <c r="C362" s="3" t="str">
        <f>UPPER(TEXT(Tableau1[[#This Row],[Date]],"jjjj"))</f>
        <v>LUNDI</v>
      </c>
      <c r="D362" s="4">
        <f>$C$3+ROW()-ROW(Tableau1[[#Headers],[Date]])-1</f>
        <v>44186</v>
      </c>
      <c r="E362" s="24"/>
      <c r="F362" s="24"/>
      <c r="G362" s="24"/>
      <c r="H362" s="24"/>
      <c r="I362" s="24"/>
      <c r="J362" s="24"/>
      <c r="K362" s="2">
        <f>Tableau1[[#This Row],[Fin ]]-Tableau1[[#This Row],[Début ]]-Tableau1[[#This Row],[Pause AM]]+Tableau1[[#This Row],[Fin PM]]-Tableau1[[#This Row],[Début PM]]-Tableau1[[#This Row],[Pause PM]]</f>
        <v>0</v>
      </c>
      <c r="L362" s="2"/>
      <c r="M362" s="2"/>
      <c r="N362" s="26"/>
      <c r="O362" s="22" t="str">
        <f ca="1">IF(COUNTIF('jours fériés'!C:C,Tableau1[[#This Row],[Date]]),"oui","")</f>
        <v/>
      </c>
      <c r="P362" s="74">
        <f ca="1">MAX(0,IF(WEEKDAY(Tableau1[[#This Row],[Date]],2)&lt;7,0,
SUM(OFFSET(Tableau1[[#This Row],[Temps de travail]],-6,,7))-
SUM(OFFSET(Tableau1[[#This Row],[Heures à récupérer]],-6,,7))+
SUM(OFFSET(Tableau1[[#This Row],[Récup avance]],-6,,7))+
COUNTA(OFFSET(Tableau1[[#This Row],[ CP / ABS]],-6,,7))*$E$3-$K$3
)*24)</f>
        <v>0</v>
      </c>
      <c r="Q362" s="65">
        <f>IF(Tableau1[[#This Row],[ CP / ABS]]="A.M.",Tableau1[[#This Row],[Temps de travail]],0)</f>
        <v>0</v>
      </c>
      <c r="R362" s="65">
        <f>IF(Tableau1[[#This Row],[ CP / ABS]]="Ch.P.",Tableau1[[#This Row],[Temps de travail]],0)</f>
        <v>0</v>
      </c>
    </row>
    <row r="363" spans="2:18" x14ac:dyDescent="0.3">
      <c r="B363" s="49" t="str">
        <f>IF(WEEKDAY(Tableau1[[#This Row],[Date]],2)=4,"semaine "&amp;_xlfn.ISOWEEKNUM(Tableau1[[#This Row],[Date]]),"")</f>
        <v/>
      </c>
      <c r="C363" s="3" t="str">
        <f>UPPER(TEXT(Tableau1[[#This Row],[Date]],"jjjj"))</f>
        <v>MARDI</v>
      </c>
      <c r="D363" s="4">
        <f>$C$3+ROW()-ROW(Tableau1[[#Headers],[Date]])-1</f>
        <v>44187</v>
      </c>
      <c r="E363" s="24"/>
      <c r="F363" s="24"/>
      <c r="G363" s="24"/>
      <c r="H363" s="24"/>
      <c r="I363" s="24"/>
      <c r="J363" s="24"/>
      <c r="K363" s="2">
        <f>Tableau1[[#This Row],[Fin ]]-Tableau1[[#This Row],[Début ]]-Tableau1[[#This Row],[Pause AM]]+Tableau1[[#This Row],[Fin PM]]-Tableau1[[#This Row],[Début PM]]-Tableau1[[#This Row],[Pause PM]]</f>
        <v>0</v>
      </c>
      <c r="L363" s="2"/>
      <c r="M363" s="2"/>
      <c r="N363" s="26"/>
      <c r="O363" s="22" t="str">
        <f ca="1">IF(COUNTIF('jours fériés'!C:C,Tableau1[[#This Row],[Date]]),"oui","")</f>
        <v/>
      </c>
      <c r="P363" s="74">
        <f ca="1">MAX(0,IF(WEEKDAY(Tableau1[[#This Row],[Date]],2)&lt;7,0,
SUM(OFFSET(Tableau1[[#This Row],[Temps de travail]],-6,,7))-
SUM(OFFSET(Tableau1[[#This Row],[Heures à récupérer]],-6,,7))+
SUM(OFFSET(Tableau1[[#This Row],[Récup avance]],-6,,7))+
COUNTA(OFFSET(Tableau1[[#This Row],[ CP / ABS]],-6,,7))*$E$3-$K$3
)*24)</f>
        <v>0</v>
      </c>
      <c r="Q363" s="63">
        <f>IF(Tableau1[[#This Row],[ CP / ABS]]="A.M.",Tableau1[[#This Row],[Temps de travail]],0)</f>
        <v>0</v>
      </c>
      <c r="R363" s="63">
        <f>IF(Tableau1[[#This Row],[ CP / ABS]]="Ch.P.",Tableau1[[#This Row],[Temps de travail]],0)</f>
        <v>0</v>
      </c>
    </row>
    <row r="364" spans="2:18" x14ac:dyDescent="0.3">
      <c r="B364" s="49" t="str">
        <f>IF(WEEKDAY(Tableau1[[#This Row],[Date]],2)=4,"semaine "&amp;_xlfn.ISOWEEKNUM(Tableau1[[#This Row],[Date]]),"")</f>
        <v/>
      </c>
      <c r="C364" s="3" t="str">
        <f>UPPER(TEXT(Tableau1[[#This Row],[Date]],"jjjj"))</f>
        <v>MERCREDI</v>
      </c>
      <c r="D364" s="4">
        <f>$C$3+ROW()-ROW(Tableau1[[#Headers],[Date]])-1</f>
        <v>44188</v>
      </c>
      <c r="E364" s="24"/>
      <c r="F364" s="24"/>
      <c r="G364" s="24"/>
      <c r="H364" s="24"/>
      <c r="I364" s="24"/>
      <c r="J364" s="24"/>
      <c r="K364" s="2">
        <f>Tableau1[[#This Row],[Fin ]]-Tableau1[[#This Row],[Début ]]-Tableau1[[#This Row],[Pause AM]]+Tableau1[[#This Row],[Fin PM]]-Tableau1[[#This Row],[Début PM]]-Tableau1[[#This Row],[Pause PM]]</f>
        <v>0</v>
      </c>
      <c r="L364" s="2"/>
      <c r="M364" s="2"/>
      <c r="N364" s="26"/>
      <c r="O364" s="22" t="str">
        <f ca="1">IF(COUNTIF('jours fériés'!C:C,Tableau1[[#This Row],[Date]]),"oui","")</f>
        <v/>
      </c>
      <c r="P364" s="74">
        <f ca="1">MAX(0,IF(WEEKDAY(Tableau1[[#This Row],[Date]],2)&lt;7,0,
SUM(OFFSET(Tableau1[[#This Row],[Temps de travail]],-6,,7))-
SUM(OFFSET(Tableau1[[#This Row],[Heures à récupérer]],-6,,7))+
SUM(OFFSET(Tableau1[[#This Row],[Récup avance]],-6,,7))+
COUNTA(OFFSET(Tableau1[[#This Row],[ CP / ABS]],-6,,7))*$E$3-$K$3
)*24)</f>
        <v>0</v>
      </c>
      <c r="Q364" s="63">
        <f>IF(Tableau1[[#This Row],[ CP / ABS]]="A.M.",Tableau1[[#This Row],[Temps de travail]],0)</f>
        <v>0</v>
      </c>
      <c r="R364" s="63">
        <f>IF(Tableau1[[#This Row],[ CP / ABS]]="Ch.P.",Tableau1[[#This Row],[Temps de travail]],0)</f>
        <v>0</v>
      </c>
    </row>
    <row r="365" spans="2:18" x14ac:dyDescent="0.3">
      <c r="B365" s="49" t="str">
        <f>IF(WEEKDAY(Tableau1[[#This Row],[Date]],2)=4,"semaine "&amp;_xlfn.ISOWEEKNUM(Tableau1[[#This Row],[Date]]),"")</f>
        <v>semaine 52</v>
      </c>
      <c r="C365" s="3" t="str">
        <f>UPPER(TEXT(Tableau1[[#This Row],[Date]],"jjjj"))</f>
        <v>JEUDI</v>
      </c>
      <c r="D365" s="4">
        <f>$C$3+ROW()-ROW(Tableau1[[#Headers],[Date]])-1</f>
        <v>44189</v>
      </c>
      <c r="E365" s="24"/>
      <c r="F365" s="24"/>
      <c r="G365" s="24"/>
      <c r="H365" s="24"/>
      <c r="I365" s="24"/>
      <c r="J365" s="24"/>
      <c r="K365" s="2">
        <f>Tableau1[[#This Row],[Fin ]]-Tableau1[[#This Row],[Début ]]-Tableau1[[#This Row],[Pause AM]]+Tableau1[[#This Row],[Fin PM]]-Tableau1[[#This Row],[Début PM]]-Tableau1[[#This Row],[Pause PM]]</f>
        <v>0</v>
      </c>
      <c r="L365" s="2"/>
      <c r="M365" s="2"/>
      <c r="N365" s="26"/>
      <c r="O365" s="22" t="str">
        <f ca="1">IF(COUNTIF('jours fériés'!C:C,Tableau1[[#This Row],[Date]]),"oui","")</f>
        <v/>
      </c>
      <c r="P365" s="74">
        <f ca="1">MAX(0,IF(WEEKDAY(Tableau1[[#This Row],[Date]],2)&lt;7,0,
SUM(OFFSET(Tableau1[[#This Row],[Temps de travail]],-6,,7))-
SUM(OFFSET(Tableau1[[#This Row],[Heures à récupérer]],-6,,7))+
SUM(OFFSET(Tableau1[[#This Row],[Récup avance]],-6,,7))+
COUNTA(OFFSET(Tableau1[[#This Row],[ CP / ABS]],-6,,7))*$E$3-$K$3
)*24)</f>
        <v>0</v>
      </c>
      <c r="Q365" s="63">
        <f>IF(Tableau1[[#This Row],[ CP / ABS]]="A.M.",Tableau1[[#This Row],[Temps de travail]],0)</f>
        <v>0</v>
      </c>
      <c r="R365" s="63">
        <f>IF(Tableau1[[#This Row],[ CP / ABS]]="Ch.P.",Tableau1[[#This Row],[Temps de travail]],0)</f>
        <v>0</v>
      </c>
    </row>
    <row r="366" spans="2:18" x14ac:dyDescent="0.3">
      <c r="B366" s="49" t="str">
        <f>IF(WEEKDAY(Tableau1[[#This Row],[Date]],2)=4,"semaine "&amp;_xlfn.ISOWEEKNUM(Tableau1[[#This Row],[Date]]),"")</f>
        <v/>
      </c>
      <c r="C366" s="3" t="str">
        <f>UPPER(TEXT(Tableau1[[#This Row],[Date]],"jjjj"))</f>
        <v>VENDREDI</v>
      </c>
      <c r="D366" s="4">
        <f>$C$3+ROW()-ROW(Tableau1[[#Headers],[Date]])-1</f>
        <v>44190</v>
      </c>
      <c r="E366" s="24"/>
      <c r="F366" s="24"/>
      <c r="G366" s="24"/>
      <c r="H366" s="24"/>
      <c r="I366" s="24"/>
      <c r="J366" s="24"/>
      <c r="K366" s="2">
        <f>Tableau1[[#This Row],[Fin ]]-Tableau1[[#This Row],[Début ]]-Tableau1[[#This Row],[Pause AM]]+Tableau1[[#This Row],[Fin PM]]-Tableau1[[#This Row],[Début PM]]-Tableau1[[#This Row],[Pause PM]]</f>
        <v>0</v>
      </c>
      <c r="L366" s="2"/>
      <c r="M366" s="2"/>
      <c r="N366" s="26"/>
      <c r="O366" s="22" t="str">
        <f ca="1">IF(COUNTIF('jours fériés'!C:C,Tableau1[[#This Row],[Date]]),"oui","")</f>
        <v>oui</v>
      </c>
      <c r="P366" s="74">
        <f ca="1">MAX(0,IF(WEEKDAY(Tableau1[[#This Row],[Date]],2)&lt;7,0,
SUM(OFFSET(Tableau1[[#This Row],[Temps de travail]],-6,,7))-
SUM(OFFSET(Tableau1[[#This Row],[Heures à récupérer]],-6,,7))+
SUM(OFFSET(Tableau1[[#This Row],[Récup avance]],-6,,7))+
COUNTA(OFFSET(Tableau1[[#This Row],[ CP / ABS]],-6,,7))*$E$3-$K$3
)*24)</f>
        <v>0</v>
      </c>
      <c r="Q366" s="63">
        <f>IF(Tableau1[[#This Row],[ CP / ABS]]="A.M.",Tableau1[[#This Row],[Temps de travail]],0)</f>
        <v>0</v>
      </c>
      <c r="R366" s="63">
        <f>IF(Tableau1[[#This Row],[ CP / ABS]]="Ch.P.",Tableau1[[#This Row],[Temps de travail]],0)</f>
        <v>0</v>
      </c>
    </row>
    <row r="367" spans="2:18" ht="15" thickBot="1" x14ac:dyDescent="0.35">
      <c r="B367" s="49" t="str">
        <f>IF(WEEKDAY(Tableau1[[#This Row],[Date]],2)=4,"semaine "&amp;_xlfn.ISOWEEKNUM(Tableau1[[#This Row],[Date]]),"")</f>
        <v/>
      </c>
      <c r="C367" s="3" t="str">
        <f>UPPER(TEXT(Tableau1[[#This Row],[Date]],"jjjj"))</f>
        <v>SAMEDI</v>
      </c>
      <c r="D367" s="4">
        <f>$C$3+ROW()-ROW(Tableau1[[#Headers],[Date]])-1</f>
        <v>44191</v>
      </c>
      <c r="E367" s="24"/>
      <c r="F367" s="24"/>
      <c r="G367" s="24"/>
      <c r="H367" s="24"/>
      <c r="I367" s="24"/>
      <c r="J367" s="24"/>
      <c r="K367" s="2">
        <f>Tableau1[[#This Row],[Fin ]]-Tableau1[[#This Row],[Début ]]-Tableau1[[#This Row],[Pause AM]]+Tableau1[[#This Row],[Fin PM]]-Tableau1[[#This Row],[Début PM]]-Tableau1[[#This Row],[Pause PM]]</f>
        <v>0</v>
      </c>
      <c r="L367" s="2"/>
      <c r="M367" s="2"/>
      <c r="N367" s="26"/>
      <c r="O367" s="22" t="str">
        <f ca="1">IF(COUNTIF('jours fériés'!C:C,Tableau1[[#This Row],[Date]]),"oui","")</f>
        <v/>
      </c>
      <c r="P367" s="74">
        <f ca="1">MAX(0,IF(WEEKDAY(Tableau1[[#This Row],[Date]],2)&lt;7,0,
SUM(OFFSET(Tableau1[[#This Row],[Temps de travail]],-6,,7))-
SUM(OFFSET(Tableau1[[#This Row],[Heures à récupérer]],-6,,7))+
SUM(OFFSET(Tableau1[[#This Row],[Récup avance]],-6,,7))+
COUNTA(OFFSET(Tableau1[[#This Row],[ CP / ABS]],-6,,7))*$E$3-$K$3
)*24)</f>
        <v>0</v>
      </c>
      <c r="Q367" s="63">
        <f>IF(Tableau1[[#This Row],[ CP / ABS]]="A.M.",Tableau1[[#This Row],[Temps de travail]],0)</f>
        <v>0</v>
      </c>
      <c r="R367" s="63">
        <f>IF(Tableau1[[#This Row],[ CP / ABS]]="Ch.P.",Tableau1[[#This Row],[Temps de travail]],0)</f>
        <v>0</v>
      </c>
    </row>
    <row r="368" spans="2:18" ht="15" thickBot="1" x14ac:dyDescent="0.35">
      <c r="B368" s="49" t="str">
        <f>IF(WEEKDAY(Tableau1[[#This Row],[Date]],2)=4,"semaine "&amp;_xlfn.ISOWEEKNUM(Tableau1[[#This Row],[Date]]),"")</f>
        <v/>
      </c>
      <c r="C368" s="3" t="str">
        <f>UPPER(TEXT(Tableau1[[#This Row],[Date]],"jjjj"))</f>
        <v>DIMANCHE</v>
      </c>
      <c r="D368" s="4">
        <f>$C$3+ROW()-ROW(Tableau1[[#Headers],[Date]])-1</f>
        <v>44192</v>
      </c>
      <c r="E368" s="24"/>
      <c r="F368" s="24"/>
      <c r="G368" s="24"/>
      <c r="H368" s="24"/>
      <c r="I368" s="24"/>
      <c r="J368" s="24"/>
      <c r="K368" s="2">
        <f>Tableau1[[#This Row],[Fin ]]-Tableau1[[#This Row],[Début ]]-Tableau1[[#This Row],[Pause AM]]+Tableau1[[#This Row],[Fin PM]]-Tableau1[[#This Row],[Début PM]]-Tableau1[[#This Row],[Pause PM]]</f>
        <v>0</v>
      </c>
      <c r="L368" s="2"/>
      <c r="M368" s="2"/>
      <c r="N368" s="26"/>
      <c r="O368" s="22" t="str">
        <f ca="1">IF(COUNTIF('jours fériés'!C:C,Tableau1[[#This Row],[Date]]),"oui","")</f>
        <v/>
      </c>
      <c r="P368" s="75">
        <f ca="1">SUBTOTAL(109,P362:P367)</f>
        <v>0</v>
      </c>
      <c r="Q368" s="62">
        <f t="shared" ref="Q368" si="100">SUBTOTAL(109,Q362:Q367)</f>
        <v>0</v>
      </c>
      <c r="R368" s="66">
        <f t="shared" ref="R368" si="101">SUM(R362:R367)</f>
        <v>0</v>
      </c>
    </row>
    <row r="369" spans="2:18" x14ac:dyDescent="0.3">
      <c r="B369" s="49" t="str">
        <f>IF(WEEKDAY(Tableau1[[#This Row],[Date]],2)=4,"semaine "&amp;_xlfn.ISOWEEKNUM(Tableau1[[#This Row],[Date]]),"")</f>
        <v/>
      </c>
      <c r="C369" s="3" t="str">
        <f>UPPER(TEXT(Tableau1[[#This Row],[Date]],"jjjj"))</f>
        <v>LUNDI</v>
      </c>
      <c r="D369" s="4">
        <f>$C$3+ROW()-ROW(Tableau1[[#Headers],[Date]])-1</f>
        <v>44193</v>
      </c>
      <c r="E369" s="24"/>
      <c r="F369" s="24"/>
      <c r="G369" s="24"/>
      <c r="H369" s="24"/>
      <c r="I369" s="24"/>
      <c r="J369" s="24"/>
      <c r="K369" s="2">
        <f>Tableau1[[#This Row],[Fin ]]-Tableau1[[#This Row],[Début ]]-Tableau1[[#This Row],[Pause AM]]+Tableau1[[#This Row],[Fin PM]]-Tableau1[[#This Row],[Début PM]]-Tableau1[[#This Row],[Pause PM]]</f>
        <v>0</v>
      </c>
      <c r="L369" s="2"/>
      <c r="M369" s="2"/>
      <c r="N369" s="26"/>
      <c r="O369" s="22" t="str">
        <f ca="1">IF(COUNTIF('jours fériés'!C:C,Tableau1[[#This Row],[Date]]),"oui","")</f>
        <v/>
      </c>
      <c r="P369" s="74">
        <f ca="1">MAX(0,IF(WEEKDAY(Tableau1[[#This Row],[Date]],2)&lt;7,0,
SUM(OFFSET(Tableau1[[#This Row],[Temps de travail]],-6,,7))-
SUM(OFFSET(Tableau1[[#This Row],[Heures à récupérer]],-6,,7))+
SUM(OFFSET(Tableau1[[#This Row],[Récup avance]],-6,,7))+
COUNTA(OFFSET(Tableau1[[#This Row],[ CP / ABS]],-6,,7))*$E$3-$K$3
)*24)</f>
        <v>0</v>
      </c>
      <c r="Q369" s="65">
        <f>IF(Tableau1[[#This Row],[ CP / ABS]]="A.M.",Tableau1[[#This Row],[Temps de travail]],0)</f>
        <v>0</v>
      </c>
      <c r="R369" s="65">
        <f>IF(Tableau1[[#This Row],[ CP / ABS]]="Ch.P.",Tableau1[[#This Row],[Temps de travail]],0)</f>
        <v>0</v>
      </c>
    </row>
    <row r="370" spans="2:18" x14ac:dyDescent="0.3">
      <c r="B370" s="49" t="str">
        <f>IF(WEEKDAY(Tableau1[[#This Row],[Date]],2)=4,"semaine "&amp;_xlfn.ISOWEEKNUM(Tableau1[[#This Row],[Date]]),"")</f>
        <v/>
      </c>
      <c r="C370" s="3" t="str">
        <f>UPPER(TEXT(Tableau1[[#This Row],[Date]],"jjjj"))</f>
        <v>MARDI</v>
      </c>
      <c r="D370" s="4">
        <f>$C$3+ROW()-ROW(Tableau1[[#Headers],[Date]])-1</f>
        <v>44194</v>
      </c>
      <c r="E370" s="24"/>
      <c r="F370" s="24"/>
      <c r="G370" s="24"/>
      <c r="H370" s="24"/>
      <c r="I370" s="24"/>
      <c r="J370" s="24"/>
      <c r="K370" s="2">
        <f>Tableau1[[#This Row],[Fin ]]-Tableau1[[#This Row],[Début ]]-Tableau1[[#This Row],[Pause AM]]+Tableau1[[#This Row],[Fin PM]]-Tableau1[[#This Row],[Début PM]]-Tableau1[[#This Row],[Pause PM]]</f>
        <v>0</v>
      </c>
      <c r="L370" s="2"/>
      <c r="M370" s="2"/>
      <c r="N370" s="26"/>
      <c r="O370" s="22" t="str">
        <f ca="1">IF(COUNTIF('jours fériés'!C:C,Tableau1[[#This Row],[Date]]),"oui","")</f>
        <v/>
      </c>
      <c r="P370" s="74">
        <f ca="1">MAX(0,IF(WEEKDAY(Tableau1[[#This Row],[Date]],2)&lt;7,0,
SUM(OFFSET(Tableau1[[#This Row],[Temps de travail]],-6,,7))-
SUM(OFFSET(Tableau1[[#This Row],[Heures à récupérer]],-6,,7))+
SUM(OFFSET(Tableau1[[#This Row],[Récup avance]],-6,,7))+
COUNTA(OFFSET(Tableau1[[#This Row],[ CP / ABS]],-6,,7))*$E$3-$K$3
)*24)</f>
        <v>0</v>
      </c>
      <c r="Q370" s="63">
        <f>IF(Tableau1[[#This Row],[ CP / ABS]]="A.M.",Tableau1[[#This Row],[Temps de travail]],0)</f>
        <v>0</v>
      </c>
      <c r="R370" s="63">
        <f>IF(Tableau1[[#This Row],[ CP / ABS]]="Ch.P.",Tableau1[[#This Row],[Temps de travail]],0)</f>
        <v>0</v>
      </c>
    </row>
    <row r="371" spans="2:18" x14ac:dyDescent="0.3">
      <c r="B371" s="49" t="str">
        <f>IF(WEEKDAY(Tableau1[[#This Row],[Date]],2)=4,"semaine "&amp;_xlfn.ISOWEEKNUM(Tableau1[[#This Row],[Date]]),"")</f>
        <v/>
      </c>
      <c r="C371" s="3" t="str">
        <f>UPPER(TEXT(Tableau1[[#This Row],[Date]],"jjjj"))</f>
        <v>MERCREDI</v>
      </c>
      <c r="D371" s="4">
        <f>$C$3+ROW()-ROW(Tableau1[[#Headers],[Date]])-1</f>
        <v>44195</v>
      </c>
      <c r="E371" s="24"/>
      <c r="F371" s="24"/>
      <c r="G371" s="24"/>
      <c r="H371" s="24"/>
      <c r="I371" s="24"/>
      <c r="J371" s="24"/>
      <c r="K371" s="2">
        <f>Tableau1[[#This Row],[Fin ]]-Tableau1[[#This Row],[Début ]]-Tableau1[[#This Row],[Pause AM]]+Tableau1[[#This Row],[Fin PM]]-Tableau1[[#This Row],[Début PM]]-Tableau1[[#This Row],[Pause PM]]</f>
        <v>0</v>
      </c>
      <c r="L371" s="2"/>
      <c r="M371" s="2"/>
      <c r="N371" s="26"/>
      <c r="O371" s="22" t="str">
        <f ca="1">IF(COUNTIF('jours fériés'!C:C,Tableau1[[#This Row],[Date]]),"oui","")</f>
        <v/>
      </c>
      <c r="P371" s="74">
        <f ca="1">MAX(0,IF(WEEKDAY(Tableau1[[#This Row],[Date]],2)&lt;7,0,
SUM(OFFSET(Tableau1[[#This Row],[Temps de travail]],-6,,7))-
SUM(OFFSET(Tableau1[[#This Row],[Heures à récupérer]],-6,,7))+
SUM(OFFSET(Tableau1[[#This Row],[Récup avance]],-6,,7))+
COUNTA(OFFSET(Tableau1[[#This Row],[ CP / ABS]],-6,,7))*$E$3-$K$3
)*24)</f>
        <v>0</v>
      </c>
      <c r="Q371" s="63">
        <f>IF(Tableau1[[#This Row],[ CP / ABS]]="A.M.",Tableau1[[#This Row],[Temps de travail]],0)</f>
        <v>0</v>
      </c>
      <c r="R371" s="63">
        <f>IF(Tableau1[[#This Row],[ CP / ABS]]="Ch.P.",Tableau1[[#This Row],[Temps de travail]],0)</f>
        <v>0</v>
      </c>
    </row>
    <row r="372" spans="2:18" x14ac:dyDescent="0.3">
      <c r="B372" s="49" t="str">
        <f>IF(WEEKDAY(Tableau1[[#This Row],[Date]],2)=4,"semaine "&amp;_xlfn.ISOWEEKNUM(Tableau1[[#This Row],[Date]]),"")</f>
        <v>semaine 53</v>
      </c>
      <c r="C372" s="3" t="str">
        <f>UPPER(TEXT(Tableau1[[#This Row],[Date]],"jjjj"))</f>
        <v>JEUDI</v>
      </c>
      <c r="D372" s="4">
        <f>$C$3+ROW()-ROW(Tableau1[[#Headers],[Date]])-1</f>
        <v>44196</v>
      </c>
      <c r="E372" s="24"/>
      <c r="F372" s="24"/>
      <c r="G372" s="24"/>
      <c r="H372" s="24"/>
      <c r="I372" s="24"/>
      <c r="J372" s="24"/>
      <c r="K372" s="2">
        <f>Tableau1[[#This Row],[Fin ]]-Tableau1[[#This Row],[Début ]]-Tableau1[[#This Row],[Pause AM]]+Tableau1[[#This Row],[Fin PM]]-Tableau1[[#This Row],[Début PM]]-Tableau1[[#This Row],[Pause PM]]</f>
        <v>0</v>
      </c>
      <c r="L372" s="2"/>
      <c r="M372" s="2"/>
      <c r="N372" s="26"/>
      <c r="O372" s="22" t="str">
        <f ca="1">IF(COUNTIF('jours fériés'!C:C,Tableau1[[#This Row],[Date]]),"oui","")</f>
        <v/>
      </c>
      <c r="P372" s="74">
        <f ca="1">MAX(0,IF(WEEKDAY(Tableau1[[#This Row],[Date]],2)&lt;7,0,
SUM(OFFSET(Tableau1[[#This Row],[Temps de travail]],-6,,7))-
SUM(OFFSET(Tableau1[[#This Row],[Heures à récupérer]],-6,,7))+
SUM(OFFSET(Tableau1[[#This Row],[Récup avance]],-6,,7))+
COUNTA(OFFSET(Tableau1[[#This Row],[ CP / ABS]],-6,,7))*$E$3-$K$3
)*24)</f>
        <v>0</v>
      </c>
      <c r="Q372" s="63">
        <f>IF(Tableau1[[#This Row],[ CP / ABS]]="A.M.",Tableau1[[#This Row],[Temps de travail]],0)</f>
        <v>0</v>
      </c>
      <c r="R372" s="63">
        <f>IF(Tableau1[[#This Row],[ CP / ABS]]="Ch.P.",Tableau1[[#This Row],[Temps de travail]],0)</f>
        <v>0</v>
      </c>
    </row>
    <row r="373" spans="2:18" x14ac:dyDescent="0.3">
      <c r="B373" s="49" t="str">
        <f>IF(WEEKDAY(Tableau1[[#This Row],[Date]],2)=4,"semaine "&amp;_xlfn.ISOWEEKNUM(Tableau1[[#This Row],[Date]]),"")</f>
        <v/>
      </c>
      <c r="C373" s="3" t="str">
        <f>UPPER(TEXT(Tableau1[[#This Row],[Date]],"jjjj"))</f>
        <v>VENDREDI</v>
      </c>
      <c r="D373" s="4">
        <f>$C$3+ROW()-ROW(Tableau1[[#Headers],[Date]])-1</f>
        <v>44197</v>
      </c>
      <c r="E373" s="24"/>
      <c r="F373" s="24"/>
      <c r="G373" s="24"/>
      <c r="H373" s="24"/>
      <c r="I373" s="24"/>
      <c r="J373" s="24"/>
      <c r="K373" s="2">
        <f>Tableau1[[#This Row],[Fin ]]-Tableau1[[#This Row],[Début ]]-Tableau1[[#This Row],[Pause AM]]+Tableau1[[#This Row],[Fin PM]]-Tableau1[[#This Row],[Début PM]]-Tableau1[[#This Row],[Pause PM]]</f>
        <v>0</v>
      </c>
      <c r="L373" s="2"/>
      <c r="M373" s="2"/>
      <c r="N373" s="26"/>
      <c r="O373" s="22" t="str">
        <f ca="1">IF(COUNTIF('jours fériés'!C:C,Tableau1[[#This Row],[Date]]),"oui","")</f>
        <v>oui</v>
      </c>
      <c r="P373" s="74">
        <f ca="1">MAX(0,IF(WEEKDAY(Tableau1[[#This Row],[Date]],2)&lt;7,0,
SUM(OFFSET(Tableau1[[#This Row],[Temps de travail]],-6,,7))-
SUM(OFFSET(Tableau1[[#This Row],[Heures à récupérer]],-6,,7))+
SUM(OFFSET(Tableau1[[#This Row],[Récup avance]],-6,,7))+
COUNTA(OFFSET(Tableau1[[#This Row],[ CP / ABS]],-6,,7))*$E$3-$K$3
)*24)</f>
        <v>0</v>
      </c>
      <c r="Q373" s="63">
        <f>IF(Tableau1[[#This Row],[ CP / ABS]]="A.M.",Tableau1[[#This Row],[Temps de travail]],0)</f>
        <v>0</v>
      </c>
      <c r="R373" s="63">
        <f>IF(Tableau1[[#This Row],[ CP / ABS]]="Ch.P.",Tableau1[[#This Row],[Temps de travail]],0)</f>
        <v>0</v>
      </c>
    </row>
    <row r="374" spans="2:18" ht="15" thickBot="1" x14ac:dyDescent="0.35">
      <c r="B374" s="49" t="str">
        <f>IF(WEEKDAY(Tableau1[[#This Row],[Date]],2)=4,"semaine "&amp;_xlfn.ISOWEEKNUM(Tableau1[[#This Row],[Date]]),"")</f>
        <v/>
      </c>
      <c r="C374" s="3" t="str">
        <f>UPPER(TEXT(Tableau1[[#This Row],[Date]],"jjjj"))</f>
        <v>SAMEDI</v>
      </c>
      <c r="D374" s="4">
        <f>$C$3+ROW()-ROW(Tableau1[[#Headers],[Date]])-1</f>
        <v>44198</v>
      </c>
      <c r="E374" s="24"/>
      <c r="F374" s="24"/>
      <c r="G374" s="24"/>
      <c r="H374" s="24"/>
      <c r="I374" s="24"/>
      <c r="J374" s="24"/>
      <c r="K374" s="2">
        <f>Tableau1[[#This Row],[Fin ]]-Tableau1[[#This Row],[Début ]]-Tableau1[[#This Row],[Pause AM]]+Tableau1[[#This Row],[Fin PM]]-Tableau1[[#This Row],[Début PM]]-Tableau1[[#This Row],[Pause PM]]</f>
        <v>0</v>
      </c>
      <c r="L374" s="2"/>
      <c r="M374" s="2"/>
      <c r="N374" s="26"/>
      <c r="O374" s="22" t="str">
        <f ca="1">IF(COUNTIF('jours fériés'!C:C,Tableau1[[#This Row],[Date]]),"oui","")</f>
        <v/>
      </c>
      <c r="P374" s="74">
        <f ca="1">MAX(0,IF(WEEKDAY(Tableau1[[#This Row],[Date]],2)&lt;7,0,
SUM(OFFSET(Tableau1[[#This Row],[Temps de travail]],-6,,7))-
SUM(OFFSET(Tableau1[[#This Row],[Heures à récupérer]],-6,,7))+
SUM(OFFSET(Tableau1[[#This Row],[Récup avance]],-6,,7))+
COUNTA(OFFSET(Tableau1[[#This Row],[ CP / ABS]],-6,,7))*$E$3-$K$3
)*24)</f>
        <v>0</v>
      </c>
      <c r="Q374" s="63">
        <f>IF(Tableau1[[#This Row],[ CP / ABS]]="A.M.",Tableau1[[#This Row],[Temps de travail]],0)</f>
        <v>0</v>
      </c>
      <c r="R374" s="63">
        <f>IF(Tableau1[[#This Row],[ CP / ABS]]="Ch.P.",Tableau1[[#This Row],[Temps de travail]],0)</f>
        <v>0</v>
      </c>
    </row>
    <row r="375" spans="2:18" ht="15" thickBot="1" x14ac:dyDescent="0.35">
      <c r="B375" s="49" t="str">
        <f>IF(WEEKDAY(Tableau1[[#This Row],[Date]],2)=4,"semaine "&amp;_xlfn.ISOWEEKNUM(Tableau1[[#This Row],[Date]]),"")</f>
        <v/>
      </c>
      <c r="C375" s="3" t="str">
        <f>UPPER(TEXT(Tableau1[[#This Row],[Date]],"jjjj"))</f>
        <v>DIMANCHE</v>
      </c>
      <c r="D375" s="4">
        <f>$C$3+ROW()-ROW(Tableau1[[#Headers],[Date]])-1</f>
        <v>44199</v>
      </c>
      <c r="E375" s="24"/>
      <c r="F375" s="24"/>
      <c r="G375" s="24"/>
      <c r="H375" s="24"/>
      <c r="I375" s="24"/>
      <c r="J375" s="24"/>
      <c r="K375" s="2">
        <f>Tableau1[[#This Row],[Fin ]]-Tableau1[[#This Row],[Début ]]-Tableau1[[#This Row],[Pause AM]]+Tableau1[[#This Row],[Fin PM]]-Tableau1[[#This Row],[Début PM]]-Tableau1[[#This Row],[Pause PM]]</f>
        <v>0</v>
      </c>
      <c r="L375" s="2"/>
      <c r="M375" s="2"/>
      <c r="N375" s="26"/>
      <c r="O375" s="22" t="str">
        <f ca="1">IF(COUNTIF('jours fériés'!C:C,Tableau1[[#This Row],[Date]]),"oui","")</f>
        <v/>
      </c>
      <c r="P375" s="75">
        <f ca="1">SUBTOTAL(109,P369:P374)</f>
        <v>0</v>
      </c>
      <c r="Q375" s="62">
        <f t="shared" ref="Q375" si="102">SUBTOTAL(109,Q369:Q374)</f>
        <v>0</v>
      </c>
      <c r="R375" s="66">
        <f t="shared" ref="R375" si="103">SUM(R369:R374)</f>
        <v>0</v>
      </c>
    </row>
    <row r="376" spans="2:18" x14ac:dyDescent="0.3">
      <c r="B376" s="49" t="str">
        <f>IF(WEEKDAY(Tableau1[[#This Row],[Date]],2)=4,"semaine "&amp;_xlfn.ISOWEEKNUM(Tableau1[[#This Row],[Date]]),"")</f>
        <v/>
      </c>
      <c r="C376" s="3" t="str">
        <f>UPPER(TEXT(Tableau1[[#This Row],[Date]],"jjjj"))</f>
        <v>LUNDI</v>
      </c>
      <c r="D376" s="4">
        <f>$C$3+ROW()-ROW(Tableau1[[#Headers],[Date]])-1</f>
        <v>44200</v>
      </c>
      <c r="E376" s="24"/>
      <c r="F376" s="24"/>
      <c r="G376" s="24"/>
      <c r="H376" s="24"/>
      <c r="I376" s="24"/>
      <c r="J376" s="24"/>
      <c r="K376" s="2">
        <f>Tableau1[[#This Row],[Fin ]]-Tableau1[[#This Row],[Début ]]-Tableau1[[#This Row],[Pause AM]]+Tableau1[[#This Row],[Fin PM]]-Tableau1[[#This Row],[Début PM]]-Tableau1[[#This Row],[Pause PM]]</f>
        <v>0</v>
      </c>
      <c r="L376" s="2"/>
      <c r="M376" s="2"/>
      <c r="N376" s="26"/>
      <c r="O376" s="22" t="str">
        <f ca="1">IF(COUNTIF('jours fériés'!C:C,Tableau1[[#This Row],[Date]]),"oui","")</f>
        <v/>
      </c>
      <c r="P376" s="74">
        <f ca="1">MAX(0,IF(WEEKDAY(Tableau1[[#This Row],[Date]],2)&lt;7,0,
SUM(OFFSET(Tableau1[[#This Row],[Temps de travail]],-6,,7))-
SUM(OFFSET(Tableau1[[#This Row],[Heures à récupérer]],-6,,7))+
SUM(OFFSET(Tableau1[[#This Row],[Récup avance]],-6,,7))+
COUNTA(OFFSET(Tableau1[[#This Row],[ CP / ABS]],-6,,7))*$E$3-$K$3
)*24)</f>
        <v>0</v>
      </c>
      <c r="Q376" s="65">
        <f>IF(Tableau1[[#This Row],[ CP / ABS]]="A.M.",Tableau1[[#This Row],[Temps de travail]],0)</f>
        <v>0</v>
      </c>
      <c r="R376" s="65">
        <f>IF(Tableau1[[#This Row],[ CP / ABS]]="Ch.P.",Tableau1[[#This Row],[Temps de travail]],0)</f>
        <v>0</v>
      </c>
    </row>
    <row r="377" spans="2:18" x14ac:dyDescent="0.3">
      <c r="B377" s="49" t="str">
        <f>IF(WEEKDAY(Tableau1[[#This Row],[Date]],2)=4,"semaine "&amp;_xlfn.ISOWEEKNUM(Tableau1[[#This Row],[Date]]),"")</f>
        <v/>
      </c>
      <c r="C377" s="3" t="str">
        <f>UPPER(TEXT(Tableau1[[#This Row],[Date]],"jjjj"))</f>
        <v>MARDI</v>
      </c>
      <c r="D377" s="4">
        <f>$C$3+ROW()-ROW(Tableau1[[#Headers],[Date]])-1</f>
        <v>44201</v>
      </c>
      <c r="E377" s="24"/>
      <c r="F377" s="24"/>
      <c r="G377" s="24"/>
      <c r="H377" s="24"/>
      <c r="I377" s="24"/>
      <c r="J377" s="24"/>
      <c r="K377" s="2">
        <f>Tableau1[[#This Row],[Fin ]]-Tableau1[[#This Row],[Début ]]-Tableau1[[#This Row],[Pause AM]]+Tableau1[[#This Row],[Fin PM]]-Tableau1[[#This Row],[Début PM]]-Tableau1[[#This Row],[Pause PM]]</f>
        <v>0</v>
      </c>
      <c r="L377" s="2"/>
      <c r="M377" s="2"/>
      <c r="N377" s="26"/>
      <c r="O377" s="22" t="str">
        <f ca="1">IF(COUNTIF('jours fériés'!C:C,Tableau1[[#This Row],[Date]]),"oui","")</f>
        <v/>
      </c>
      <c r="P377" s="74">
        <f ca="1">MAX(0,IF(WEEKDAY(Tableau1[[#This Row],[Date]],2)&lt;7,0,
SUM(OFFSET(Tableau1[[#This Row],[Temps de travail]],-6,,7))-
SUM(OFFSET(Tableau1[[#This Row],[Heures à récupérer]],-6,,7))+
SUM(OFFSET(Tableau1[[#This Row],[Récup avance]],-6,,7))+
COUNTA(OFFSET(Tableau1[[#This Row],[ CP / ABS]],-6,,7))*$E$3-$K$3
)*24)</f>
        <v>0</v>
      </c>
      <c r="Q377" s="63">
        <f>IF(Tableau1[[#This Row],[ CP / ABS]]="A.M.",Tableau1[[#This Row],[Temps de travail]],0)</f>
        <v>0</v>
      </c>
      <c r="R377" s="63">
        <f>IF(Tableau1[[#This Row],[ CP / ABS]]="Ch.P.",Tableau1[[#This Row],[Temps de travail]],0)</f>
        <v>0</v>
      </c>
    </row>
    <row r="378" spans="2:18" x14ac:dyDescent="0.3">
      <c r="B378" s="49" t="str">
        <f>IF(WEEKDAY(Tableau1[[#This Row],[Date]],2)=4,"semaine "&amp;_xlfn.ISOWEEKNUM(Tableau1[[#This Row],[Date]]),"")</f>
        <v/>
      </c>
      <c r="C378" s="3" t="str">
        <f>UPPER(TEXT(Tableau1[[#This Row],[Date]],"jjjj"))</f>
        <v>MERCREDI</v>
      </c>
      <c r="D378" s="4">
        <f>$C$3+ROW()-ROW(Tableau1[[#Headers],[Date]])-1</f>
        <v>44202</v>
      </c>
      <c r="E378" s="24"/>
      <c r="F378" s="24"/>
      <c r="G378" s="24"/>
      <c r="H378" s="24"/>
      <c r="I378" s="24"/>
      <c r="J378" s="24"/>
      <c r="K378" s="2">
        <f>Tableau1[[#This Row],[Fin ]]-Tableau1[[#This Row],[Début ]]-Tableau1[[#This Row],[Pause AM]]+Tableau1[[#This Row],[Fin PM]]-Tableau1[[#This Row],[Début PM]]-Tableau1[[#This Row],[Pause PM]]</f>
        <v>0</v>
      </c>
      <c r="L378" s="2"/>
      <c r="M378" s="2"/>
      <c r="N378" s="26"/>
      <c r="O378" s="22" t="str">
        <f ca="1">IF(COUNTIF('jours fériés'!C:C,Tableau1[[#This Row],[Date]]),"oui","")</f>
        <v/>
      </c>
      <c r="P378" s="74">
        <f ca="1">MAX(0,IF(WEEKDAY(Tableau1[[#This Row],[Date]],2)&lt;7,0,
SUM(OFFSET(Tableau1[[#This Row],[Temps de travail]],-6,,7))-
SUM(OFFSET(Tableau1[[#This Row],[Heures à récupérer]],-6,,7))+
SUM(OFFSET(Tableau1[[#This Row],[Récup avance]],-6,,7))+
COUNTA(OFFSET(Tableau1[[#This Row],[ CP / ABS]],-6,,7))*$E$3-$K$3
)*24)</f>
        <v>0</v>
      </c>
      <c r="Q378" s="63">
        <f>IF(Tableau1[[#This Row],[ CP / ABS]]="A.M.",Tableau1[[#This Row],[Temps de travail]],0)</f>
        <v>0</v>
      </c>
      <c r="R378" s="63">
        <f>IF(Tableau1[[#This Row],[ CP / ABS]]="Ch.P.",Tableau1[[#This Row],[Temps de travail]],0)</f>
        <v>0</v>
      </c>
    </row>
    <row r="379" spans="2:18" x14ac:dyDescent="0.3">
      <c r="B379" s="49" t="str">
        <f>IF(WEEKDAY(Tableau1[[#This Row],[Date]],2)=4,"semaine "&amp;_xlfn.ISOWEEKNUM(Tableau1[[#This Row],[Date]]),"")</f>
        <v>semaine 1</v>
      </c>
      <c r="C379" s="3" t="str">
        <f>UPPER(TEXT(Tableau1[[#This Row],[Date]],"jjjj"))</f>
        <v>JEUDI</v>
      </c>
      <c r="D379" s="4">
        <f>$C$3+ROW()-ROW(Tableau1[[#Headers],[Date]])-1</f>
        <v>44203</v>
      </c>
      <c r="E379" s="24"/>
      <c r="F379" s="24"/>
      <c r="G379" s="24"/>
      <c r="H379" s="24"/>
      <c r="I379" s="24"/>
      <c r="J379" s="24"/>
      <c r="K379" s="2">
        <f>Tableau1[[#This Row],[Fin ]]-Tableau1[[#This Row],[Début ]]-Tableau1[[#This Row],[Pause AM]]+Tableau1[[#This Row],[Fin PM]]-Tableau1[[#This Row],[Début PM]]-Tableau1[[#This Row],[Pause PM]]</f>
        <v>0</v>
      </c>
      <c r="L379" s="2"/>
      <c r="M379" s="2"/>
      <c r="N379" s="26"/>
      <c r="O379" s="22" t="str">
        <f ca="1">IF(COUNTIF('jours fériés'!C:C,Tableau1[[#This Row],[Date]]),"oui","")</f>
        <v/>
      </c>
      <c r="P379" s="74">
        <f ca="1">MAX(0,IF(WEEKDAY(Tableau1[[#This Row],[Date]],2)&lt;7,0,
SUM(OFFSET(Tableau1[[#This Row],[Temps de travail]],-6,,7))-
SUM(OFFSET(Tableau1[[#This Row],[Heures à récupérer]],-6,,7))+
SUM(OFFSET(Tableau1[[#This Row],[Récup avance]],-6,,7))+
COUNTA(OFFSET(Tableau1[[#This Row],[ CP / ABS]],-6,,7))*$E$3-$K$3
)*24)</f>
        <v>0</v>
      </c>
      <c r="Q379" s="63">
        <f>IF(Tableau1[[#This Row],[ CP / ABS]]="A.M.",Tableau1[[#This Row],[Temps de travail]],0)</f>
        <v>0</v>
      </c>
      <c r="R379" s="63">
        <f>IF(Tableau1[[#This Row],[ CP / ABS]]="Ch.P.",Tableau1[[#This Row],[Temps de travail]],0)</f>
        <v>0</v>
      </c>
    </row>
    <row r="380" spans="2:18" x14ac:dyDescent="0.3">
      <c r="B380" s="49" t="str">
        <f>IF(WEEKDAY(Tableau1[[#This Row],[Date]],2)=4,"semaine "&amp;_xlfn.ISOWEEKNUM(Tableau1[[#This Row],[Date]]),"")</f>
        <v/>
      </c>
      <c r="C380" s="3" t="str">
        <f>UPPER(TEXT(Tableau1[[#This Row],[Date]],"jjjj"))</f>
        <v>VENDREDI</v>
      </c>
      <c r="D380" s="4">
        <f>$C$3+ROW()-ROW(Tableau1[[#Headers],[Date]])-1</f>
        <v>44204</v>
      </c>
      <c r="E380" s="24"/>
      <c r="F380" s="24"/>
      <c r="G380" s="24"/>
      <c r="H380" s="24"/>
      <c r="I380" s="24"/>
      <c r="J380" s="24"/>
      <c r="K380" s="2">
        <f>Tableau1[[#This Row],[Fin ]]-Tableau1[[#This Row],[Début ]]-Tableau1[[#This Row],[Pause AM]]+Tableau1[[#This Row],[Fin PM]]-Tableau1[[#This Row],[Début PM]]-Tableau1[[#This Row],[Pause PM]]</f>
        <v>0</v>
      </c>
      <c r="L380" s="2"/>
      <c r="M380" s="2"/>
      <c r="N380" s="26"/>
      <c r="O380" s="22" t="str">
        <f ca="1">IF(COUNTIF('jours fériés'!C:C,Tableau1[[#This Row],[Date]]),"oui","")</f>
        <v/>
      </c>
      <c r="P380" s="74">
        <f ca="1">MAX(0,IF(WEEKDAY(Tableau1[[#This Row],[Date]],2)&lt;7,0,
SUM(OFFSET(Tableau1[[#This Row],[Temps de travail]],-6,,7))-
SUM(OFFSET(Tableau1[[#This Row],[Heures à récupérer]],-6,,7))+
SUM(OFFSET(Tableau1[[#This Row],[Récup avance]],-6,,7))+
COUNTA(OFFSET(Tableau1[[#This Row],[ CP / ABS]],-6,,7))*$E$3-$K$3
)*24)</f>
        <v>0</v>
      </c>
      <c r="Q380" s="63">
        <f>IF(Tableau1[[#This Row],[ CP / ABS]]="A.M.",Tableau1[[#This Row],[Temps de travail]],0)</f>
        <v>0</v>
      </c>
      <c r="R380" s="63">
        <f>IF(Tableau1[[#This Row],[ CP / ABS]]="Ch.P.",Tableau1[[#This Row],[Temps de travail]],0)</f>
        <v>0</v>
      </c>
    </row>
    <row r="381" spans="2:18" ht="15" thickBot="1" x14ac:dyDescent="0.35">
      <c r="B381" s="49" t="str">
        <f>IF(WEEKDAY(Tableau1[[#This Row],[Date]],2)=4,"semaine "&amp;_xlfn.ISOWEEKNUM(Tableau1[[#This Row],[Date]]),"")</f>
        <v/>
      </c>
      <c r="C381" s="3" t="str">
        <f>UPPER(TEXT(Tableau1[[#This Row],[Date]],"jjjj"))</f>
        <v>SAMEDI</v>
      </c>
      <c r="D381" s="4">
        <f>$C$3+ROW()-ROW(Tableau1[[#Headers],[Date]])-1</f>
        <v>44205</v>
      </c>
      <c r="E381" s="24"/>
      <c r="F381" s="24"/>
      <c r="G381" s="24"/>
      <c r="H381" s="24"/>
      <c r="I381" s="24"/>
      <c r="J381" s="24"/>
      <c r="K381" s="2">
        <f>Tableau1[[#This Row],[Fin ]]-Tableau1[[#This Row],[Début ]]-Tableau1[[#This Row],[Pause AM]]+Tableau1[[#This Row],[Fin PM]]-Tableau1[[#This Row],[Début PM]]-Tableau1[[#This Row],[Pause PM]]</f>
        <v>0</v>
      </c>
      <c r="L381" s="2"/>
      <c r="M381" s="2"/>
      <c r="N381" s="26"/>
      <c r="O381" s="22" t="str">
        <f ca="1">IF(COUNTIF('jours fériés'!C:C,Tableau1[[#This Row],[Date]]),"oui","")</f>
        <v/>
      </c>
      <c r="P381" s="74">
        <f ca="1">MAX(0,IF(WEEKDAY(Tableau1[[#This Row],[Date]],2)&lt;7,0,
SUM(OFFSET(Tableau1[[#This Row],[Temps de travail]],-6,,7))-
SUM(OFFSET(Tableau1[[#This Row],[Heures à récupérer]],-6,,7))+
SUM(OFFSET(Tableau1[[#This Row],[Récup avance]],-6,,7))+
COUNTA(OFFSET(Tableau1[[#This Row],[ CP / ABS]],-6,,7))*$E$3-$K$3
)*24)</f>
        <v>0</v>
      </c>
      <c r="Q381" s="63">
        <f>IF(Tableau1[[#This Row],[ CP / ABS]]="A.M.",Tableau1[[#This Row],[Temps de travail]],0)</f>
        <v>0</v>
      </c>
      <c r="R381" s="63">
        <f>IF(Tableau1[[#This Row],[ CP / ABS]]="Ch.P.",Tableau1[[#This Row],[Temps de travail]],0)</f>
        <v>0</v>
      </c>
    </row>
    <row r="382" spans="2:18" ht="15" thickBot="1" x14ac:dyDescent="0.35">
      <c r="B382" s="49" t="str">
        <f>IF(WEEKDAY(Tableau1[[#This Row],[Date]],2)=4,"semaine "&amp;_xlfn.ISOWEEKNUM(Tableau1[[#This Row],[Date]]),"")</f>
        <v/>
      </c>
      <c r="C382" s="3" t="str">
        <f>UPPER(TEXT(Tableau1[[#This Row],[Date]],"jjjj"))</f>
        <v>DIMANCHE</v>
      </c>
      <c r="D382" s="4">
        <f>$C$3+ROW()-ROW(Tableau1[[#Headers],[Date]])-1</f>
        <v>44206</v>
      </c>
      <c r="E382" s="24"/>
      <c r="F382" s="24"/>
      <c r="G382" s="24"/>
      <c r="H382" s="24"/>
      <c r="I382" s="24"/>
      <c r="J382" s="24"/>
      <c r="K382" s="2">
        <f>Tableau1[[#This Row],[Fin ]]-Tableau1[[#This Row],[Début ]]-Tableau1[[#This Row],[Pause AM]]+Tableau1[[#This Row],[Fin PM]]-Tableau1[[#This Row],[Début PM]]-Tableau1[[#This Row],[Pause PM]]</f>
        <v>0</v>
      </c>
      <c r="L382" s="2"/>
      <c r="M382" s="2"/>
      <c r="N382" s="26"/>
      <c r="O382" s="22" t="str">
        <f ca="1">IF(COUNTIF('jours fériés'!C:C,Tableau1[[#This Row],[Date]]),"oui","")</f>
        <v/>
      </c>
      <c r="P382" s="75">
        <f ca="1">SUBTOTAL(109,P376:P381)</f>
        <v>0</v>
      </c>
      <c r="Q382" s="62">
        <f t="shared" ref="Q382" si="104">SUBTOTAL(109,Q376:Q381)</f>
        <v>0</v>
      </c>
      <c r="R382" s="66">
        <f t="shared" ref="R382" si="105">SUM(R376:R381)</f>
        <v>0</v>
      </c>
    </row>
    <row r="383" spans="2:18" x14ac:dyDescent="0.3">
      <c r="B383" s="49" t="str">
        <f>IF(WEEKDAY(Tableau1[[#This Row],[Date]],2)=4,"semaine "&amp;_xlfn.ISOWEEKNUM(Tableau1[[#This Row],[Date]]),"")</f>
        <v/>
      </c>
      <c r="C383" s="3" t="str">
        <f>UPPER(TEXT(Tableau1[[#This Row],[Date]],"jjjj"))</f>
        <v>LUNDI</v>
      </c>
      <c r="D383" s="4">
        <f>$C$3+ROW()-ROW(Tableau1[[#Headers],[Date]])-1</f>
        <v>44207</v>
      </c>
      <c r="E383" s="24"/>
      <c r="F383" s="24"/>
      <c r="G383" s="24"/>
      <c r="H383" s="24"/>
      <c r="I383" s="24"/>
      <c r="J383" s="24"/>
      <c r="K383" s="2">
        <f>Tableau1[[#This Row],[Fin ]]-Tableau1[[#This Row],[Début ]]-Tableau1[[#This Row],[Pause AM]]+Tableau1[[#This Row],[Fin PM]]-Tableau1[[#This Row],[Début PM]]-Tableau1[[#This Row],[Pause PM]]</f>
        <v>0</v>
      </c>
      <c r="L383" s="2"/>
      <c r="M383" s="2"/>
      <c r="N383" s="26"/>
      <c r="O383" s="22" t="str">
        <f ca="1">IF(COUNTIF('jours fériés'!C:C,Tableau1[[#This Row],[Date]]),"oui","")</f>
        <v/>
      </c>
      <c r="P383" s="74">
        <f ca="1">MAX(0,IF(WEEKDAY(Tableau1[[#This Row],[Date]],2)&lt;7,0,
SUM(OFFSET(Tableau1[[#This Row],[Temps de travail]],-6,,7))-
SUM(OFFSET(Tableau1[[#This Row],[Heures à récupérer]],-6,,7))+
SUM(OFFSET(Tableau1[[#This Row],[Récup avance]],-6,,7))+
COUNTA(OFFSET(Tableau1[[#This Row],[ CP / ABS]],-6,,7))*$E$3-$K$3
)*24)</f>
        <v>0</v>
      </c>
      <c r="Q383" s="65">
        <f>IF(Tableau1[[#This Row],[ CP / ABS]]="A.M.",Tableau1[[#This Row],[Temps de travail]],0)</f>
        <v>0</v>
      </c>
      <c r="R383" s="65">
        <f>IF(Tableau1[[#This Row],[ CP / ABS]]="Ch.P.",Tableau1[[#This Row],[Temps de travail]],0)</f>
        <v>0</v>
      </c>
    </row>
    <row r="384" spans="2:18" x14ac:dyDescent="0.3">
      <c r="B384" s="49" t="str">
        <f>IF(WEEKDAY(Tableau1[[#This Row],[Date]],2)=4,"semaine "&amp;_xlfn.ISOWEEKNUM(Tableau1[[#This Row],[Date]]),"")</f>
        <v/>
      </c>
      <c r="C384" s="3" t="str">
        <f>UPPER(TEXT(Tableau1[[#This Row],[Date]],"jjjj"))</f>
        <v>MARDI</v>
      </c>
      <c r="D384" s="4">
        <f>$C$3+ROW()-ROW(Tableau1[[#Headers],[Date]])-1</f>
        <v>44208</v>
      </c>
      <c r="E384" s="24"/>
      <c r="F384" s="24"/>
      <c r="G384" s="24"/>
      <c r="H384" s="24"/>
      <c r="I384" s="24"/>
      <c r="J384" s="24"/>
      <c r="K384" s="2">
        <f>Tableau1[[#This Row],[Fin ]]-Tableau1[[#This Row],[Début ]]-Tableau1[[#This Row],[Pause AM]]+Tableau1[[#This Row],[Fin PM]]-Tableau1[[#This Row],[Début PM]]-Tableau1[[#This Row],[Pause PM]]</f>
        <v>0</v>
      </c>
      <c r="L384" s="2"/>
      <c r="M384" s="2"/>
      <c r="N384" s="26"/>
      <c r="O384" s="22" t="str">
        <f ca="1">IF(COUNTIF('jours fériés'!C:C,Tableau1[[#This Row],[Date]]),"oui","")</f>
        <v/>
      </c>
      <c r="P384" s="74">
        <f ca="1">MAX(0,IF(WEEKDAY(Tableau1[[#This Row],[Date]],2)&lt;7,0,
SUM(OFFSET(Tableau1[[#This Row],[Temps de travail]],-6,,7))-
SUM(OFFSET(Tableau1[[#This Row],[Heures à récupérer]],-6,,7))+
SUM(OFFSET(Tableau1[[#This Row],[Récup avance]],-6,,7))+
COUNTA(OFFSET(Tableau1[[#This Row],[ CP / ABS]],-6,,7))*$E$3-$K$3
)*24)</f>
        <v>0</v>
      </c>
      <c r="Q384" s="63">
        <f>IF(Tableau1[[#This Row],[ CP / ABS]]="A.M.",Tableau1[[#This Row],[Temps de travail]],0)</f>
        <v>0</v>
      </c>
      <c r="R384" s="63">
        <f>IF(Tableau1[[#This Row],[ CP / ABS]]="Ch.P.",Tableau1[[#This Row],[Temps de travail]],0)</f>
        <v>0</v>
      </c>
    </row>
    <row r="385" spans="2:18" x14ac:dyDescent="0.3">
      <c r="B385" s="49" t="str">
        <f>IF(WEEKDAY(Tableau1[[#This Row],[Date]],2)=4,"semaine "&amp;_xlfn.ISOWEEKNUM(Tableau1[[#This Row],[Date]]),"")</f>
        <v/>
      </c>
      <c r="C385" s="3" t="str">
        <f>UPPER(TEXT(Tableau1[[#This Row],[Date]],"jjjj"))</f>
        <v>MERCREDI</v>
      </c>
      <c r="D385" s="4">
        <f>$C$3+ROW()-ROW(Tableau1[[#Headers],[Date]])-1</f>
        <v>44209</v>
      </c>
      <c r="E385" s="24"/>
      <c r="F385" s="24"/>
      <c r="G385" s="24"/>
      <c r="H385" s="24"/>
      <c r="I385" s="24"/>
      <c r="J385" s="24"/>
      <c r="K385" s="2">
        <f>Tableau1[[#This Row],[Fin ]]-Tableau1[[#This Row],[Début ]]-Tableau1[[#This Row],[Pause AM]]+Tableau1[[#This Row],[Fin PM]]-Tableau1[[#This Row],[Début PM]]-Tableau1[[#This Row],[Pause PM]]</f>
        <v>0</v>
      </c>
      <c r="L385" s="2"/>
      <c r="M385" s="2"/>
      <c r="N385" s="26"/>
      <c r="O385" s="22" t="str">
        <f ca="1">IF(COUNTIF('jours fériés'!C:C,Tableau1[[#This Row],[Date]]),"oui","")</f>
        <v/>
      </c>
      <c r="P385" s="74">
        <f ca="1">MAX(0,IF(WEEKDAY(Tableau1[[#This Row],[Date]],2)&lt;7,0,
SUM(OFFSET(Tableau1[[#This Row],[Temps de travail]],-6,,7))-
SUM(OFFSET(Tableau1[[#This Row],[Heures à récupérer]],-6,,7))+
SUM(OFFSET(Tableau1[[#This Row],[Récup avance]],-6,,7))+
COUNTA(OFFSET(Tableau1[[#This Row],[ CP / ABS]],-6,,7))*$E$3-$K$3
)*24)</f>
        <v>0</v>
      </c>
      <c r="Q385" s="63">
        <f>IF(Tableau1[[#This Row],[ CP / ABS]]="A.M.",Tableau1[[#This Row],[Temps de travail]],0)</f>
        <v>0</v>
      </c>
      <c r="R385" s="63">
        <f>IF(Tableau1[[#This Row],[ CP / ABS]]="Ch.P.",Tableau1[[#This Row],[Temps de travail]],0)</f>
        <v>0</v>
      </c>
    </row>
    <row r="386" spans="2:18" x14ac:dyDescent="0.3">
      <c r="B386" s="49" t="str">
        <f>IF(WEEKDAY(Tableau1[[#This Row],[Date]],2)=4,"semaine "&amp;_xlfn.ISOWEEKNUM(Tableau1[[#This Row],[Date]]),"")</f>
        <v>semaine 2</v>
      </c>
      <c r="C386" s="3" t="str">
        <f>UPPER(TEXT(Tableau1[[#This Row],[Date]],"jjjj"))</f>
        <v>JEUDI</v>
      </c>
      <c r="D386" s="4">
        <f>$C$3+ROW()-ROW(Tableau1[[#Headers],[Date]])-1</f>
        <v>44210</v>
      </c>
      <c r="E386" s="24"/>
      <c r="F386" s="24"/>
      <c r="G386" s="24"/>
      <c r="H386" s="24"/>
      <c r="I386" s="24"/>
      <c r="J386" s="24"/>
      <c r="K386" s="2">
        <f>Tableau1[[#This Row],[Fin ]]-Tableau1[[#This Row],[Début ]]-Tableau1[[#This Row],[Pause AM]]+Tableau1[[#This Row],[Fin PM]]-Tableau1[[#This Row],[Début PM]]-Tableau1[[#This Row],[Pause PM]]</f>
        <v>0</v>
      </c>
      <c r="L386" s="2"/>
      <c r="M386" s="2"/>
      <c r="N386" s="26"/>
      <c r="O386" s="22" t="str">
        <f ca="1">IF(COUNTIF('jours fériés'!C:C,Tableau1[[#This Row],[Date]]),"oui","")</f>
        <v/>
      </c>
      <c r="P386" s="74">
        <f ca="1">MAX(0,IF(WEEKDAY(Tableau1[[#This Row],[Date]],2)&lt;7,0,
SUM(OFFSET(Tableau1[[#This Row],[Temps de travail]],-6,,7))-
SUM(OFFSET(Tableau1[[#This Row],[Heures à récupérer]],-6,,7))+
SUM(OFFSET(Tableau1[[#This Row],[Récup avance]],-6,,7))+
COUNTA(OFFSET(Tableau1[[#This Row],[ CP / ABS]],-6,,7))*$E$3-$K$3
)*24)</f>
        <v>0</v>
      </c>
      <c r="Q386" s="63">
        <f>IF(Tableau1[[#This Row],[ CP / ABS]]="A.M.",Tableau1[[#This Row],[Temps de travail]],0)</f>
        <v>0</v>
      </c>
      <c r="R386" s="63">
        <f>IF(Tableau1[[#This Row],[ CP / ABS]]="Ch.P.",Tableau1[[#This Row],[Temps de travail]],0)</f>
        <v>0</v>
      </c>
    </row>
    <row r="387" spans="2:18" x14ac:dyDescent="0.3">
      <c r="B387" s="49" t="str">
        <f>IF(WEEKDAY(Tableau1[[#This Row],[Date]],2)=4,"semaine "&amp;_xlfn.ISOWEEKNUM(Tableau1[[#This Row],[Date]]),"")</f>
        <v/>
      </c>
      <c r="C387" s="3" t="str">
        <f>UPPER(TEXT(Tableau1[[#This Row],[Date]],"jjjj"))</f>
        <v>VENDREDI</v>
      </c>
      <c r="D387" s="4">
        <f>$C$3+ROW()-ROW(Tableau1[[#Headers],[Date]])-1</f>
        <v>44211</v>
      </c>
      <c r="E387" s="24"/>
      <c r="F387" s="24"/>
      <c r="G387" s="24"/>
      <c r="H387" s="24"/>
      <c r="I387" s="24"/>
      <c r="J387" s="24"/>
      <c r="K387" s="2">
        <f>Tableau1[[#This Row],[Fin ]]-Tableau1[[#This Row],[Début ]]-Tableau1[[#This Row],[Pause AM]]+Tableau1[[#This Row],[Fin PM]]-Tableau1[[#This Row],[Début PM]]-Tableau1[[#This Row],[Pause PM]]</f>
        <v>0</v>
      </c>
      <c r="L387" s="2"/>
      <c r="M387" s="2"/>
      <c r="N387" s="26"/>
      <c r="O387" s="22" t="str">
        <f ca="1">IF(COUNTIF('jours fériés'!C:C,Tableau1[[#This Row],[Date]]),"oui","")</f>
        <v/>
      </c>
      <c r="P387" s="74">
        <f ca="1">MAX(0,IF(WEEKDAY(Tableau1[[#This Row],[Date]],2)&lt;7,0,
SUM(OFFSET(Tableau1[[#This Row],[Temps de travail]],-6,,7))-
SUM(OFFSET(Tableau1[[#This Row],[Heures à récupérer]],-6,,7))+
SUM(OFFSET(Tableau1[[#This Row],[Récup avance]],-6,,7))+
COUNTA(OFFSET(Tableau1[[#This Row],[ CP / ABS]],-6,,7))*$E$3-$K$3
)*24)</f>
        <v>0</v>
      </c>
      <c r="Q387" s="63">
        <f>IF(Tableau1[[#This Row],[ CP / ABS]]="A.M.",Tableau1[[#This Row],[Temps de travail]],0)</f>
        <v>0</v>
      </c>
      <c r="R387" s="63">
        <f>IF(Tableau1[[#This Row],[ CP / ABS]]="Ch.P.",Tableau1[[#This Row],[Temps de travail]],0)</f>
        <v>0</v>
      </c>
    </row>
    <row r="388" spans="2:18" ht="15" thickBot="1" x14ac:dyDescent="0.35">
      <c r="B388" s="49" t="str">
        <f>IF(WEEKDAY(Tableau1[[#This Row],[Date]],2)=4,"semaine "&amp;_xlfn.ISOWEEKNUM(Tableau1[[#This Row],[Date]]),"")</f>
        <v/>
      </c>
      <c r="C388" s="3" t="str">
        <f>UPPER(TEXT(Tableau1[[#This Row],[Date]],"jjjj"))</f>
        <v>SAMEDI</v>
      </c>
      <c r="D388" s="4">
        <f>$C$3+ROW()-ROW(Tableau1[[#Headers],[Date]])-1</f>
        <v>44212</v>
      </c>
      <c r="E388" s="24"/>
      <c r="F388" s="24"/>
      <c r="G388" s="24"/>
      <c r="H388" s="24"/>
      <c r="I388" s="24"/>
      <c r="J388" s="24"/>
      <c r="K388" s="2">
        <f>Tableau1[[#This Row],[Fin ]]-Tableau1[[#This Row],[Début ]]-Tableau1[[#This Row],[Pause AM]]+Tableau1[[#This Row],[Fin PM]]-Tableau1[[#This Row],[Début PM]]-Tableau1[[#This Row],[Pause PM]]</f>
        <v>0</v>
      </c>
      <c r="L388" s="2"/>
      <c r="M388" s="2"/>
      <c r="N388" s="26"/>
      <c r="O388" s="22" t="str">
        <f ca="1">IF(COUNTIF('jours fériés'!C:C,Tableau1[[#This Row],[Date]]),"oui","")</f>
        <v/>
      </c>
      <c r="P388" s="74">
        <f ca="1">MAX(0,IF(WEEKDAY(Tableau1[[#This Row],[Date]],2)&lt;7,0,
SUM(OFFSET(Tableau1[[#This Row],[Temps de travail]],-6,,7))-
SUM(OFFSET(Tableau1[[#This Row],[Heures à récupérer]],-6,,7))+
SUM(OFFSET(Tableau1[[#This Row],[Récup avance]],-6,,7))+
COUNTA(OFFSET(Tableau1[[#This Row],[ CP / ABS]],-6,,7))*$E$3-$K$3
)*24)</f>
        <v>0</v>
      </c>
      <c r="Q388" s="63">
        <f>IF(Tableau1[[#This Row],[ CP / ABS]]="A.M.",Tableau1[[#This Row],[Temps de travail]],0)</f>
        <v>0</v>
      </c>
      <c r="R388" s="63">
        <f>IF(Tableau1[[#This Row],[ CP / ABS]]="Ch.P.",Tableau1[[#This Row],[Temps de travail]],0)</f>
        <v>0</v>
      </c>
    </row>
    <row r="389" spans="2:18" ht="15" thickBot="1" x14ac:dyDescent="0.35">
      <c r="B389" s="49" t="str">
        <f>IF(WEEKDAY(Tableau1[[#This Row],[Date]],2)=4,"semaine "&amp;_xlfn.ISOWEEKNUM(Tableau1[[#This Row],[Date]]),"")</f>
        <v/>
      </c>
      <c r="C389" s="3" t="str">
        <f>UPPER(TEXT(Tableau1[[#This Row],[Date]],"jjjj"))</f>
        <v>DIMANCHE</v>
      </c>
      <c r="D389" s="4">
        <f>$C$3+ROW()-ROW(Tableau1[[#Headers],[Date]])-1</f>
        <v>44213</v>
      </c>
      <c r="E389" s="24"/>
      <c r="F389" s="24"/>
      <c r="G389" s="24"/>
      <c r="H389" s="24"/>
      <c r="I389" s="24"/>
      <c r="J389" s="24"/>
      <c r="K389" s="2">
        <f>Tableau1[[#This Row],[Fin ]]-Tableau1[[#This Row],[Début ]]-Tableau1[[#This Row],[Pause AM]]+Tableau1[[#This Row],[Fin PM]]-Tableau1[[#This Row],[Début PM]]-Tableau1[[#This Row],[Pause PM]]</f>
        <v>0</v>
      </c>
      <c r="L389" s="2"/>
      <c r="M389" s="2"/>
      <c r="N389" s="26"/>
      <c r="O389" s="22" t="str">
        <f ca="1">IF(COUNTIF('jours fériés'!C:C,Tableau1[[#This Row],[Date]]),"oui","")</f>
        <v/>
      </c>
      <c r="P389" s="75">
        <f ca="1">SUBTOTAL(109,P383:P388)</f>
        <v>0</v>
      </c>
      <c r="Q389" s="62">
        <f t="shared" ref="Q389" si="106">SUBTOTAL(109,Q383:Q388)</f>
        <v>0</v>
      </c>
      <c r="R389" s="66">
        <f t="shared" ref="R389" si="107">SUM(R383:R388)</f>
        <v>0</v>
      </c>
    </row>
    <row r="390" spans="2:18" x14ac:dyDescent="0.3">
      <c r="B390" s="49" t="str">
        <f>IF(WEEKDAY(Tableau1[[#This Row],[Date]],2)=4,"semaine "&amp;_xlfn.ISOWEEKNUM(Tableau1[[#This Row],[Date]]),"")</f>
        <v/>
      </c>
      <c r="C390" s="3" t="str">
        <f>UPPER(TEXT(Tableau1[[#This Row],[Date]],"jjjj"))</f>
        <v>LUNDI</v>
      </c>
      <c r="D390" s="4">
        <f>$C$3+ROW()-ROW(Tableau1[[#Headers],[Date]])-1</f>
        <v>44214</v>
      </c>
      <c r="E390" s="24"/>
      <c r="F390" s="24"/>
      <c r="G390" s="24"/>
      <c r="H390" s="24"/>
      <c r="I390" s="24"/>
      <c r="J390" s="24"/>
      <c r="K390" s="2">
        <f>Tableau1[[#This Row],[Fin ]]-Tableau1[[#This Row],[Début ]]-Tableau1[[#This Row],[Pause AM]]+Tableau1[[#This Row],[Fin PM]]-Tableau1[[#This Row],[Début PM]]-Tableau1[[#This Row],[Pause PM]]</f>
        <v>0</v>
      </c>
      <c r="L390" s="2"/>
      <c r="M390" s="2"/>
      <c r="N390" s="26"/>
      <c r="O390" s="22" t="str">
        <f ca="1">IF(COUNTIF('jours fériés'!C:C,Tableau1[[#This Row],[Date]]),"oui","")</f>
        <v/>
      </c>
      <c r="P390" s="74">
        <f ca="1">MAX(0,IF(WEEKDAY(Tableau1[[#This Row],[Date]],2)&lt;7,0,
SUM(OFFSET(Tableau1[[#This Row],[Temps de travail]],-6,,7))-
SUM(OFFSET(Tableau1[[#This Row],[Heures à récupérer]],-6,,7))+
SUM(OFFSET(Tableau1[[#This Row],[Récup avance]],-6,,7))+
COUNTA(OFFSET(Tableau1[[#This Row],[ CP / ABS]],-6,,7))*$E$3-$K$3
)*24)</f>
        <v>0</v>
      </c>
      <c r="Q390" s="65">
        <f>IF(Tableau1[[#This Row],[ CP / ABS]]="A.M.",Tableau1[[#This Row],[Temps de travail]],0)</f>
        <v>0</v>
      </c>
      <c r="R390" s="65">
        <f>IF(Tableau1[[#This Row],[ CP / ABS]]="Ch.P.",Tableau1[[#This Row],[Temps de travail]],0)</f>
        <v>0</v>
      </c>
    </row>
    <row r="391" spans="2:18" x14ac:dyDescent="0.3">
      <c r="B391" s="49" t="str">
        <f>IF(WEEKDAY(Tableau1[[#This Row],[Date]],2)=4,"semaine "&amp;_xlfn.ISOWEEKNUM(Tableau1[[#This Row],[Date]]),"")</f>
        <v/>
      </c>
      <c r="C391" s="3" t="str">
        <f>UPPER(TEXT(Tableau1[[#This Row],[Date]],"jjjj"))</f>
        <v>MARDI</v>
      </c>
      <c r="D391" s="4">
        <f>$C$3+ROW()-ROW(Tableau1[[#Headers],[Date]])-1</f>
        <v>44215</v>
      </c>
      <c r="E391" s="24"/>
      <c r="F391" s="24"/>
      <c r="G391" s="24"/>
      <c r="H391" s="24"/>
      <c r="I391" s="24"/>
      <c r="J391" s="24"/>
      <c r="K391" s="2">
        <f>Tableau1[[#This Row],[Fin ]]-Tableau1[[#This Row],[Début ]]-Tableau1[[#This Row],[Pause AM]]+Tableau1[[#This Row],[Fin PM]]-Tableau1[[#This Row],[Début PM]]-Tableau1[[#This Row],[Pause PM]]</f>
        <v>0</v>
      </c>
      <c r="L391" s="2"/>
      <c r="M391" s="2"/>
      <c r="N391" s="26"/>
      <c r="O391" s="22" t="str">
        <f ca="1">IF(COUNTIF('jours fériés'!C:C,Tableau1[[#This Row],[Date]]),"oui","")</f>
        <v/>
      </c>
      <c r="P391" s="74">
        <f ca="1">MAX(0,IF(WEEKDAY(Tableau1[[#This Row],[Date]],2)&lt;7,0,
SUM(OFFSET(Tableau1[[#This Row],[Temps de travail]],-6,,7))-
SUM(OFFSET(Tableau1[[#This Row],[Heures à récupérer]],-6,,7))+
SUM(OFFSET(Tableau1[[#This Row],[Récup avance]],-6,,7))+
COUNTA(OFFSET(Tableau1[[#This Row],[ CP / ABS]],-6,,7))*$E$3-$K$3
)*24)</f>
        <v>0</v>
      </c>
      <c r="Q391" s="63">
        <f>IF(Tableau1[[#This Row],[ CP / ABS]]="A.M.",Tableau1[[#This Row],[Temps de travail]],0)</f>
        <v>0</v>
      </c>
      <c r="R391" s="63">
        <f>IF(Tableau1[[#This Row],[ CP / ABS]]="Ch.P.",Tableau1[[#This Row],[Temps de travail]],0)</f>
        <v>0</v>
      </c>
    </row>
    <row r="392" spans="2:18" x14ac:dyDescent="0.3">
      <c r="B392" s="49" t="str">
        <f>IF(WEEKDAY(Tableau1[[#This Row],[Date]],2)=4,"semaine "&amp;_xlfn.ISOWEEKNUM(Tableau1[[#This Row],[Date]]),"")</f>
        <v/>
      </c>
      <c r="C392" s="3" t="str">
        <f>UPPER(TEXT(Tableau1[[#This Row],[Date]],"jjjj"))</f>
        <v>MERCREDI</v>
      </c>
      <c r="D392" s="4">
        <f>$C$3+ROW()-ROW(Tableau1[[#Headers],[Date]])-1</f>
        <v>44216</v>
      </c>
      <c r="E392" s="24"/>
      <c r="F392" s="24"/>
      <c r="G392" s="24"/>
      <c r="H392" s="24"/>
      <c r="I392" s="24"/>
      <c r="J392" s="24"/>
      <c r="K392" s="2">
        <f>Tableau1[[#This Row],[Fin ]]-Tableau1[[#This Row],[Début ]]-Tableau1[[#This Row],[Pause AM]]+Tableau1[[#This Row],[Fin PM]]-Tableau1[[#This Row],[Début PM]]-Tableau1[[#This Row],[Pause PM]]</f>
        <v>0</v>
      </c>
      <c r="L392" s="2"/>
      <c r="M392" s="2"/>
      <c r="N392" s="26"/>
      <c r="O392" s="22" t="str">
        <f ca="1">IF(COUNTIF('jours fériés'!C:C,Tableau1[[#This Row],[Date]]),"oui","")</f>
        <v/>
      </c>
      <c r="P392" s="74">
        <f ca="1">MAX(0,IF(WEEKDAY(Tableau1[[#This Row],[Date]],2)&lt;7,0,
SUM(OFFSET(Tableau1[[#This Row],[Temps de travail]],-6,,7))-
SUM(OFFSET(Tableau1[[#This Row],[Heures à récupérer]],-6,,7))+
SUM(OFFSET(Tableau1[[#This Row],[Récup avance]],-6,,7))+
COUNTA(OFFSET(Tableau1[[#This Row],[ CP / ABS]],-6,,7))*$E$3-$K$3
)*24)</f>
        <v>0</v>
      </c>
      <c r="Q392" s="63">
        <f>IF(Tableau1[[#This Row],[ CP / ABS]]="A.M.",Tableau1[[#This Row],[Temps de travail]],0)</f>
        <v>0</v>
      </c>
      <c r="R392" s="63">
        <f>IF(Tableau1[[#This Row],[ CP / ABS]]="Ch.P.",Tableau1[[#This Row],[Temps de travail]],0)</f>
        <v>0</v>
      </c>
    </row>
    <row r="393" spans="2:18" x14ac:dyDescent="0.3">
      <c r="B393" s="49" t="str">
        <f>IF(WEEKDAY(Tableau1[[#This Row],[Date]],2)=4,"semaine "&amp;_xlfn.ISOWEEKNUM(Tableau1[[#This Row],[Date]]),"")</f>
        <v>semaine 3</v>
      </c>
      <c r="C393" s="3" t="str">
        <f>UPPER(TEXT(Tableau1[[#This Row],[Date]],"jjjj"))</f>
        <v>JEUDI</v>
      </c>
      <c r="D393" s="4">
        <f>$C$3+ROW()-ROW(Tableau1[[#Headers],[Date]])-1</f>
        <v>44217</v>
      </c>
      <c r="E393" s="24"/>
      <c r="F393" s="24"/>
      <c r="G393" s="24"/>
      <c r="H393" s="24"/>
      <c r="I393" s="24"/>
      <c r="J393" s="24"/>
      <c r="K393" s="2">
        <f>Tableau1[[#This Row],[Fin ]]-Tableau1[[#This Row],[Début ]]-Tableau1[[#This Row],[Pause AM]]+Tableau1[[#This Row],[Fin PM]]-Tableau1[[#This Row],[Début PM]]-Tableau1[[#This Row],[Pause PM]]</f>
        <v>0</v>
      </c>
      <c r="L393" s="2"/>
      <c r="M393" s="2"/>
      <c r="N393" s="26"/>
      <c r="O393" s="22" t="str">
        <f ca="1">IF(COUNTIF('jours fériés'!C:C,Tableau1[[#This Row],[Date]]),"oui","")</f>
        <v/>
      </c>
      <c r="P393" s="74">
        <f ca="1">MAX(0,IF(WEEKDAY(Tableau1[[#This Row],[Date]],2)&lt;7,0,
SUM(OFFSET(Tableau1[[#This Row],[Temps de travail]],-6,,7))-
SUM(OFFSET(Tableau1[[#This Row],[Heures à récupérer]],-6,,7))+
SUM(OFFSET(Tableau1[[#This Row],[Récup avance]],-6,,7))+
COUNTA(OFFSET(Tableau1[[#This Row],[ CP / ABS]],-6,,7))*$E$3-$K$3
)*24)</f>
        <v>0</v>
      </c>
      <c r="Q393" s="63">
        <f>IF(Tableau1[[#This Row],[ CP / ABS]]="A.M.",Tableau1[[#This Row],[Temps de travail]],0)</f>
        <v>0</v>
      </c>
      <c r="R393" s="63">
        <f>IF(Tableau1[[#This Row],[ CP / ABS]]="Ch.P.",Tableau1[[#This Row],[Temps de travail]],0)</f>
        <v>0</v>
      </c>
    </row>
    <row r="394" spans="2:18" x14ac:dyDescent="0.3">
      <c r="B394" s="49" t="str">
        <f>IF(WEEKDAY(Tableau1[[#This Row],[Date]],2)=4,"semaine "&amp;_xlfn.ISOWEEKNUM(Tableau1[[#This Row],[Date]]),"")</f>
        <v/>
      </c>
      <c r="C394" s="3" t="str">
        <f>UPPER(TEXT(Tableau1[[#This Row],[Date]],"jjjj"))</f>
        <v>VENDREDI</v>
      </c>
      <c r="D394" s="4">
        <f>$C$3+ROW()-ROW(Tableau1[[#Headers],[Date]])-1</f>
        <v>44218</v>
      </c>
      <c r="E394" s="24"/>
      <c r="F394" s="24"/>
      <c r="G394" s="24"/>
      <c r="H394" s="24"/>
      <c r="I394" s="24"/>
      <c r="J394" s="24"/>
      <c r="K394" s="2">
        <f>Tableau1[[#This Row],[Fin ]]-Tableau1[[#This Row],[Début ]]-Tableau1[[#This Row],[Pause AM]]+Tableau1[[#This Row],[Fin PM]]-Tableau1[[#This Row],[Début PM]]-Tableau1[[#This Row],[Pause PM]]</f>
        <v>0</v>
      </c>
      <c r="L394" s="2"/>
      <c r="M394" s="2"/>
      <c r="N394" s="26"/>
      <c r="O394" s="22" t="str">
        <f ca="1">IF(COUNTIF('jours fériés'!C:C,Tableau1[[#This Row],[Date]]),"oui","")</f>
        <v/>
      </c>
      <c r="P394" s="74">
        <f ca="1">MAX(0,IF(WEEKDAY(Tableau1[[#This Row],[Date]],2)&lt;7,0,
SUM(OFFSET(Tableau1[[#This Row],[Temps de travail]],-6,,7))-
SUM(OFFSET(Tableau1[[#This Row],[Heures à récupérer]],-6,,7))+
SUM(OFFSET(Tableau1[[#This Row],[Récup avance]],-6,,7))+
COUNTA(OFFSET(Tableau1[[#This Row],[ CP / ABS]],-6,,7))*$E$3-$K$3
)*24)</f>
        <v>0</v>
      </c>
      <c r="Q394" s="63">
        <f>IF(Tableau1[[#This Row],[ CP / ABS]]="A.M.",Tableau1[[#This Row],[Temps de travail]],0)</f>
        <v>0</v>
      </c>
      <c r="R394" s="63">
        <f>IF(Tableau1[[#This Row],[ CP / ABS]]="Ch.P.",Tableau1[[#This Row],[Temps de travail]],0)</f>
        <v>0</v>
      </c>
    </row>
    <row r="395" spans="2:18" ht="15" thickBot="1" x14ac:dyDescent="0.35">
      <c r="B395" s="49" t="str">
        <f>IF(WEEKDAY(Tableau1[[#This Row],[Date]],2)=4,"semaine "&amp;_xlfn.ISOWEEKNUM(Tableau1[[#This Row],[Date]]),"")</f>
        <v/>
      </c>
      <c r="C395" s="3" t="str">
        <f>UPPER(TEXT(Tableau1[[#This Row],[Date]],"jjjj"))</f>
        <v>SAMEDI</v>
      </c>
      <c r="D395" s="4">
        <f>$C$3+ROW()-ROW(Tableau1[[#Headers],[Date]])-1</f>
        <v>44219</v>
      </c>
      <c r="E395" s="24"/>
      <c r="F395" s="24"/>
      <c r="G395" s="24"/>
      <c r="H395" s="24"/>
      <c r="I395" s="24"/>
      <c r="J395" s="24"/>
      <c r="K395" s="2">
        <f>Tableau1[[#This Row],[Fin ]]-Tableau1[[#This Row],[Début ]]-Tableau1[[#This Row],[Pause AM]]+Tableau1[[#This Row],[Fin PM]]-Tableau1[[#This Row],[Début PM]]-Tableau1[[#This Row],[Pause PM]]</f>
        <v>0</v>
      </c>
      <c r="L395" s="2"/>
      <c r="M395" s="2"/>
      <c r="N395" s="26"/>
      <c r="O395" s="22" t="str">
        <f ca="1">IF(COUNTIF('jours fériés'!C:C,Tableau1[[#This Row],[Date]]),"oui","")</f>
        <v/>
      </c>
      <c r="P395" s="74">
        <f ca="1">MAX(0,IF(WEEKDAY(Tableau1[[#This Row],[Date]],2)&lt;7,0,
SUM(OFFSET(Tableau1[[#This Row],[Temps de travail]],-6,,7))-
SUM(OFFSET(Tableau1[[#This Row],[Heures à récupérer]],-6,,7))+
SUM(OFFSET(Tableau1[[#This Row],[Récup avance]],-6,,7))+
COUNTA(OFFSET(Tableau1[[#This Row],[ CP / ABS]],-6,,7))*$E$3-$K$3
)*24)</f>
        <v>0</v>
      </c>
      <c r="Q395" s="63">
        <f>IF(Tableau1[[#This Row],[ CP / ABS]]="A.M.",Tableau1[[#This Row],[Temps de travail]],0)</f>
        <v>0</v>
      </c>
      <c r="R395" s="63">
        <f>IF(Tableau1[[#This Row],[ CP / ABS]]="Ch.P.",Tableau1[[#This Row],[Temps de travail]],0)</f>
        <v>0</v>
      </c>
    </row>
    <row r="396" spans="2:18" ht="15" thickBot="1" x14ac:dyDescent="0.35">
      <c r="B396" s="49" t="str">
        <f>IF(WEEKDAY(Tableau1[[#This Row],[Date]],2)=4,"semaine "&amp;_xlfn.ISOWEEKNUM(Tableau1[[#This Row],[Date]]),"")</f>
        <v/>
      </c>
      <c r="C396" s="3" t="str">
        <f>UPPER(TEXT(Tableau1[[#This Row],[Date]],"jjjj"))</f>
        <v>DIMANCHE</v>
      </c>
      <c r="D396" s="4">
        <f>$C$3+ROW()-ROW(Tableau1[[#Headers],[Date]])-1</f>
        <v>44220</v>
      </c>
      <c r="E396" s="24"/>
      <c r="F396" s="24"/>
      <c r="G396" s="24"/>
      <c r="H396" s="24"/>
      <c r="I396" s="24"/>
      <c r="J396" s="24"/>
      <c r="K396" s="2">
        <f>Tableau1[[#This Row],[Fin ]]-Tableau1[[#This Row],[Début ]]-Tableau1[[#This Row],[Pause AM]]+Tableau1[[#This Row],[Fin PM]]-Tableau1[[#This Row],[Début PM]]-Tableau1[[#This Row],[Pause PM]]</f>
        <v>0</v>
      </c>
      <c r="L396" s="2"/>
      <c r="M396" s="2"/>
      <c r="N396" s="26"/>
      <c r="O396" s="22" t="str">
        <f ca="1">IF(COUNTIF('jours fériés'!C:C,Tableau1[[#This Row],[Date]]),"oui","")</f>
        <v/>
      </c>
      <c r="P396" s="75">
        <f ca="1">SUBTOTAL(109,P390:P395)</f>
        <v>0</v>
      </c>
      <c r="Q396" s="62">
        <f t="shared" ref="Q396" si="108">SUBTOTAL(109,Q390:Q395)</f>
        <v>0</v>
      </c>
      <c r="R396" s="66">
        <f t="shared" ref="R396" si="109">SUM(R390:R395)</f>
        <v>0</v>
      </c>
    </row>
    <row r="397" spans="2:18" x14ac:dyDescent="0.3">
      <c r="B397" s="49" t="str">
        <f>IF(WEEKDAY(Tableau1[[#This Row],[Date]],2)=4,"semaine "&amp;_xlfn.ISOWEEKNUM(Tableau1[[#This Row],[Date]]),"")</f>
        <v/>
      </c>
      <c r="C397" s="3" t="str">
        <f>UPPER(TEXT(Tableau1[[#This Row],[Date]],"jjjj"))</f>
        <v>LUNDI</v>
      </c>
      <c r="D397" s="4">
        <f>$C$3+ROW()-ROW(Tableau1[[#Headers],[Date]])-1</f>
        <v>44221</v>
      </c>
      <c r="E397" s="24"/>
      <c r="F397" s="24"/>
      <c r="G397" s="24"/>
      <c r="H397" s="24"/>
      <c r="I397" s="24"/>
      <c r="J397" s="24"/>
      <c r="K397" s="2">
        <f>Tableau1[[#This Row],[Fin ]]-Tableau1[[#This Row],[Début ]]-Tableau1[[#This Row],[Pause AM]]+Tableau1[[#This Row],[Fin PM]]-Tableau1[[#This Row],[Début PM]]-Tableau1[[#This Row],[Pause PM]]</f>
        <v>0</v>
      </c>
      <c r="L397" s="2"/>
      <c r="M397" s="2"/>
      <c r="N397" s="26"/>
      <c r="O397" s="22" t="str">
        <f ca="1">IF(COUNTIF('jours fériés'!C:C,Tableau1[[#This Row],[Date]]),"oui","")</f>
        <v/>
      </c>
      <c r="P397" s="74">
        <f ca="1">MAX(0,IF(WEEKDAY(Tableau1[[#This Row],[Date]],2)&lt;7,0,
SUM(OFFSET(Tableau1[[#This Row],[Temps de travail]],-6,,7))-
SUM(OFFSET(Tableau1[[#This Row],[Heures à récupérer]],-6,,7))+
SUM(OFFSET(Tableau1[[#This Row],[Récup avance]],-6,,7))+
COUNTA(OFFSET(Tableau1[[#This Row],[ CP / ABS]],-6,,7))*$E$3-$K$3
)*24)</f>
        <v>0</v>
      </c>
      <c r="Q397" s="65">
        <f>IF(Tableau1[[#This Row],[ CP / ABS]]="A.M.",Tableau1[[#This Row],[Temps de travail]],0)</f>
        <v>0</v>
      </c>
      <c r="R397" s="65">
        <f>IF(Tableau1[[#This Row],[ CP / ABS]]="Ch.P.",Tableau1[[#This Row],[Temps de travail]],0)</f>
        <v>0</v>
      </c>
    </row>
    <row r="398" spans="2:18" x14ac:dyDescent="0.3">
      <c r="B398" s="49" t="str">
        <f>IF(WEEKDAY(Tableau1[[#This Row],[Date]],2)=4,"semaine "&amp;_xlfn.ISOWEEKNUM(Tableau1[[#This Row],[Date]]),"")</f>
        <v/>
      </c>
      <c r="C398" s="3" t="str">
        <f>UPPER(TEXT(Tableau1[[#This Row],[Date]],"jjjj"))</f>
        <v>MARDI</v>
      </c>
      <c r="D398" s="4">
        <f>$C$3+ROW()-ROW(Tableau1[[#Headers],[Date]])-1</f>
        <v>44222</v>
      </c>
      <c r="E398" s="24"/>
      <c r="F398" s="24"/>
      <c r="G398" s="24"/>
      <c r="H398" s="24"/>
      <c r="I398" s="24"/>
      <c r="J398" s="24"/>
      <c r="K398" s="2">
        <f>Tableau1[[#This Row],[Fin ]]-Tableau1[[#This Row],[Début ]]-Tableau1[[#This Row],[Pause AM]]+Tableau1[[#This Row],[Fin PM]]-Tableau1[[#This Row],[Début PM]]-Tableau1[[#This Row],[Pause PM]]</f>
        <v>0</v>
      </c>
      <c r="L398" s="2"/>
      <c r="M398" s="2"/>
      <c r="N398" s="26"/>
      <c r="O398" s="22" t="str">
        <f ca="1">IF(COUNTIF('jours fériés'!C:C,Tableau1[[#This Row],[Date]]),"oui","")</f>
        <v/>
      </c>
      <c r="P398" s="74">
        <f ca="1">MAX(0,IF(WEEKDAY(Tableau1[[#This Row],[Date]],2)&lt;7,0,
SUM(OFFSET(Tableau1[[#This Row],[Temps de travail]],-6,,7))-
SUM(OFFSET(Tableau1[[#This Row],[Heures à récupérer]],-6,,7))+
SUM(OFFSET(Tableau1[[#This Row],[Récup avance]],-6,,7))+
COUNTA(OFFSET(Tableau1[[#This Row],[ CP / ABS]],-6,,7))*$E$3-$K$3
)*24)</f>
        <v>0</v>
      </c>
      <c r="Q398" s="63">
        <f>IF(Tableau1[[#This Row],[ CP / ABS]]="A.M.",Tableau1[[#This Row],[Temps de travail]],0)</f>
        <v>0</v>
      </c>
      <c r="R398" s="63">
        <f>IF(Tableau1[[#This Row],[ CP / ABS]]="Ch.P.",Tableau1[[#This Row],[Temps de travail]],0)</f>
        <v>0</v>
      </c>
    </row>
    <row r="399" spans="2:18" x14ac:dyDescent="0.3">
      <c r="B399" s="49" t="str">
        <f>IF(WEEKDAY(Tableau1[[#This Row],[Date]],2)=4,"semaine "&amp;_xlfn.ISOWEEKNUM(Tableau1[[#This Row],[Date]]),"")</f>
        <v/>
      </c>
      <c r="C399" s="3" t="str">
        <f>UPPER(TEXT(Tableau1[[#This Row],[Date]],"jjjj"))</f>
        <v>MERCREDI</v>
      </c>
      <c r="D399" s="4">
        <f>$C$3+ROW()-ROW(Tableau1[[#Headers],[Date]])-1</f>
        <v>44223</v>
      </c>
      <c r="E399" s="24"/>
      <c r="F399" s="24"/>
      <c r="G399" s="24"/>
      <c r="H399" s="24"/>
      <c r="I399" s="24"/>
      <c r="J399" s="24"/>
      <c r="K399" s="2">
        <f>Tableau1[[#This Row],[Fin ]]-Tableau1[[#This Row],[Début ]]-Tableau1[[#This Row],[Pause AM]]+Tableau1[[#This Row],[Fin PM]]-Tableau1[[#This Row],[Début PM]]-Tableau1[[#This Row],[Pause PM]]</f>
        <v>0</v>
      </c>
      <c r="L399" s="2"/>
      <c r="M399" s="2"/>
      <c r="N399" s="26"/>
      <c r="O399" s="22" t="str">
        <f ca="1">IF(COUNTIF('jours fériés'!C:C,Tableau1[[#This Row],[Date]]),"oui","")</f>
        <v/>
      </c>
      <c r="P399" s="74">
        <f ca="1">MAX(0,IF(WEEKDAY(Tableau1[[#This Row],[Date]],2)&lt;7,0,
SUM(OFFSET(Tableau1[[#This Row],[Temps de travail]],-6,,7))-
SUM(OFFSET(Tableau1[[#This Row],[Heures à récupérer]],-6,,7))+
SUM(OFFSET(Tableau1[[#This Row],[Récup avance]],-6,,7))+
COUNTA(OFFSET(Tableau1[[#This Row],[ CP / ABS]],-6,,7))*$E$3-$K$3
)*24)</f>
        <v>0</v>
      </c>
      <c r="Q399" s="63">
        <f>IF(Tableau1[[#This Row],[ CP / ABS]]="A.M.",Tableau1[[#This Row],[Temps de travail]],0)</f>
        <v>0</v>
      </c>
      <c r="R399" s="63">
        <f>IF(Tableau1[[#This Row],[ CP / ABS]]="Ch.P.",Tableau1[[#This Row],[Temps de travail]],0)</f>
        <v>0</v>
      </c>
    </row>
    <row r="400" spans="2:18" x14ac:dyDescent="0.3">
      <c r="B400" s="49" t="str">
        <f>IF(WEEKDAY(Tableau1[[#This Row],[Date]],2)=4,"semaine "&amp;_xlfn.ISOWEEKNUM(Tableau1[[#This Row],[Date]]),"")</f>
        <v>semaine 4</v>
      </c>
      <c r="C400" s="3" t="str">
        <f>UPPER(TEXT(Tableau1[[#This Row],[Date]],"jjjj"))</f>
        <v>JEUDI</v>
      </c>
      <c r="D400" s="4">
        <f>$C$3+ROW()-ROW(Tableau1[[#Headers],[Date]])-1</f>
        <v>44224</v>
      </c>
      <c r="E400" s="24"/>
      <c r="F400" s="24"/>
      <c r="G400" s="24"/>
      <c r="H400" s="24"/>
      <c r="I400" s="24"/>
      <c r="J400" s="24"/>
      <c r="K400" s="2">
        <f>Tableau1[[#This Row],[Fin ]]-Tableau1[[#This Row],[Début ]]-Tableau1[[#This Row],[Pause AM]]+Tableau1[[#This Row],[Fin PM]]-Tableau1[[#This Row],[Début PM]]-Tableau1[[#This Row],[Pause PM]]</f>
        <v>0</v>
      </c>
      <c r="L400" s="2"/>
      <c r="M400" s="2"/>
      <c r="N400" s="26"/>
      <c r="O400" s="22" t="str">
        <f ca="1">IF(COUNTIF('jours fériés'!C:C,Tableau1[[#This Row],[Date]]),"oui","")</f>
        <v/>
      </c>
      <c r="P400" s="74">
        <f ca="1">MAX(0,IF(WEEKDAY(Tableau1[[#This Row],[Date]],2)&lt;7,0,
SUM(OFFSET(Tableau1[[#This Row],[Temps de travail]],-6,,7))-
SUM(OFFSET(Tableau1[[#This Row],[Heures à récupérer]],-6,,7))+
SUM(OFFSET(Tableau1[[#This Row],[Récup avance]],-6,,7))+
COUNTA(OFFSET(Tableau1[[#This Row],[ CP / ABS]],-6,,7))*$E$3-$K$3
)*24)</f>
        <v>0</v>
      </c>
      <c r="Q400" s="63">
        <f>IF(Tableau1[[#This Row],[ CP / ABS]]="A.M.",Tableau1[[#This Row],[Temps de travail]],0)</f>
        <v>0</v>
      </c>
      <c r="R400" s="63">
        <f>IF(Tableau1[[#This Row],[ CP / ABS]]="Ch.P.",Tableau1[[#This Row],[Temps de travail]],0)</f>
        <v>0</v>
      </c>
    </row>
    <row r="401" spans="2:18" x14ac:dyDescent="0.3">
      <c r="B401" s="49" t="str">
        <f>IF(WEEKDAY(Tableau1[[#This Row],[Date]],2)=4,"semaine "&amp;_xlfn.ISOWEEKNUM(Tableau1[[#This Row],[Date]]),"")</f>
        <v/>
      </c>
      <c r="C401" s="3" t="str">
        <f>UPPER(TEXT(Tableau1[[#This Row],[Date]],"jjjj"))</f>
        <v>VENDREDI</v>
      </c>
      <c r="D401" s="4">
        <f>$C$3+ROW()-ROW(Tableau1[[#Headers],[Date]])-1</f>
        <v>44225</v>
      </c>
      <c r="E401" s="24"/>
      <c r="F401" s="24"/>
      <c r="G401" s="24"/>
      <c r="H401" s="24"/>
      <c r="I401" s="24"/>
      <c r="J401" s="24"/>
      <c r="K401" s="2">
        <f>Tableau1[[#This Row],[Fin ]]-Tableau1[[#This Row],[Début ]]-Tableau1[[#This Row],[Pause AM]]+Tableau1[[#This Row],[Fin PM]]-Tableau1[[#This Row],[Début PM]]-Tableau1[[#This Row],[Pause PM]]</f>
        <v>0</v>
      </c>
      <c r="L401" s="2"/>
      <c r="M401" s="2"/>
      <c r="N401" s="26"/>
      <c r="O401" s="22" t="str">
        <f ca="1">IF(COUNTIF('jours fériés'!C:C,Tableau1[[#This Row],[Date]]),"oui","")</f>
        <v/>
      </c>
      <c r="P401" s="74">
        <f ca="1">MAX(0,IF(WEEKDAY(Tableau1[[#This Row],[Date]],2)&lt;7,0,
SUM(OFFSET(Tableau1[[#This Row],[Temps de travail]],-6,,7))-
SUM(OFFSET(Tableau1[[#This Row],[Heures à récupérer]],-6,,7))+
SUM(OFFSET(Tableau1[[#This Row],[Récup avance]],-6,,7))+
COUNTA(OFFSET(Tableau1[[#This Row],[ CP / ABS]],-6,,7))*$E$3-$K$3
)*24)</f>
        <v>0</v>
      </c>
      <c r="Q401" s="63">
        <f>IF(Tableau1[[#This Row],[ CP / ABS]]="A.M.",Tableau1[[#This Row],[Temps de travail]],0)</f>
        <v>0</v>
      </c>
      <c r="R401" s="63">
        <f>IF(Tableau1[[#This Row],[ CP / ABS]]="Ch.P.",Tableau1[[#This Row],[Temps de travail]],0)</f>
        <v>0</v>
      </c>
    </row>
    <row r="402" spans="2:18" ht="15" thickBot="1" x14ac:dyDescent="0.35">
      <c r="B402" s="49" t="str">
        <f>IF(WEEKDAY(Tableau1[[#This Row],[Date]],2)=4,"semaine "&amp;_xlfn.ISOWEEKNUM(Tableau1[[#This Row],[Date]]),"")</f>
        <v/>
      </c>
      <c r="C402" s="3" t="str">
        <f>UPPER(TEXT(Tableau1[[#This Row],[Date]],"jjjj"))</f>
        <v>SAMEDI</v>
      </c>
      <c r="D402" s="4">
        <f>$C$3+ROW()-ROW(Tableau1[[#Headers],[Date]])-1</f>
        <v>44226</v>
      </c>
      <c r="E402" s="24"/>
      <c r="F402" s="24"/>
      <c r="G402" s="24"/>
      <c r="H402" s="24"/>
      <c r="I402" s="24"/>
      <c r="J402" s="24"/>
      <c r="K402" s="2">
        <f>Tableau1[[#This Row],[Fin ]]-Tableau1[[#This Row],[Début ]]-Tableau1[[#This Row],[Pause AM]]+Tableau1[[#This Row],[Fin PM]]-Tableau1[[#This Row],[Début PM]]-Tableau1[[#This Row],[Pause PM]]</f>
        <v>0</v>
      </c>
      <c r="L402" s="2"/>
      <c r="M402" s="2"/>
      <c r="N402" s="26"/>
      <c r="O402" s="22" t="str">
        <f ca="1">IF(COUNTIF('jours fériés'!C:C,Tableau1[[#This Row],[Date]]),"oui","")</f>
        <v/>
      </c>
      <c r="P402" s="74">
        <f ca="1">MAX(0,IF(WEEKDAY(Tableau1[[#This Row],[Date]],2)&lt;7,0,
SUM(OFFSET(Tableau1[[#This Row],[Temps de travail]],-6,,7))-
SUM(OFFSET(Tableau1[[#This Row],[Heures à récupérer]],-6,,7))+
SUM(OFFSET(Tableau1[[#This Row],[Récup avance]],-6,,7))+
COUNTA(OFFSET(Tableau1[[#This Row],[ CP / ABS]],-6,,7))*$E$3-$K$3
)*24)</f>
        <v>0</v>
      </c>
      <c r="Q402" s="63">
        <f>IF(Tableau1[[#This Row],[ CP / ABS]]="A.M.",Tableau1[[#This Row],[Temps de travail]],0)</f>
        <v>0</v>
      </c>
      <c r="R402" s="63">
        <f>IF(Tableau1[[#This Row],[ CP / ABS]]="Ch.P.",Tableau1[[#This Row],[Temps de travail]],0)</f>
        <v>0</v>
      </c>
    </row>
    <row r="403" spans="2:18" ht="15" thickBot="1" x14ac:dyDescent="0.35">
      <c r="B403" s="49" t="str">
        <f>IF(WEEKDAY(Tableau1[[#This Row],[Date]],2)=4,"semaine "&amp;_xlfn.ISOWEEKNUM(Tableau1[[#This Row],[Date]]),"")</f>
        <v/>
      </c>
      <c r="C403" s="3" t="str">
        <f>UPPER(TEXT(Tableau1[[#This Row],[Date]],"jjjj"))</f>
        <v>DIMANCHE</v>
      </c>
      <c r="D403" s="4">
        <f>$C$3+ROW()-ROW(Tableau1[[#Headers],[Date]])-1</f>
        <v>44227</v>
      </c>
      <c r="E403" s="24"/>
      <c r="F403" s="24"/>
      <c r="G403" s="24"/>
      <c r="H403" s="24"/>
      <c r="I403" s="24"/>
      <c r="J403" s="24"/>
      <c r="K403" s="2">
        <f>Tableau1[[#This Row],[Fin ]]-Tableau1[[#This Row],[Début ]]-Tableau1[[#This Row],[Pause AM]]+Tableau1[[#This Row],[Fin PM]]-Tableau1[[#This Row],[Début PM]]-Tableau1[[#This Row],[Pause PM]]</f>
        <v>0</v>
      </c>
      <c r="L403" s="2"/>
      <c r="M403" s="2"/>
      <c r="N403" s="26"/>
      <c r="O403" s="22" t="str">
        <f ca="1">IF(COUNTIF('jours fériés'!C:C,Tableau1[[#This Row],[Date]]),"oui","")</f>
        <v/>
      </c>
      <c r="P403" s="75">
        <f ca="1">SUBTOTAL(109,P397:P402)</f>
        <v>0</v>
      </c>
      <c r="Q403" s="62">
        <f t="shared" ref="Q403" si="110">SUBTOTAL(109,Q397:Q402)</f>
        <v>0</v>
      </c>
      <c r="R403" s="66">
        <f t="shared" ref="R403" si="111">SUM(R397:R402)</f>
        <v>0</v>
      </c>
    </row>
    <row r="404" spans="2:18" x14ac:dyDescent="0.3">
      <c r="B404" s="49" t="str">
        <f>IF(WEEKDAY(Tableau1[[#This Row],[Date]],2)=4,"semaine "&amp;_xlfn.ISOWEEKNUM(Tableau1[[#This Row],[Date]]),"")</f>
        <v/>
      </c>
      <c r="C404" s="3" t="str">
        <f>UPPER(TEXT(Tableau1[[#This Row],[Date]],"jjjj"))</f>
        <v>LUNDI</v>
      </c>
      <c r="D404" s="4">
        <f>$C$3+ROW()-ROW(Tableau1[[#Headers],[Date]])-1</f>
        <v>44228</v>
      </c>
      <c r="E404" s="24"/>
      <c r="F404" s="24"/>
      <c r="G404" s="24"/>
      <c r="H404" s="24"/>
      <c r="I404" s="24"/>
      <c r="J404" s="24"/>
      <c r="K404" s="2">
        <f>Tableau1[[#This Row],[Fin ]]-Tableau1[[#This Row],[Début ]]-Tableau1[[#This Row],[Pause AM]]+Tableau1[[#This Row],[Fin PM]]-Tableau1[[#This Row],[Début PM]]-Tableau1[[#This Row],[Pause PM]]</f>
        <v>0</v>
      </c>
      <c r="L404" s="2"/>
      <c r="M404" s="2"/>
      <c r="N404" s="26"/>
      <c r="O404" s="22" t="str">
        <f ca="1">IF(COUNTIF('jours fériés'!C:C,Tableau1[[#This Row],[Date]]),"oui","")</f>
        <v/>
      </c>
      <c r="P404" s="74">
        <f ca="1">MAX(0,IF(WEEKDAY(Tableau1[[#This Row],[Date]],2)&lt;7,0,
SUM(OFFSET(Tableau1[[#This Row],[Temps de travail]],-6,,7))-
SUM(OFFSET(Tableau1[[#This Row],[Heures à récupérer]],-6,,7))+
SUM(OFFSET(Tableau1[[#This Row],[Récup avance]],-6,,7))+
COUNTA(OFFSET(Tableau1[[#This Row],[ CP / ABS]],-6,,7))*$E$3-$K$3
)*24)</f>
        <v>0</v>
      </c>
      <c r="Q404" s="65">
        <f>IF(Tableau1[[#This Row],[ CP / ABS]]="A.M.",Tableau1[[#This Row],[Temps de travail]],0)</f>
        <v>0</v>
      </c>
      <c r="R404" s="65">
        <f>IF(Tableau1[[#This Row],[ CP / ABS]]="Ch.P.",Tableau1[[#This Row],[Temps de travail]],0)</f>
        <v>0</v>
      </c>
    </row>
    <row r="405" spans="2:18" x14ac:dyDescent="0.3">
      <c r="B405" s="49" t="str">
        <f>IF(WEEKDAY(Tableau1[[#This Row],[Date]],2)=4,"semaine "&amp;_xlfn.ISOWEEKNUM(Tableau1[[#This Row],[Date]]),"")</f>
        <v/>
      </c>
      <c r="C405" s="3" t="str">
        <f>UPPER(TEXT(Tableau1[[#This Row],[Date]],"jjjj"))</f>
        <v>MARDI</v>
      </c>
      <c r="D405" s="4">
        <f>$C$3+ROW()-ROW(Tableau1[[#Headers],[Date]])-1</f>
        <v>44229</v>
      </c>
      <c r="E405" s="24"/>
      <c r="F405" s="24"/>
      <c r="G405" s="24"/>
      <c r="H405" s="24"/>
      <c r="I405" s="24"/>
      <c r="J405" s="24"/>
      <c r="K405" s="2">
        <f>Tableau1[[#This Row],[Fin ]]-Tableau1[[#This Row],[Début ]]-Tableau1[[#This Row],[Pause AM]]+Tableau1[[#This Row],[Fin PM]]-Tableau1[[#This Row],[Début PM]]-Tableau1[[#This Row],[Pause PM]]</f>
        <v>0</v>
      </c>
      <c r="L405" s="2"/>
      <c r="M405" s="2"/>
      <c r="N405" s="26"/>
      <c r="O405" s="22" t="str">
        <f ca="1">IF(COUNTIF('jours fériés'!C:C,Tableau1[[#This Row],[Date]]),"oui","")</f>
        <v/>
      </c>
      <c r="P405" s="74">
        <f ca="1">MAX(0,IF(WEEKDAY(Tableau1[[#This Row],[Date]],2)&lt;7,0,
SUM(OFFSET(Tableau1[[#This Row],[Temps de travail]],-6,,7))-
SUM(OFFSET(Tableau1[[#This Row],[Heures à récupérer]],-6,,7))+
SUM(OFFSET(Tableau1[[#This Row],[Récup avance]],-6,,7))+
COUNTA(OFFSET(Tableau1[[#This Row],[ CP / ABS]],-6,,7))*$E$3-$K$3
)*24)</f>
        <v>0</v>
      </c>
      <c r="Q405" s="63">
        <f>IF(Tableau1[[#This Row],[ CP / ABS]]="A.M.",Tableau1[[#This Row],[Temps de travail]],0)</f>
        <v>0</v>
      </c>
      <c r="R405" s="63">
        <f>IF(Tableau1[[#This Row],[ CP / ABS]]="Ch.P.",Tableau1[[#This Row],[Temps de travail]],0)</f>
        <v>0</v>
      </c>
    </row>
    <row r="406" spans="2:18" x14ac:dyDescent="0.3">
      <c r="B406" s="49" t="str">
        <f>IF(WEEKDAY(Tableau1[[#This Row],[Date]],2)=4,"semaine "&amp;_xlfn.ISOWEEKNUM(Tableau1[[#This Row],[Date]]),"")</f>
        <v/>
      </c>
      <c r="C406" s="3" t="str">
        <f>UPPER(TEXT(Tableau1[[#This Row],[Date]],"jjjj"))</f>
        <v>MERCREDI</v>
      </c>
      <c r="D406" s="4">
        <f>$C$3+ROW()-ROW(Tableau1[[#Headers],[Date]])-1</f>
        <v>44230</v>
      </c>
      <c r="E406" s="24"/>
      <c r="F406" s="24"/>
      <c r="G406" s="24"/>
      <c r="H406" s="24"/>
      <c r="I406" s="24"/>
      <c r="J406" s="24"/>
      <c r="K406" s="2">
        <f>Tableau1[[#This Row],[Fin ]]-Tableau1[[#This Row],[Début ]]-Tableau1[[#This Row],[Pause AM]]+Tableau1[[#This Row],[Fin PM]]-Tableau1[[#This Row],[Début PM]]-Tableau1[[#This Row],[Pause PM]]</f>
        <v>0</v>
      </c>
      <c r="L406" s="2"/>
      <c r="M406" s="2"/>
      <c r="N406" s="26"/>
      <c r="O406" s="22" t="str">
        <f ca="1">IF(COUNTIF('jours fériés'!C:C,Tableau1[[#This Row],[Date]]),"oui","")</f>
        <v/>
      </c>
      <c r="P406" s="74">
        <f ca="1">MAX(0,IF(WEEKDAY(Tableau1[[#This Row],[Date]],2)&lt;7,0,
SUM(OFFSET(Tableau1[[#This Row],[Temps de travail]],-6,,7))-
SUM(OFFSET(Tableau1[[#This Row],[Heures à récupérer]],-6,,7))+
SUM(OFFSET(Tableau1[[#This Row],[Récup avance]],-6,,7))+
COUNTA(OFFSET(Tableau1[[#This Row],[ CP / ABS]],-6,,7))*$E$3-$K$3
)*24)</f>
        <v>0</v>
      </c>
      <c r="Q406" s="63">
        <f>IF(Tableau1[[#This Row],[ CP / ABS]]="A.M.",Tableau1[[#This Row],[Temps de travail]],0)</f>
        <v>0</v>
      </c>
      <c r="R406" s="63">
        <f>IF(Tableau1[[#This Row],[ CP / ABS]]="Ch.P.",Tableau1[[#This Row],[Temps de travail]],0)</f>
        <v>0</v>
      </c>
    </row>
    <row r="407" spans="2:18" x14ac:dyDescent="0.3">
      <c r="B407" s="49" t="str">
        <f>IF(WEEKDAY(Tableau1[[#This Row],[Date]],2)=4,"semaine "&amp;_xlfn.ISOWEEKNUM(Tableau1[[#This Row],[Date]]),"")</f>
        <v>semaine 5</v>
      </c>
      <c r="C407" s="3" t="str">
        <f>UPPER(TEXT(Tableau1[[#This Row],[Date]],"jjjj"))</f>
        <v>JEUDI</v>
      </c>
      <c r="D407" s="4">
        <f>$C$3+ROW()-ROW(Tableau1[[#Headers],[Date]])-1</f>
        <v>44231</v>
      </c>
      <c r="E407" s="24"/>
      <c r="F407" s="24"/>
      <c r="G407" s="24"/>
      <c r="H407" s="24"/>
      <c r="I407" s="24"/>
      <c r="J407" s="24"/>
      <c r="K407" s="2">
        <f>Tableau1[[#This Row],[Fin ]]-Tableau1[[#This Row],[Début ]]-Tableau1[[#This Row],[Pause AM]]+Tableau1[[#This Row],[Fin PM]]-Tableau1[[#This Row],[Début PM]]-Tableau1[[#This Row],[Pause PM]]</f>
        <v>0</v>
      </c>
      <c r="L407" s="2"/>
      <c r="M407" s="2"/>
      <c r="N407" s="26"/>
      <c r="O407" s="22" t="str">
        <f ca="1">IF(COUNTIF('jours fériés'!C:C,Tableau1[[#This Row],[Date]]),"oui","")</f>
        <v/>
      </c>
      <c r="P407" s="74">
        <f ca="1">MAX(0,IF(WEEKDAY(Tableau1[[#This Row],[Date]],2)&lt;7,0,
SUM(OFFSET(Tableau1[[#This Row],[Temps de travail]],-6,,7))-
SUM(OFFSET(Tableau1[[#This Row],[Heures à récupérer]],-6,,7))+
SUM(OFFSET(Tableau1[[#This Row],[Récup avance]],-6,,7))+
COUNTA(OFFSET(Tableau1[[#This Row],[ CP / ABS]],-6,,7))*$E$3-$K$3
)*24)</f>
        <v>0</v>
      </c>
      <c r="Q407" s="63">
        <f>IF(Tableau1[[#This Row],[ CP / ABS]]="A.M.",Tableau1[[#This Row],[Temps de travail]],0)</f>
        <v>0</v>
      </c>
      <c r="R407" s="63">
        <f>IF(Tableau1[[#This Row],[ CP / ABS]]="Ch.P.",Tableau1[[#This Row],[Temps de travail]],0)</f>
        <v>0</v>
      </c>
    </row>
    <row r="408" spans="2:18" x14ac:dyDescent="0.3">
      <c r="B408" s="49" t="str">
        <f>IF(WEEKDAY(Tableau1[[#This Row],[Date]],2)=4,"semaine "&amp;_xlfn.ISOWEEKNUM(Tableau1[[#This Row],[Date]]),"")</f>
        <v/>
      </c>
      <c r="C408" s="3" t="str">
        <f>UPPER(TEXT(Tableau1[[#This Row],[Date]],"jjjj"))</f>
        <v>VENDREDI</v>
      </c>
      <c r="D408" s="4">
        <f>$C$3+ROW()-ROW(Tableau1[[#Headers],[Date]])-1</f>
        <v>44232</v>
      </c>
      <c r="E408" s="24"/>
      <c r="F408" s="24"/>
      <c r="G408" s="24"/>
      <c r="H408" s="24"/>
      <c r="I408" s="24"/>
      <c r="J408" s="24"/>
      <c r="K408" s="2">
        <f>Tableau1[[#This Row],[Fin ]]-Tableau1[[#This Row],[Début ]]-Tableau1[[#This Row],[Pause AM]]+Tableau1[[#This Row],[Fin PM]]-Tableau1[[#This Row],[Début PM]]-Tableau1[[#This Row],[Pause PM]]</f>
        <v>0</v>
      </c>
      <c r="L408" s="2"/>
      <c r="M408" s="2"/>
      <c r="N408" s="26"/>
      <c r="O408" s="22" t="str">
        <f ca="1">IF(COUNTIF('jours fériés'!C:C,Tableau1[[#This Row],[Date]]),"oui","")</f>
        <v/>
      </c>
      <c r="P408" s="74">
        <f ca="1">MAX(0,IF(WEEKDAY(Tableau1[[#This Row],[Date]],2)&lt;7,0,
SUM(OFFSET(Tableau1[[#This Row],[Temps de travail]],-6,,7))-
SUM(OFFSET(Tableau1[[#This Row],[Heures à récupérer]],-6,,7))+
SUM(OFFSET(Tableau1[[#This Row],[Récup avance]],-6,,7))+
COUNTA(OFFSET(Tableau1[[#This Row],[ CP / ABS]],-6,,7))*$E$3-$K$3
)*24)</f>
        <v>0</v>
      </c>
      <c r="Q408" s="63">
        <f>IF(Tableau1[[#This Row],[ CP / ABS]]="A.M.",Tableau1[[#This Row],[Temps de travail]],0)</f>
        <v>0</v>
      </c>
      <c r="R408" s="63">
        <f>IF(Tableau1[[#This Row],[ CP / ABS]]="Ch.P.",Tableau1[[#This Row],[Temps de travail]],0)</f>
        <v>0</v>
      </c>
    </row>
    <row r="409" spans="2:18" ht="15" thickBot="1" x14ac:dyDescent="0.35">
      <c r="B409" s="49" t="str">
        <f>IF(WEEKDAY(Tableau1[[#This Row],[Date]],2)=4,"semaine "&amp;_xlfn.ISOWEEKNUM(Tableau1[[#This Row],[Date]]),"")</f>
        <v/>
      </c>
      <c r="C409" s="3" t="str">
        <f>UPPER(TEXT(Tableau1[[#This Row],[Date]],"jjjj"))</f>
        <v>SAMEDI</v>
      </c>
      <c r="D409" s="4">
        <f>$C$3+ROW()-ROW(Tableau1[[#Headers],[Date]])-1</f>
        <v>44233</v>
      </c>
      <c r="E409" s="24"/>
      <c r="F409" s="24"/>
      <c r="G409" s="24"/>
      <c r="H409" s="24"/>
      <c r="I409" s="24"/>
      <c r="J409" s="24"/>
      <c r="K409" s="2">
        <f>Tableau1[[#This Row],[Fin ]]-Tableau1[[#This Row],[Début ]]-Tableau1[[#This Row],[Pause AM]]+Tableau1[[#This Row],[Fin PM]]-Tableau1[[#This Row],[Début PM]]-Tableau1[[#This Row],[Pause PM]]</f>
        <v>0</v>
      </c>
      <c r="L409" s="2"/>
      <c r="M409" s="2"/>
      <c r="N409" s="26"/>
      <c r="O409" s="22" t="str">
        <f ca="1">IF(COUNTIF('jours fériés'!C:C,Tableau1[[#This Row],[Date]]),"oui","")</f>
        <v/>
      </c>
      <c r="P409" s="74">
        <f ca="1">MAX(0,IF(WEEKDAY(Tableau1[[#This Row],[Date]],2)&lt;7,0,
SUM(OFFSET(Tableau1[[#This Row],[Temps de travail]],-6,,7))-
SUM(OFFSET(Tableau1[[#This Row],[Heures à récupérer]],-6,,7))+
SUM(OFFSET(Tableau1[[#This Row],[Récup avance]],-6,,7))+
COUNTA(OFFSET(Tableau1[[#This Row],[ CP / ABS]],-6,,7))*$E$3-$K$3
)*24)</f>
        <v>0</v>
      </c>
      <c r="Q409" s="63">
        <f>IF(Tableau1[[#This Row],[ CP / ABS]]="A.M.",Tableau1[[#This Row],[Temps de travail]],0)</f>
        <v>0</v>
      </c>
      <c r="R409" s="63">
        <f>IF(Tableau1[[#This Row],[ CP / ABS]]="Ch.P.",Tableau1[[#This Row],[Temps de travail]],0)</f>
        <v>0</v>
      </c>
    </row>
    <row r="410" spans="2:18" ht="15" thickBot="1" x14ac:dyDescent="0.35">
      <c r="B410" s="49" t="str">
        <f>IF(WEEKDAY(Tableau1[[#This Row],[Date]],2)=4,"semaine "&amp;_xlfn.ISOWEEKNUM(Tableau1[[#This Row],[Date]]),"")</f>
        <v/>
      </c>
      <c r="C410" s="3" t="str">
        <f>UPPER(TEXT(Tableau1[[#This Row],[Date]],"jjjj"))</f>
        <v>DIMANCHE</v>
      </c>
      <c r="D410" s="4">
        <f>$C$3+ROW()-ROW(Tableau1[[#Headers],[Date]])-1</f>
        <v>44234</v>
      </c>
      <c r="E410" s="24"/>
      <c r="F410" s="24"/>
      <c r="G410" s="24"/>
      <c r="H410" s="24"/>
      <c r="I410" s="24"/>
      <c r="J410" s="24"/>
      <c r="K410" s="2">
        <f>Tableau1[[#This Row],[Fin ]]-Tableau1[[#This Row],[Début ]]-Tableau1[[#This Row],[Pause AM]]+Tableau1[[#This Row],[Fin PM]]-Tableau1[[#This Row],[Début PM]]-Tableau1[[#This Row],[Pause PM]]</f>
        <v>0</v>
      </c>
      <c r="L410" s="2"/>
      <c r="M410" s="2"/>
      <c r="N410" s="26"/>
      <c r="O410" s="22" t="str">
        <f ca="1">IF(COUNTIF('jours fériés'!C:C,Tableau1[[#This Row],[Date]]),"oui","")</f>
        <v/>
      </c>
      <c r="P410" s="75">
        <f ca="1">SUBTOTAL(109,P404:P409)</f>
        <v>0</v>
      </c>
      <c r="Q410" s="62">
        <f t="shared" ref="Q410" si="112">SUBTOTAL(109,Q404:Q409)</f>
        <v>0</v>
      </c>
      <c r="R410" s="66">
        <f t="shared" ref="R410" si="113">SUM(R404:R409)</f>
        <v>0</v>
      </c>
    </row>
    <row r="411" spans="2:18" x14ac:dyDescent="0.3">
      <c r="B411" s="49" t="str">
        <f>IF(WEEKDAY(Tableau1[[#This Row],[Date]],2)=4,"semaine "&amp;_xlfn.ISOWEEKNUM(Tableau1[[#This Row],[Date]]),"")</f>
        <v/>
      </c>
      <c r="C411" s="3" t="str">
        <f>UPPER(TEXT(Tableau1[[#This Row],[Date]],"jjjj"))</f>
        <v>LUNDI</v>
      </c>
      <c r="D411" s="4">
        <f>$C$3+ROW()-ROW(Tableau1[[#Headers],[Date]])-1</f>
        <v>44235</v>
      </c>
      <c r="E411" s="24"/>
      <c r="F411" s="24"/>
      <c r="G411" s="24"/>
      <c r="H411" s="24"/>
      <c r="I411" s="24"/>
      <c r="J411" s="24"/>
      <c r="K411" s="2">
        <f>Tableau1[[#This Row],[Fin ]]-Tableau1[[#This Row],[Début ]]-Tableau1[[#This Row],[Pause AM]]+Tableau1[[#This Row],[Fin PM]]-Tableau1[[#This Row],[Début PM]]-Tableau1[[#This Row],[Pause PM]]</f>
        <v>0</v>
      </c>
      <c r="L411" s="2"/>
      <c r="M411" s="2"/>
      <c r="N411" s="26"/>
      <c r="O411" s="22" t="str">
        <f ca="1">IF(COUNTIF('jours fériés'!C:C,Tableau1[[#This Row],[Date]]),"oui","")</f>
        <v/>
      </c>
      <c r="P411" s="74">
        <f ca="1">MAX(0,IF(WEEKDAY(Tableau1[[#This Row],[Date]],2)&lt;7,0,
SUM(OFFSET(Tableau1[[#This Row],[Temps de travail]],-6,,7))-
SUM(OFFSET(Tableau1[[#This Row],[Heures à récupérer]],-6,,7))+
SUM(OFFSET(Tableau1[[#This Row],[Récup avance]],-6,,7))+
COUNTA(OFFSET(Tableau1[[#This Row],[ CP / ABS]],-6,,7))*$E$3-$K$3
)*24)</f>
        <v>0</v>
      </c>
      <c r="Q411" s="65">
        <f>IF(Tableau1[[#This Row],[ CP / ABS]]="A.M.",Tableau1[[#This Row],[Temps de travail]],0)</f>
        <v>0</v>
      </c>
      <c r="R411" s="65">
        <f>IF(Tableau1[[#This Row],[ CP / ABS]]="Ch.P.",Tableau1[[#This Row],[Temps de travail]],0)</f>
        <v>0</v>
      </c>
    </row>
    <row r="412" spans="2:18" x14ac:dyDescent="0.3">
      <c r="B412" s="49" t="str">
        <f>IF(WEEKDAY(Tableau1[[#This Row],[Date]],2)=4,"semaine "&amp;_xlfn.ISOWEEKNUM(Tableau1[[#This Row],[Date]]),"")</f>
        <v/>
      </c>
      <c r="C412" s="3" t="str">
        <f>UPPER(TEXT(Tableau1[[#This Row],[Date]],"jjjj"))</f>
        <v>MARDI</v>
      </c>
      <c r="D412" s="4">
        <f>$C$3+ROW()-ROW(Tableau1[[#Headers],[Date]])-1</f>
        <v>44236</v>
      </c>
      <c r="E412" s="24"/>
      <c r="F412" s="24"/>
      <c r="G412" s="24"/>
      <c r="H412" s="24"/>
      <c r="I412" s="24"/>
      <c r="J412" s="24"/>
      <c r="K412" s="2">
        <f>Tableau1[[#This Row],[Fin ]]-Tableau1[[#This Row],[Début ]]-Tableau1[[#This Row],[Pause AM]]+Tableau1[[#This Row],[Fin PM]]-Tableau1[[#This Row],[Début PM]]-Tableau1[[#This Row],[Pause PM]]</f>
        <v>0</v>
      </c>
      <c r="L412" s="2"/>
      <c r="M412" s="2"/>
      <c r="N412" s="26"/>
      <c r="O412" s="22" t="str">
        <f ca="1">IF(COUNTIF('jours fériés'!C:C,Tableau1[[#This Row],[Date]]),"oui","")</f>
        <v/>
      </c>
      <c r="P412" s="74">
        <f ca="1">MAX(0,IF(WEEKDAY(Tableau1[[#This Row],[Date]],2)&lt;7,0,
SUM(OFFSET(Tableau1[[#This Row],[Temps de travail]],-6,,7))-
SUM(OFFSET(Tableau1[[#This Row],[Heures à récupérer]],-6,,7))+
SUM(OFFSET(Tableau1[[#This Row],[Récup avance]],-6,,7))+
COUNTA(OFFSET(Tableau1[[#This Row],[ CP / ABS]],-6,,7))*$E$3-$K$3
)*24)</f>
        <v>0</v>
      </c>
      <c r="Q412" s="63">
        <f>IF(Tableau1[[#This Row],[ CP / ABS]]="A.M.",Tableau1[[#This Row],[Temps de travail]],0)</f>
        <v>0</v>
      </c>
      <c r="R412" s="63">
        <f>IF(Tableau1[[#This Row],[ CP / ABS]]="Ch.P.",Tableau1[[#This Row],[Temps de travail]],0)</f>
        <v>0</v>
      </c>
    </row>
    <row r="413" spans="2:18" x14ac:dyDescent="0.3">
      <c r="B413" s="49" t="str">
        <f>IF(WEEKDAY(Tableau1[[#This Row],[Date]],2)=4,"semaine "&amp;_xlfn.ISOWEEKNUM(Tableau1[[#This Row],[Date]]),"")</f>
        <v/>
      </c>
      <c r="C413" s="3" t="str">
        <f>UPPER(TEXT(Tableau1[[#This Row],[Date]],"jjjj"))</f>
        <v>MERCREDI</v>
      </c>
      <c r="D413" s="4">
        <f>$C$3+ROW()-ROW(Tableau1[[#Headers],[Date]])-1</f>
        <v>44237</v>
      </c>
      <c r="E413" s="24"/>
      <c r="F413" s="24"/>
      <c r="G413" s="24"/>
      <c r="H413" s="24"/>
      <c r="I413" s="24"/>
      <c r="J413" s="24"/>
      <c r="K413" s="2">
        <f>Tableau1[[#This Row],[Fin ]]-Tableau1[[#This Row],[Début ]]-Tableau1[[#This Row],[Pause AM]]+Tableau1[[#This Row],[Fin PM]]-Tableau1[[#This Row],[Début PM]]-Tableau1[[#This Row],[Pause PM]]</f>
        <v>0</v>
      </c>
      <c r="L413" s="2"/>
      <c r="M413" s="2"/>
      <c r="N413" s="26"/>
      <c r="O413" s="22" t="str">
        <f ca="1">IF(COUNTIF('jours fériés'!C:C,Tableau1[[#This Row],[Date]]),"oui","")</f>
        <v/>
      </c>
      <c r="P413" s="74">
        <f ca="1">MAX(0,IF(WEEKDAY(Tableau1[[#This Row],[Date]],2)&lt;7,0,
SUM(OFFSET(Tableau1[[#This Row],[Temps de travail]],-6,,7))-
SUM(OFFSET(Tableau1[[#This Row],[Heures à récupérer]],-6,,7))+
SUM(OFFSET(Tableau1[[#This Row],[Récup avance]],-6,,7))+
COUNTA(OFFSET(Tableau1[[#This Row],[ CP / ABS]],-6,,7))*$E$3-$K$3
)*24)</f>
        <v>0</v>
      </c>
      <c r="Q413" s="63">
        <f>IF(Tableau1[[#This Row],[ CP / ABS]]="A.M.",Tableau1[[#This Row],[Temps de travail]],0)</f>
        <v>0</v>
      </c>
      <c r="R413" s="63">
        <f>IF(Tableau1[[#This Row],[ CP / ABS]]="Ch.P.",Tableau1[[#This Row],[Temps de travail]],0)</f>
        <v>0</v>
      </c>
    </row>
    <row r="414" spans="2:18" x14ac:dyDescent="0.3">
      <c r="B414" s="49" t="str">
        <f>IF(WEEKDAY(Tableau1[[#This Row],[Date]],2)=4,"semaine "&amp;_xlfn.ISOWEEKNUM(Tableau1[[#This Row],[Date]]),"")</f>
        <v>semaine 6</v>
      </c>
      <c r="C414" s="3" t="str">
        <f>UPPER(TEXT(Tableau1[[#This Row],[Date]],"jjjj"))</f>
        <v>JEUDI</v>
      </c>
      <c r="D414" s="4">
        <f>$C$3+ROW()-ROW(Tableau1[[#Headers],[Date]])-1</f>
        <v>44238</v>
      </c>
      <c r="E414" s="24"/>
      <c r="F414" s="24"/>
      <c r="G414" s="24"/>
      <c r="H414" s="24"/>
      <c r="I414" s="24"/>
      <c r="J414" s="24"/>
      <c r="K414" s="2">
        <f>Tableau1[[#This Row],[Fin ]]-Tableau1[[#This Row],[Début ]]-Tableau1[[#This Row],[Pause AM]]+Tableau1[[#This Row],[Fin PM]]-Tableau1[[#This Row],[Début PM]]-Tableau1[[#This Row],[Pause PM]]</f>
        <v>0</v>
      </c>
      <c r="L414" s="2"/>
      <c r="M414" s="2"/>
      <c r="N414" s="26"/>
      <c r="O414" s="22" t="str">
        <f ca="1">IF(COUNTIF('jours fériés'!C:C,Tableau1[[#This Row],[Date]]),"oui","")</f>
        <v/>
      </c>
      <c r="P414" s="74">
        <f ca="1">MAX(0,IF(WEEKDAY(Tableau1[[#This Row],[Date]],2)&lt;7,0,
SUM(OFFSET(Tableau1[[#This Row],[Temps de travail]],-6,,7))-
SUM(OFFSET(Tableau1[[#This Row],[Heures à récupérer]],-6,,7))+
SUM(OFFSET(Tableau1[[#This Row],[Récup avance]],-6,,7))+
COUNTA(OFFSET(Tableau1[[#This Row],[ CP / ABS]],-6,,7))*$E$3-$K$3
)*24)</f>
        <v>0</v>
      </c>
      <c r="Q414" s="63">
        <f>IF(Tableau1[[#This Row],[ CP / ABS]]="A.M.",Tableau1[[#This Row],[Temps de travail]],0)</f>
        <v>0</v>
      </c>
      <c r="R414" s="63">
        <f>IF(Tableau1[[#This Row],[ CP / ABS]]="Ch.P.",Tableau1[[#This Row],[Temps de travail]],0)</f>
        <v>0</v>
      </c>
    </row>
    <row r="415" spans="2:18" x14ac:dyDescent="0.3">
      <c r="B415" s="49" t="str">
        <f>IF(WEEKDAY(Tableau1[[#This Row],[Date]],2)=4,"semaine "&amp;_xlfn.ISOWEEKNUM(Tableau1[[#This Row],[Date]]),"")</f>
        <v/>
      </c>
      <c r="C415" s="3" t="str">
        <f>UPPER(TEXT(Tableau1[[#This Row],[Date]],"jjjj"))</f>
        <v>VENDREDI</v>
      </c>
      <c r="D415" s="4">
        <f>$C$3+ROW()-ROW(Tableau1[[#Headers],[Date]])-1</f>
        <v>44239</v>
      </c>
      <c r="E415" s="24"/>
      <c r="F415" s="24"/>
      <c r="G415" s="24"/>
      <c r="H415" s="24"/>
      <c r="I415" s="24"/>
      <c r="J415" s="24"/>
      <c r="K415" s="2">
        <f>Tableau1[[#This Row],[Fin ]]-Tableau1[[#This Row],[Début ]]-Tableau1[[#This Row],[Pause AM]]+Tableau1[[#This Row],[Fin PM]]-Tableau1[[#This Row],[Début PM]]-Tableau1[[#This Row],[Pause PM]]</f>
        <v>0</v>
      </c>
      <c r="L415" s="2"/>
      <c r="M415" s="2"/>
      <c r="N415" s="26"/>
      <c r="O415" s="22" t="str">
        <f ca="1">IF(COUNTIF('jours fériés'!C:C,Tableau1[[#This Row],[Date]]),"oui","")</f>
        <v/>
      </c>
      <c r="P415" s="74">
        <f ca="1">MAX(0,IF(WEEKDAY(Tableau1[[#This Row],[Date]],2)&lt;7,0,
SUM(OFFSET(Tableau1[[#This Row],[Temps de travail]],-6,,7))-
SUM(OFFSET(Tableau1[[#This Row],[Heures à récupérer]],-6,,7))+
SUM(OFFSET(Tableau1[[#This Row],[Récup avance]],-6,,7))+
COUNTA(OFFSET(Tableau1[[#This Row],[ CP / ABS]],-6,,7))*$E$3-$K$3
)*24)</f>
        <v>0</v>
      </c>
      <c r="Q415" s="63">
        <f>IF(Tableau1[[#This Row],[ CP / ABS]]="A.M.",Tableau1[[#This Row],[Temps de travail]],0)</f>
        <v>0</v>
      </c>
      <c r="R415" s="63">
        <f>IF(Tableau1[[#This Row],[ CP / ABS]]="Ch.P.",Tableau1[[#This Row],[Temps de travail]],0)</f>
        <v>0</v>
      </c>
    </row>
    <row r="416" spans="2:18" ht="15" thickBot="1" x14ac:dyDescent="0.35">
      <c r="B416" s="49" t="str">
        <f>IF(WEEKDAY(Tableau1[[#This Row],[Date]],2)=4,"semaine "&amp;_xlfn.ISOWEEKNUM(Tableau1[[#This Row],[Date]]),"")</f>
        <v/>
      </c>
      <c r="C416" s="3" t="str">
        <f>UPPER(TEXT(Tableau1[[#This Row],[Date]],"jjjj"))</f>
        <v>SAMEDI</v>
      </c>
      <c r="D416" s="4">
        <f>$C$3+ROW()-ROW(Tableau1[[#Headers],[Date]])-1</f>
        <v>44240</v>
      </c>
      <c r="E416" s="24"/>
      <c r="F416" s="24"/>
      <c r="G416" s="24"/>
      <c r="H416" s="24"/>
      <c r="I416" s="24"/>
      <c r="J416" s="24"/>
      <c r="K416" s="2">
        <f>Tableau1[[#This Row],[Fin ]]-Tableau1[[#This Row],[Début ]]-Tableau1[[#This Row],[Pause AM]]+Tableau1[[#This Row],[Fin PM]]-Tableau1[[#This Row],[Début PM]]-Tableau1[[#This Row],[Pause PM]]</f>
        <v>0</v>
      </c>
      <c r="L416" s="2"/>
      <c r="M416" s="2"/>
      <c r="N416" s="26"/>
      <c r="O416" s="22" t="str">
        <f ca="1">IF(COUNTIF('jours fériés'!C:C,Tableau1[[#This Row],[Date]]),"oui","")</f>
        <v/>
      </c>
      <c r="P416" s="74">
        <f ca="1">MAX(0,IF(WEEKDAY(Tableau1[[#This Row],[Date]],2)&lt;7,0,
SUM(OFFSET(Tableau1[[#This Row],[Temps de travail]],-6,,7))-
SUM(OFFSET(Tableau1[[#This Row],[Heures à récupérer]],-6,,7))+
SUM(OFFSET(Tableau1[[#This Row],[Récup avance]],-6,,7))+
COUNTA(OFFSET(Tableau1[[#This Row],[ CP / ABS]],-6,,7))*$E$3-$K$3
)*24)</f>
        <v>0</v>
      </c>
      <c r="Q416" s="63">
        <f>IF(Tableau1[[#This Row],[ CP / ABS]]="A.M.",Tableau1[[#This Row],[Temps de travail]],0)</f>
        <v>0</v>
      </c>
      <c r="R416" s="63">
        <f>IF(Tableau1[[#This Row],[ CP / ABS]]="Ch.P.",Tableau1[[#This Row],[Temps de travail]],0)</f>
        <v>0</v>
      </c>
    </row>
    <row r="417" spans="2:18" ht="15" thickBot="1" x14ac:dyDescent="0.35">
      <c r="B417" s="50" t="str">
        <f>IF(WEEKDAY(Tableau1[[#This Row],[Date]],2)=4,"semaine "&amp;_xlfn.ISOWEEKNUM(Tableau1[[#This Row],[Date]]),"")</f>
        <v/>
      </c>
      <c r="C417" s="51" t="str">
        <f>UPPER(TEXT(Tableau1[[#This Row],[Date]],"jjjj"))</f>
        <v>DIMANCHE</v>
      </c>
      <c r="D417" s="52">
        <f>$C$3+ROW()-ROW(Tableau1[[#Headers],[Date]])-1</f>
        <v>44241</v>
      </c>
      <c r="E417" s="53"/>
      <c r="F417" s="53"/>
      <c r="G417" s="53"/>
      <c r="H417" s="53"/>
      <c r="I417" s="53"/>
      <c r="J417" s="53"/>
      <c r="K417" s="54">
        <f>Tableau1[[#This Row],[Fin ]]-Tableau1[[#This Row],[Début ]]-Tableau1[[#This Row],[Pause AM]]+Tableau1[[#This Row],[Fin PM]]-Tableau1[[#This Row],[Début PM]]-Tableau1[[#This Row],[Pause PM]]</f>
        <v>0</v>
      </c>
      <c r="L417" s="54"/>
      <c r="M417" s="54"/>
      <c r="N417" s="55"/>
      <c r="O417" s="56" t="str">
        <f ca="1">IF(COUNTIF('jours fériés'!C:C,Tableau1[[#This Row],[Date]]),"oui","")</f>
        <v/>
      </c>
      <c r="P417" s="75">
        <f ca="1">SUBTOTAL(109,P411:P416)</f>
        <v>0</v>
      </c>
      <c r="Q417" s="62">
        <f t="shared" ref="Q417" si="114">SUBTOTAL(109,Q411:Q416)</f>
        <v>0</v>
      </c>
      <c r="R417" s="66">
        <f t="shared" ref="R417" si="115">SUM(R411:R416)</f>
        <v>0</v>
      </c>
    </row>
  </sheetData>
  <mergeCells count="3">
    <mergeCell ref="C1:K1"/>
    <mergeCell ref="F2:K2"/>
    <mergeCell ref="C2:E2"/>
  </mergeCells>
  <conditionalFormatting sqref="K3">
    <cfRule type="colorScale" priority="145">
      <colorScale>
        <cfvo type="num" val="&quot;H2 &lt; I2&quot;"/>
        <cfvo type="num" val="0"/>
        <cfvo type="num" val="&quot;I2 &gt; H2&quot;"/>
        <color rgb="FFF8696B"/>
        <color rgb="FFFFEB84"/>
        <color rgb="FF63BE7B"/>
      </colorScale>
    </cfRule>
  </conditionalFormatting>
  <conditionalFormatting sqref="B18:O18 B25:O25 B32:O32 B40:P45 B39:O39 B47:P52 B46:O46 B54:P59 B53:O53 B61:P66 B60:O60 B68:P73 B67:O67 B75:P80 B74:O74 B82:P87 B81:O81 B89:P94 B88:O88 B96:P101 B95:O95 B103:P108 B102:O102 B110:P115 B109:O109 B117:P122 B116:O116 B124:P129 B123:O123 B131:P136 B130:O130 B138:P143 B137:O137 B145:P150 B144:O144 B152:P157 B151:O151 B159:P164 B158:O158 B166:P171 B165:O165 B173:P185 B172:O172 B187:P192 B186:O186 B194:P199 B193:O193 B201:P206 B200:O200 B208:P213 B207:O207 B215:P220 B214:O214 B222:P227 B221:O221 B229:P234 B228:O228 B236:P241 B235:O235 B243:P248 B242:O242 B250:P255 B249:O249 B257:P262 B256:O256 B264:P269 B263:O263 B271:P276 B270:O270 B278:P283 B277:O277 B285:P290 B284:O284 B292:P297 B291:O291 B299:P304 B298:O298 B306:P311 B305:O305 B313:P318 B312:O312 B320:P325 B319:O319 B327:P332 B326:O326 B334:P339 B333:O333 B341:P346 B340:O340 B348:P353 B347:O347 B355:P360 B354:O354 B362:P367 B361:O361 B369:P374 B368:O368 B376:P381 B375:O375 B383:P388 B382:O382 B390:P395 B389:O389 B397:P402 B396:O396 B404:P409 B403:O403 B411:P416 B410:O410 B417:O417 B5:P17 B19:P24 B26:P31 B33:P38">
    <cfRule type="expression" dxfId="73" priority="143">
      <formula>WEEKDAY($D5,2)=7</formula>
    </cfRule>
  </conditionalFormatting>
  <conditionalFormatting sqref="C5:M417">
    <cfRule type="expression" dxfId="72" priority="141">
      <formula>$O5="oui"</formula>
    </cfRule>
    <cfRule type="expression" dxfId="71" priority="142">
      <formula>WEEKDAY($D5,2)=7</formula>
    </cfRule>
  </conditionalFormatting>
  <conditionalFormatting sqref="E3">
    <cfRule type="colorScale" priority="140">
      <colorScale>
        <cfvo type="num" val="&quot;H2 &lt; I2&quot;"/>
        <cfvo type="num" val="0"/>
        <cfvo type="num" val="&quot;I2 &gt; H2&quot;"/>
        <color rgb="FFF8696B"/>
        <color rgb="FFFFEB84"/>
        <color rgb="FF63BE7B"/>
      </colorScale>
    </cfRule>
  </conditionalFormatting>
  <conditionalFormatting sqref="Q5 Q7:Q10">
    <cfRule type="expression" dxfId="70" priority="139">
      <formula>WEEKDAY($D5,2)=7</formula>
    </cfRule>
  </conditionalFormatting>
  <conditionalFormatting sqref="R11">
    <cfRule type="expression" dxfId="69" priority="138">
      <formula>WEEKDAY($D11,2)=7</formula>
    </cfRule>
  </conditionalFormatting>
  <conditionalFormatting sqref="Q6">
    <cfRule type="expression" dxfId="68" priority="137">
      <formula>WEEKDAY($D6,2)=7</formula>
    </cfRule>
  </conditionalFormatting>
  <conditionalFormatting sqref="P18">
    <cfRule type="expression" dxfId="67" priority="136">
      <formula>WEEKDAY($D18,2)=7</formula>
    </cfRule>
  </conditionalFormatting>
  <conditionalFormatting sqref="P74">
    <cfRule type="expression" dxfId="66" priority="120">
      <formula>WEEKDAY($D74,2)=7</formula>
    </cfRule>
  </conditionalFormatting>
  <conditionalFormatting sqref="P25">
    <cfRule type="expression" dxfId="65" priority="134">
      <formula>WEEKDAY($D25,2)=7</formula>
    </cfRule>
  </conditionalFormatting>
  <conditionalFormatting sqref="P81">
    <cfRule type="expression" dxfId="64" priority="118">
      <formula>WEEKDAY($D81,2)=7</formula>
    </cfRule>
  </conditionalFormatting>
  <conditionalFormatting sqref="P32">
    <cfRule type="expression" dxfId="63" priority="132">
      <formula>WEEKDAY($D32,2)=7</formula>
    </cfRule>
  </conditionalFormatting>
  <conditionalFormatting sqref="P88">
    <cfRule type="expression" dxfId="62" priority="116">
      <formula>WEEKDAY($D88,2)=7</formula>
    </cfRule>
  </conditionalFormatting>
  <conditionalFormatting sqref="P39">
    <cfRule type="expression" dxfId="61" priority="130">
      <formula>WEEKDAY($D39,2)=7</formula>
    </cfRule>
  </conditionalFormatting>
  <conditionalFormatting sqref="P95">
    <cfRule type="expression" dxfId="60" priority="114">
      <formula>WEEKDAY($D95,2)=7</formula>
    </cfRule>
  </conditionalFormatting>
  <conditionalFormatting sqref="P46">
    <cfRule type="expression" dxfId="59" priority="128">
      <formula>WEEKDAY($D46,2)=7</formula>
    </cfRule>
  </conditionalFormatting>
  <conditionalFormatting sqref="P102">
    <cfRule type="expression" dxfId="58" priority="112">
      <formula>WEEKDAY($D102,2)=7</formula>
    </cfRule>
  </conditionalFormatting>
  <conditionalFormatting sqref="P53">
    <cfRule type="expression" dxfId="57" priority="126">
      <formula>WEEKDAY($D53,2)=7</formula>
    </cfRule>
  </conditionalFormatting>
  <conditionalFormatting sqref="P109">
    <cfRule type="expression" dxfId="56" priority="110">
      <formula>WEEKDAY($D109,2)=7</formula>
    </cfRule>
  </conditionalFormatting>
  <conditionalFormatting sqref="P60">
    <cfRule type="expression" dxfId="55" priority="124">
      <formula>WEEKDAY($D60,2)=7</formula>
    </cfRule>
  </conditionalFormatting>
  <conditionalFormatting sqref="P116">
    <cfRule type="expression" dxfId="54" priority="108">
      <formula>WEEKDAY($D116,2)=7</formula>
    </cfRule>
  </conditionalFormatting>
  <conditionalFormatting sqref="P67">
    <cfRule type="expression" dxfId="53" priority="122">
      <formula>WEEKDAY($D67,2)=7</formula>
    </cfRule>
  </conditionalFormatting>
  <conditionalFormatting sqref="P123">
    <cfRule type="expression" dxfId="52" priority="106">
      <formula>WEEKDAY($D123,2)=7</formula>
    </cfRule>
  </conditionalFormatting>
  <conditionalFormatting sqref="P130">
    <cfRule type="expression" dxfId="51" priority="104">
      <formula>WEEKDAY($D130,2)=7</formula>
    </cfRule>
  </conditionalFormatting>
  <conditionalFormatting sqref="P137">
    <cfRule type="expression" dxfId="50" priority="102">
      <formula>WEEKDAY($D137,2)=7</formula>
    </cfRule>
  </conditionalFormatting>
  <conditionalFormatting sqref="P144">
    <cfRule type="expression" dxfId="49" priority="100">
      <formula>WEEKDAY($D144,2)=7</formula>
    </cfRule>
  </conditionalFormatting>
  <conditionalFormatting sqref="P151">
    <cfRule type="expression" dxfId="48" priority="98">
      <formula>WEEKDAY($D151,2)=7</formula>
    </cfRule>
  </conditionalFormatting>
  <conditionalFormatting sqref="P158">
    <cfRule type="expression" dxfId="47" priority="96">
      <formula>WEEKDAY($D158,2)=7</formula>
    </cfRule>
  </conditionalFormatting>
  <conditionalFormatting sqref="P165">
    <cfRule type="expression" dxfId="46" priority="94">
      <formula>WEEKDAY($D165,2)=7</formula>
    </cfRule>
  </conditionalFormatting>
  <conditionalFormatting sqref="P172">
    <cfRule type="expression" dxfId="45" priority="92">
      <formula>WEEKDAY($D172,2)=7</formula>
    </cfRule>
  </conditionalFormatting>
  <conditionalFormatting sqref="P186">
    <cfRule type="expression" dxfId="44" priority="90">
      <formula>WEEKDAY($D186,2)=7</formula>
    </cfRule>
  </conditionalFormatting>
  <conditionalFormatting sqref="P193">
    <cfRule type="expression" dxfId="43" priority="88">
      <formula>WEEKDAY($D193,2)=7</formula>
    </cfRule>
  </conditionalFormatting>
  <conditionalFormatting sqref="P200">
    <cfRule type="expression" dxfId="42" priority="86">
      <formula>WEEKDAY($D200,2)=7</formula>
    </cfRule>
  </conditionalFormatting>
  <conditionalFormatting sqref="P207">
    <cfRule type="expression" dxfId="41" priority="84">
      <formula>WEEKDAY($D207,2)=7</formula>
    </cfRule>
  </conditionalFormatting>
  <conditionalFormatting sqref="P214">
    <cfRule type="expression" dxfId="40" priority="82">
      <formula>WEEKDAY($D214,2)=7</formula>
    </cfRule>
  </conditionalFormatting>
  <conditionalFormatting sqref="P221">
    <cfRule type="expression" dxfId="39" priority="80">
      <formula>WEEKDAY($D221,2)=7</formula>
    </cfRule>
  </conditionalFormatting>
  <conditionalFormatting sqref="P228">
    <cfRule type="expression" dxfId="38" priority="78">
      <formula>WEEKDAY($D228,2)=7</formula>
    </cfRule>
  </conditionalFormatting>
  <conditionalFormatting sqref="P235">
    <cfRule type="expression" dxfId="37" priority="76">
      <formula>WEEKDAY($D235,2)=7</formula>
    </cfRule>
  </conditionalFormatting>
  <conditionalFormatting sqref="P242">
    <cfRule type="expression" dxfId="36" priority="74">
      <formula>WEEKDAY($D242,2)=7</formula>
    </cfRule>
  </conditionalFormatting>
  <conditionalFormatting sqref="P249">
    <cfRule type="expression" dxfId="35" priority="72">
      <formula>WEEKDAY($D249,2)=7</formula>
    </cfRule>
  </conditionalFormatting>
  <conditionalFormatting sqref="P256">
    <cfRule type="expression" dxfId="34" priority="70">
      <formula>WEEKDAY($D256,2)=7</formula>
    </cfRule>
  </conditionalFormatting>
  <conditionalFormatting sqref="P263">
    <cfRule type="expression" dxfId="33" priority="68">
      <formula>WEEKDAY($D263,2)=7</formula>
    </cfRule>
  </conditionalFormatting>
  <conditionalFormatting sqref="P270">
    <cfRule type="expression" dxfId="32" priority="66">
      <formula>WEEKDAY($D270,2)=7</formula>
    </cfRule>
  </conditionalFormatting>
  <conditionalFormatting sqref="P277">
    <cfRule type="expression" dxfId="31" priority="64">
      <formula>WEEKDAY($D277,2)=7</formula>
    </cfRule>
  </conditionalFormatting>
  <conditionalFormatting sqref="P284">
    <cfRule type="expression" dxfId="30" priority="62">
      <formula>WEEKDAY($D284,2)=7</formula>
    </cfRule>
  </conditionalFormatting>
  <conditionalFormatting sqref="P291">
    <cfRule type="expression" dxfId="29" priority="60">
      <formula>WEEKDAY($D291,2)=7</formula>
    </cfRule>
  </conditionalFormatting>
  <conditionalFormatting sqref="P298">
    <cfRule type="expression" dxfId="28" priority="58">
      <formula>WEEKDAY($D298,2)=7</formula>
    </cfRule>
  </conditionalFormatting>
  <conditionalFormatting sqref="P305">
    <cfRule type="expression" dxfId="27" priority="56">
      <formula>WEEKDAY($D305,2)=7</formula>
    </cfRule>
  </conditionalFormatting>
  <conditionalFormatting sqref="P312">
    <cfRule type="expression" dxfId="26" priority="54">
      <formula>WEEKDAY($D312,2)=7</formula>
    </cfRule>
  </conditionalFormatting>
  <conditionalFormatting sqref="P319">
    <cfRule type="expression" dxfId="25" priority="52">
      <formula>WEEKDAY($D319,2)=7</formula>
    </cfRule>
  </conditionalFormatting>
  <conditionalFormatting sqref="P326">
    <cfRule type="expression" dxfId="24" priority="50">
      <formula>WEEKDAY($D326,2)=7</formula>
    </cfRule>
  </conditionalFormatting>
  <conditionalFormatting sqref="P333">
    <cfRule type="expression" dxfId="23" priority="48">
      <formula>WEEKDAY($D333,2)=7</formula>
    </cfRule>
  </conditionalFormatting>
  <conditionalFormatting sqref="P340">
    <cfRule type="expression" dxfId="22" priority="46">
      <formula>WEEKDAY($D340,2)=7</formula>
    </cfRule>
  </conditionalFormatting>
  <conditionalFormatting sqref="P347">
    <cfRule type="expression" dxfId="21" priority="44">
      <formula>WEEKDAY($D347,2)=7</formula>
    </cfRule>
  </conditionalFormatting>
  <conditionalFormatting sqref="P354">
    <cfRule type="expression" dxfId="20" priority="42">
      <formula>WEEKDAY($D354,2)=7</formula>
    </cfRule>
  </conditionalFormatting>
  <conditionalFormatting sqref="P361">
    <cfRule type="expression" dxfId="19" priority="40">
      <formula>WEEKDAY($D361,2)=7</formula>
    </cfRule>
  </conditionalFormatting>
  <conditionalFormatting sqref="P368">
    <cfRule type="expression" dxfId="18" priority="38">
      <formula>WEEKDAY($D368,2)=7</formula>
    </cfRule>
  </conditionalFormatting>
  <conditionalFormatting sqref="P375">
    <cfRule type="expression" dxfId="17" priority="36">
      <formula>WEEKDAY($D375,2)=7</formula>
    </cfRule>
  </conditionalFormatting>
  <conditionalFormatting sqref="P382">
    <cfRule type="expression" dxfId="16" priority="34">
      <formula>WEEKDAY($D382,2)=7</formula>
    </cfRule>
  </conditionalFormatting>
  <conditionalFormatting sqref="P389">
    <cfRule type="expression" dxfId="15" priority="32">
      <formula>WEEKDAY($D389,2)=7</formula>
    </cfRule>
  </conditionalFormatting>
  <conditionalFormatting sqref="P396">
    <cfRule type="expression" dxfId="14" priority="30">
      <formula>WEEKDAY($D396,2)=7</formula>
    </cfRule>
  </conditionalFormatting>
  <conditionalFormatting sqref="P403">
    <cfRule type="expression" dxfId="13" priority="28">
      <formula>WEEKDAY($D403,2)=7</formula>
    </cfRule>
  </conditionalFormatting>
  <conditionalFormatting sqref="P410">
    <cfRule type="expression" dxfId="12" priority="26">
      <formula>WEEKDAY($D410,2)=7</formula>
    </cfRule>
  </conditionalFormatting>
  <conditionalFormatting sqref="P417">
    <cfRule type="expression" dxfId="11" priority="24">
      <formula>WEEKDAY($D417,2)=7</formula>
    </cfRule>
  </conditionalFormatting>
  <conditionalFormatting sqref="Q11">
    <cfRule type="expression" dxfId="10" priority="22">
      <formula>WEEKDAY($D11,2)=7</formula>
    </cfRule>
  </conditionalFormatting>
  <conditionalFormatting sqref="R5 R7:R10">
    <cfRule type="expression" dxfId="9" priority="20">
      <formula>WEEKDAY($D5,2)=7</formula>
    </cfRule>
  </conditionalFormatting>
  <conditionalFormatting sqref="Q18 Q25 Q32 Q39 Q46 Q53 Q60 Q67 Q74 Q81 Q88 Q95 Q102 Q109 Q116 Q123 Q130 Q137 Q144 Q151 Q158 Q165 Q172 Q179 Q186 Q193 Q200 Q207 Q214 Q221 Q228 Q235 Q242 Q249 Q256 Q263 Q270 Q277 Q284 Q291 Q298 Q305 Q312 Q319 Q326 Q333 Q340 Q347 Q354 Q361 Q368 Q375 Q382 Q389 Q396 Q403 Q410 Q417">
    <cfRule type="expression" dxfId="8" priority="3">
      <formula>WEEKDAY($D18,2)=7</formula>
    </cfRule>
  </conditionalFormatting>
  <conditionalFormatting sqref="R6">
    <cfRule type="expression" dxfId="7" priority="19">
      <formula>WEEKDAY($D6,2)=7</formula>
    </cfRule>
  </conditionalFormatting>
  <conditionalFormatting sqref="Q12 Q19 Q26 Q33 Q40 Q47 Q54 Q61 Q68 Q75 Q82 Q89 Q96 Q103 Q110 Q117 Q124 Q131 Q138 Q145 Q152 Q159 Q166 Q173 Q180 Q187 Q194 Q201 Q208 Q215 Q222 Q229 Q236 Q243 Q250 Q257 Q264 Q271 Q278 Q285 Q292 Q299 Q306 Q313 Q320 Q327 Q334 Q341 Q348 Q355 Q362 Q369 Q376 Q383 Q390 Q397 Q404 Q411 Q14:Q17 Q21:Q24 Q28:Q31 Q35:Q38 Q42:Q45 Q49:Q52 Q56:Q59 Q63:Q66 Q70:Q73 Q77:Q80 Q84:Q87 Q91:Q94 Q98:Q101 Q105:Q108 Q112:Q115 Q119:Q122 Q126:Q129 Q133:Q136 Q140:Q143 Q147:Q150 Q154:Q157 Q161:Q164 Q168:Q171 Q175:Q178 Q182:Q185 Q189:Q192 Q196:Q199 Q203:Q206 Q210:Q213 Q217:Q220 Q224:Q227 Q231:Q234 Q238:Q241 Q245:Q248 Q252:Q255 Q259:Q262 Q266:Q269 Q273:Q276 Q280:Q283 Q287:Q290 Q294:Q297 Q301:Q304 Q308:Q311 Q315:Q318 Q322:Q325 Q329:Q332 Q336:Q339 Q343:Q346 Q350:Q353 Q357:Q360 Q364:Q367 Q371:Q374 Q378:Q381 Q385:Q388 Q392:Q395 Q399:Q402 Q406:Q409 Q413:Q416">
    <cfRule type="expression" dxfId="6" priority="6">
      <formula>WEEKDAY($D12,2)=7</formula>
    </cfRule>
  </conditionalFormatting>
  <conditionalFormatting sqref="R18 R25 R32 R39 R46 R53 R60 R67 R74 R81 R88 R95 R102 R109 R116 R123 R130 R137 R144 R151 R158 R165 R172 R179 R186 R193 R200 R207 R214 R221 R228 R235 R242 R249 R256 R263 R270 R277 R284 R291 R298 R305 R312 R319 R326 R333 R340 R347 R354 R361 R368 R375 R382 R389 R396 R403 R410 R417">
    <cfRule type="expression" dxfId="5" priority="5">
      <formula>WEEKDAY($D18,2)=7</formula>
    </cfRule>
  </conditionalFormatting>
  <conditionalFormatting sqref="Q13 Q20 Q27 Q34 Q41 Q48 Q55 Q62 Q69 Q76 Q83 Q90 Q97 Q104 Q111 Q118 Q125 Q132 Q139 Q146 Q153 Q160 Q167 Q174 Q181 Q188 Q195 Q202 Q209 Q216 Q223 Q230 Q237 Q244 Q251 Q258 Q265 Q272 Q279 Q286 Q293 Q300 Q307 Q314 Q321 Q328 Q335 Q342 Q349 Q356 Q363 Q370 Q377 Q384 Q391 Q398 Q405 Q412">
    <cfRule type="expression" dxfId="4" priority="4">
      <formula>WEEKDAY($D13,2)=7</formula>
    </cfRule>
  </conditionalFormatting>
  <conditionalFormatting sqref="R12 R19 R26 R33 R40 R47 R54 R61 R68 R75 R82 R89 R96 R103 R110 R117 R124 R131 R138 R145 R152 R159 R166 R173 R180 R187 R194 R201 R208 R215 R222 R229 R236 R243 R250 R257 R264 R271 R278 R285 R292 R299 R306 R313 R320 R327 R334 R341 R348 R355 R362 R369 R376 R383 R390 R397 R404 R411 R14:R17 R21:R24 R28:R31 R35:R38 R42:R45 R49:R52 R56:R59 R63:R66 R70:R73 R77:R80 R84:R87 R91:R94 R98:R101 R105:R108 R112:R115 R119:R122 R126:R129 R133:R136 R140:R143 R147:R150 R154:R157 R161:R164 R168:R171 R175:R178 R182:R185 R189:R192 R196:R199 R203:R206 R210:R213 R217:R220 R224:R227 R231:R234 R238:R241 R245:R248 R252:R255 R259:R262 R266:R269 R273:R276 R280:R283 R287:R290 R294:R297 R301:R304 R308:R311 R315:R318 R322:R325 R329:R332 R336:R339 R343:R346 R350:R353 R357:R360 R364:R367 R371:R374 R378:R381 R385:R388 R392:R395 R399:R402 R406:R409 R413:R416">
    <cfRule type="expression" dxfId="3" priority="2">
      <formula>WEEKDAY($D12,2)=7</formula>
    </cfRule>
  </conditionalFormatting>
  <conditionalFormatting sqref="R13 R20 R27 R34 R41 R48 R55 R62 R69 R76 R83 R90 R97 R104 R111 R118 R125 R132 R139 R146 R153 R160 R167 R174 R181 R188 R195 R202 R209 R216 R223 R230 R237 R244 R251 R258 R265 R272 R279 R286 R293 R300 R307 R314 R321 R328 R335 R342 R349 R356 R363 R370 R377 R384 R391 R398 R405 R412">
    <cfRule type="expression" dxfId="2" priority="1">
      <formula>WEEKDAY($D13,2)=7</formula>
    </cfRule>
  </conditionalFormatting>
  <pageMargins left="0" right="0" top="0" bottom="0" header="0" footer="0"/>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F0E82A80-D21C-46E8-BEFB-9ADC7BE4CCA8}">
          <x14:formula1>
            <xm:f>paramètres!$A$2:$A$5</xm:f>
          </x14:formula1>
          <xm:sqref>N5:N19</xm:sqref>
        </x14:dataValidation>
        <x14:dataValidation type="list" allowBlank="1" showInputMessage="1" showErrorMessage="1" xr:uid="{F362BE36-6226-4399-85D6-1A5F41D731AA}">
          <x14:formula1>
            <xm:f>paramètres!$A$2:$A$6</xm:f>
          </x14:formula1>
          <xm:sqref>N20:N417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T420"/>
  <sheetViews>
    <sheetView tabSelected="1" workbookViewId="0">
      <selection activeCell="B8" sqref="B8"/>
    </sheetView>
  </sheetViews>
  <sheetFormatPr baseColWidth="10" defaultRowHeight="14.4" x14ac:dyDescent="0.3"/>
  <cols>
    <col min="1" max="1" width="4.33203125" customWidth="1"/>
    <col min="3" max="3" width="14.77734375" bestFit="1" customWidth="1"/>
    <col min="11" max="11" width="15.77734375" bestFit="1" customWidth="1"/>
    <col min="12" max="13" width="13.21875" customWidth="1"/>
    <col min="14" max="15" width="8.6640625" customWidth="1"/>
    <col min="16" max="16" width="11.44140625" bestFit="1" customWidth="1"/>
    <col min="17" max="17" width="13.33203125" bestFit="1" customWidth="1"/>
    <col min="18" max="18" width="9.5546875" customWidth="1"/>
    <col min="19" max="20" width="7.77734375" bestFit="1" customWidth="1"/>
  </cols>
  <sheetData>
    <row r="1" spans="2:20" x14ac:dyDescent="0.3">
      <c r="S1" s="5" t="s">
        <v>12</v>
      </c>
      <c r="T1" s="5" t="s">
        <v>12</v>
      </c>
    </row>
    <row r="2" spans="2:20" x14ac:dyDescent="0.3">
      <c r="S2" s="6" t="str">
        <f>"&gt;="&amp;EOMONTH($C$3,-1)+1</f>
        <v>&gt;=43831</v>
      </c>
      <c r="T2" s="6" t="str">
        <f>"&lt;="&amp;EOMONTH($C$3,0)</f>
        <v>&lt;=43861</v>
      </c>
    </row>
    <row r="3" spans="2:20" ht="23.4" x14ac:dyDescent="0.4">
      <c r="B3" s="7" t="s">
        <v>17</v>
      </c>
      <c r="C3" s="8">
        <v>43831</v>
      </c>
      <c r="D3" s="7"/>
      <c r="E3" s="79" t="str">
        <f>'saisie des heures'!C2</f>
        <v>PRENOM: Alexandre</v>
      </c>
      <c r="F3" s="79"/>
      <c r="G3" s="79"/>
      <c r="H3" s="79"/>
      <c r="I3" s="77"/>
      <c r="J3" s="7" t="str">
        <f>'saisie des heures'!F2</f>
        <v>NOM: GIRARD</v>
      </c>
      <c r="K3" s="78"/>
      <c r="L3" s="78"/>
      <c r="M3" s="78"/>
      <c r="N3" s="78"/>
      <c r="O3" s="78"/>
      <c r="P3" s="78"/>
    </row>
    <row r="4" spans="2:20" s="7" customFormat="1" ht="21" x14ac:dyDescent="0.4"/>
    <row r="5" spans="2:20" s="33" customFormat="1" x14ac:dyDescent="0.3">
      <c r="K5" s="34">
        <f ca="1">SUM(OFFSET(K6,2,,31))*24</f>
        <v>152.33333333333326</v>
      </c>
      <c r="L5" s="34">
        <f ca="1">SUM(OFFSET(L6,2,,31))*24</f>
        <v>4</v>
      </c>
      <c r="M5" s="34">
        <f ca="1">SUM(OFFSET(M6,2,,31))*24</f>
        <v>0</v>
      </c>
      <c r="N5" s="35">
        <f ca="1">COUNTA(OFFSET(N6,2,,31))</f>
        <v>5</v>
      </c>
      <c r="O5" s="35">
        <f ca="1">COUNTIF(OFFSET(O6,2,,31),"oui")</f>
        <v>1</v>
      </c>
      <c r="P5" s="34">
        <f ca="1">SUM(OFFSET(P6,2,,31))</f>
        <v>0</v>
      </c>
      <c r="Q5" s="34">
        <f ca="1">K5+(N5+O5)*'saisie des heures'!E3*24</f>
        <v>195.33333333333326</v>
      </c>
      <c r="R5" s="34"/>
    </row>
    <row r="6" spans="2:20" ht="15" thickBot="1" x14ac:dyDescent="0.35"/>
    <row r="7" spans="2:20" ht="49.8" thickBot="1" x14ac:dyDescent="0.35">
      <c r="B7" s="17" t="s">
        <v>15</v>
      </c>
      <c r="C7" s="17" t="s">
        <v>14</v>
      </c>
      <c r="D7" s="17" t="s">
        <v>12</v>
      </c>
      <c r="E7" s="17" t="s">
        <v>0</v>
      </c>
      <c r="F7" s="17" t="s">
        <v>1</v>
      </c>
      <c r="G7" s="17" t="s">
        <v>59</v>
      </c>
      <c r="H7" s="17" t="s">
        <v>0</v>
      </c>
      <c r="I7" s="17" t="s">
        <v>1</v>
      </c>
      <c r="J7" s="17" t="s">
        <v>60</v>
      </c>
      <c r="K7" s="16" t="s">
        <v>2</v>
      </c>
      <c r="L7" s="16" t="s">
        <v>41</v>
      </c>
      <c r="M7" s="16" t="s">
        <v>42</v>
      </c>
      <c r="N7" s="14" t="s">
        <v>3</v>
      </c>
      <c r="O7" s="14" t="s">
        <v>37</v>
      </c>
      <c r="P7" s="15" t="s">
        <v>13</v>
      </c>
    </row>
    <row r="8" spans="2:20" x14ac:dyDescent="0.3">
      <c r="B8" s="42" t="s">
        <v>18</v>
      </c>
      <c r="C8" s="43" t="s">
        <v>4</v>
      </c>
      <c r="D8" s="44">
        <v>43829</v>
      </c>
      <c r="E8" s="45">
        <v>0.35416666666666669</v>
      </c>
      <c r="F8" s="45">
        <v>0.52083333333333337</v>
      </c>
      <c r="G8" s="45">
        <v>6.9444444444444441E-3</v>
      </c>
      <c r="H8" s="45">
        <v>0.35416666666666669</v>
      </c>
      <c r="I8" s="45">
        <v>0.52083333333333337</v>
      </c>
      <c r="J8" s="24">
        <v>6.9444444444444441E-3</v>
      </c>
      <c r="K8" s="46">
        <v>0.29861111111111116</v>
      </c>
      <c r="L8" s="46">
        <v>8.3333333333333329E-2</v>
      </c>
      <c r="M8" s="2"/>
      <c r="N8" s="26"/>
      <c r="O8" s="22" t="s">
        <v>43</v>
      </c>
      <c r="P8" s="74">
        <v>0</v>
      </c>
    </row>
    <row r="9" spans="2:20" x14ac:dyDescent="0.3">
      <c r="B9" s="49" t="s">
        <v>18</v>
      </c>
      <c r="C9" s="3" t="s">
        <v>5</v>
      </c>
      <c r="D9" s="4">
        <v>43830</v>
      </c>
      <c r="E9" s="24">
        <v>0.35416666666666669</v>
      </c>
      <c r="F9" s="24">
        <v>0.52083333333333337</v>
      </c>
      <c r="G9" s="24">
        <v>6.9444444444444441E-3</v>
      </c>
      <c r="H9" s="24">
        <v>0.35416666666666669</v>
      </c>
      <c r="I9" s="24">
        <v>0.52083333333333337</v>
      </c>
      <c r="J9" s="24">
        <v>6.9444444444444441E-3</v>
      </c>
      <c r="K9" s="2">
        <v>0.29861111111111116</v>
      </c>
      <c r="L9" s="2"/>
      <c r="M9" s="2"/>
      <c r="N9" s="26"/>
      <c r="O9" s="22" t="s">
        <v>18</v>
      </c>
      <c r="P9" s="74">
        <v>0</v>
      </c>
    </row>
    <row r="10" spans="2:20" x14ac:dyDescent="0.3">
      <c r="B10" s="49" t="s">
        <v>18</v>
      </c>
      <c r="C10" s="3" t="s">
        <v>6</v>
      </c>
      <c r="D10" s="4">
        <v>43831</v>
      </c>
      <c r="E10" s="24"/>
      <c r="F10" s="24"/>
      <c r="G10" s="24"/>
      <c r="H10" s="24"/>
      <c r="I10" s="24"/>
      <c r="J10" s="24"/>
      <c r="K10" s="2">
        <v>0</v>
      </c>
      <c r="L10" s="2"/>
      <c r="M10" s="2"/>
      <c r="N10" s="26" t="s">
        <v>52</v>
      </c>
      <c r="O10" s="22" t="s">
        <v>18</v>
      </c>
      <c r="P10" s="74">
        <v>0</v>
      </c>
    </row>
    <row r="11" spans="2:20" ht="15" thickBot="1" x14ac:dyDescent="0.35">
      <c r="B11" s="49" t="s">
        <v>20</v>
      </c>
      <c r="C11" s="3" t="s">
        <v>7</v>
      </c>
      <c r="D11" s="4">
        <v>43832</v>
      </c>
      <c r="E11" s="24">
        <v>0.35416666666666669</v>
      </c>
      <c r="F11" s="24">
        <v>0.52083333333333337</v>
      </c>
      <c r="G11" s="24">
        <v>6.9444444444444441E-3</v>
      </c>
      <c r="H11" s="24">
        <v>0.35416666666666669</v>
      </c>
      <c r="I11" s="24">
        <v>0.52083333333333337</v>
      </c>
      <c r="J11" s="24">
        <v>6.9444444444444441E-3</v>
      </c>
      <c r="K11" s="2">
        <v>0.29861111111111116</v>
      </c>
      <c r="L11" s="2"/>
      <c r="M11" s="2"/>
      <c r="N11" s="26"/>
      <c r="O11" s="22" t="s">
        <v>18</v>
      </c>
      <c r="P11" s="74">
        <v>0</v>
      </c>
    </row>
    <row r="12" spans="2:20" ht="15" thickBot="1" x14ac:dyDescent="0.35">
      <c r="B12" s="49" t="s">
        <v>18</v>
      </c>
      <c r="C12" s="3" t="s">
        <v>8</v>
      </c>
      <c r="D12" s="4">
        <v>43833</v>
      </c>
      <c r="E12" s="24">
        <v>0.35416666666666669</v>
      </c>
      <c r="F12" s="24">
        <v>0.5</v>
      </c>
      <c r="G12" s="24">
        <v>6.9444444444444441E-3</v>
      </c>
      <c r="H12" s="24">
        <v>0.35416666666666669</v>
      </c>
      <c r="I12" s="24">
        <v>0.5</v>
      </c>
      <c r="J12" s="24"/>
      <c r="K12" s="2">
        <v>0.24305555555555558</v>
      </c>
      <c r="L12" s="2"/>
      <c r="M12" s="2"/>
      <c r="N12" s="26"/>
      <c r="O12" s="22" t="s">
        <v>18</v>
      </c>
      <c r="P12" s="75">
        <v>0</v>
      </c>
    </row>
    <row r="13" spans="2:20" x14ac:dyDescent="0.3">
      <c r="B13" s="49" t="s">
        <v>18</v>
      </c>
      <c r="C13" s="3" t="s">
        <v>9</v>
      </c>
      <c r="D13" s="4">
        <v>43834</v>
      </c>
      <c r="E13" s="24"/>
      <c r="F13" s="24"/>
      <c r="G13" s="24"/>
      <c r="H13" s="24"/>
      <c r="I13" s="24"/>
      <c r="J13" s="24"/>
      <c r="K13" s="2">
        <v>0</v>
      </c>
      <c r="L13" s="2"/>
      <c r="M13" s="2"/>
      <c r="N13" s="26" t="s">
        <v>52</v>
      </c>
      <c r="O13" s="22" t="s">
        <v>18</v>
      </c>
      <c r="P13" s="74">
        <v>0</v>
      </c>
    </row>
    <row r="14" spans="2:20" x14ac:dyDescent="0.3">
      <c r="B14" s="49" t="s">
        <v>18</v>
      </c>
      <c r="C14" s="3" t="s">
        <v>19</v>
      </c>
      <c r="D14" s="4">
        <v>43835</v>
      </c>
      <c r="E14" s="24"/>
      <c r="F14" s="24"/>
      <c r="G14" s="24"/>
      <c r="H14" s="24"/>
      <c r="I14" s="24"/>
      <c r="J14" s="24"/>
      <c r="K14" s="2">
        <v>0</v>
      </c>
      <c r="L14" s="2"/>
      <c r="M14" s="2"/>
      <c r="N14" s="26" t="s">
        <v>52</v>
      </c>
      <c r="O14" s="22" t="s">
        <v>18</v>
      </c>
      <c r="P14" s="74">
        <v>0</v>
      </c>
    </row>
    <row r="15" spans="2:20" x14ac:dyDescent="0.3">
      <c r="B15" s="49" t="s">
        <v>18</v>
      </c>
      <c r="C15" s="3" t="s">
        <v>4</v>
      </c>
      <c r="D15" s="4">
        <v>43836</v>
      </c>
      <c r="E15" s="24">
        <v>0.35416666666666669</v>
      </c>
      <c r="F15" s="24">
        <v>0.52083333333333337</v>
      </c>
      <c r="G15" s="24">
        <v>6.9444444444444441E-3</v>
      </c>
      <c r="H15" s="24">
        <v>0.35416666666666669</v>
      </c>
      <c r="I15" s="24">
        <v>0.52083333333333337</v>
      </c>
      <c r="J15" s="24">
        <v>6.9444444444444441E-3</v>
      </c>
      <c r="K15" s="2">
        <v>0.29861111111111116</v>
      </c>
      <c r="L15" s="2"/>
      <c r="M15" s="2"/>
      <c r="N15" s="26" t="s">
        <v>52</v>
      </c>
      <c r="O15" s="22" t="s">
        <v>18</v>
      </c>
      <c r="P15" s="74">
        <v>0</v>
      </c>
    </row>
    <row r="16" spans="2:20" x14ac:dyDescent="0.3">
      <c r="B16" s="49" t="s">
        <v>18</v>
      </c>
      <c r="C16" s="3" t="s">
        <v>5</v>
      </c>
      <c r="D16" s="4">
        <v>43837</v>
      </c>
      <c r="E16" s="24">
        <v>0.35416666666666669</v>
      </c>
      <c r="F16" s="24">
        <v>0.52083333333333337</v>
      </c>
      <c r="G16" s="24">
        <v>6.9444444444444441E-3</v>
      </c>
      <c r="H16" s="24">
        <v>0.35416666666666669</v>
      </c>
      <c r="I16" s="24">
        <v>0.52083333333333337</v>
      </c>
      <c r="J16" s="24">
        <v>6.9444444444444441E-3</v>
      </c>
      <c r="K16" s="2">
        <v>0.29861111111111116</v>
      </c>
      <c r="L16" s="2"/>
      <c r="M16" s="2"/>
      <c r="N16" s="26" t="s">
        <v>52</v>
      </c>
      <c r="O16" s="22" t="s">
        <v>18</v>
      </c>
      <c r="P16" s="74">
        <v>0</v>
      </c>
    </row>
    <row r="17" spans="2:16" x14ac:dyDescent="0.3">
      <c r="B17" s="49" t="s">
        <v>18</v>
      </c>
      <c r="C17" s="3" t="s">
        <v>6</v>
      </c>
      <c r="D17" s="4">
        <v>43838</v>
      </c>
      <c r="E17" s="24">
        <v>0.35416666666666669</v>
      </c>
      <c r="F17" s="24">
        <v>0.52083333333333337</v>
      </c>
      <c r="G17" s="24">
        <v>6.9444444444444441E-3</v>
      </c>
      <c r="H17" s="24">
        <v>0.35416666666666669</v>
      </c>
      <c r="I17" s="24">
        <v>0.52083333333333337</v>
      </c>
      <c r="J17" s="24">
        <v>6.9444444444444441E-3</v>
      </c>
      <c r="K17" s="2">
        <v>0.29861111111111116</v>
      </c>
      <c r="L17" s="2"/>
      <c r="M17" s="2"/>
      <c r="N17" s="26"/>
      <c r="O17" s="22" t="s">
        <v>18</v>
      </c>
      <c r="P17" s="74">
        <v>0</v>
      </c>
    </row>
    <row r="18" spans="2:16" ht="15" thickBot="1" x14ac:dyDescent="0.35">
      <c r="B18" s="49" t="s">
        <v>21</v>
      </c>
      <c r="C18" s="3" t="s">
        <v>7</v>
      </c>
      <c r="D18" s="4">
        <v>43839</v>
      </c>
      <c r="E18" s="24">
        <v>0.35416666666666669</v>
      </c>
      <c r="F18" s="24">
        <v>0.52083333333333337</v>
      </c>
      <c r="G18" s="24">
        <v>6.9444444444444441E-3</v>
      </c>
      <c r="H18" s="24">
        <v>0.35416666666666669</v>
      </c>
      <c r="I18" s="24">
        <v>0.52083333333333337</v>
      </c>
      <c r="J18" s="24">
        <v>6.9444444444444441E-3</v>
      </c>
      <c r="K18" s="2">
        <v>0.29861111111111116</v>
      </c>
      <c r="L18" s="2">
        <v>8.3333333333333329E-2</v>
      </c>
      <c r="M18" s="2"/>
      <c r="N18" s="26"/>
      <c r="O18" s="22" t="s">
        <v>18</v>
      </c>
      <c r="P18" s="74">
        <v>0</v>
      </c>
    </row>
    <row r="19" spans="2:16" ht="15" thickBot="1" x14ac:dyDescent="0.35">
      <c r="B19" s="49" t="s">
        <v>18</v>
      </c>
      <c r="C19" s="3" t="s">
        <v>8</v>
      </c>
      <c r="D19" s="4">
        <v>43840</v>
      </c>
      <c r="E19" s="24">
        <v>0.35416666666666669</v>
      </c>
      <c r="F19" s="24">
        <v>0.5</v>
      </c>
      <c r="G19" s="24">
        <v>6.9444444444444441E-3</v>
      </c>
      <c r="H19" s="24">
        <v>0.35416666666666669</v>
      </c>
      <c r="I19" s="24">
        <v>0.5</v>
      </c>
      <c r="J19" s="24"/>
      <c r="K19" s="2">
        <v>0.24305555555555558</v>
      </c>
      <c r="L19" s="2"/>
      <c r="M19" s="2"/>
      <c r="N19" s="26"/>
      <c r="O19" s="22" t="s">
        <v>18</v>
      </c>
      <c r="P19" s="75">
        <v>0</v>
      </c>
    </row>
    <row r="20" spans="2:16" x14ac:dyDescent="0.3">
      <c r="B20" s="49" t="s">
        <v>18</v>
      </c>
      <c r="C20" s="3" t="s">
        <v>9</v>
      </c>
      <c r="D20" s="4">
        <v>43841</v>
      </c>
      <c r="E20" s="24"/>
      <c r="F20" s="24"/>
      <c r="G20" s="24"/>
      <c r="H20" s="24"/>
      <c r="I20" s="24"/>
      <c r="J20" s="24"/>
      <c r="K20" s="2">
        <v>0</v>
      </c>
      <c r="L20" s="2"/>
      <c r="M20" s="2"/>
      <c r="N20" s="26"/>
      <c r="O20" s="22" t="s">
        <v>18</v>
      </c>
      <c r="P20" s="74">
        <v>0</v>
      </c>
    </row>
    <row r="21" spans="2:16" x14ac:dyDescent="0.3">
      <c r="B21" s="49" t="s">
        <v>18</v>
      </c>
      <c r="C21" s="3" t="s">
        <v>19</v>
      </c>
      <c r="D21" s="4">
        <v>43842</v>
      </c>
      <c r="E21" s="24"/>
      <c r="F21" s="24"/>
      <c r="G21" s="24"/>
      <c r="H21" s="24"/>
      <c r="I21" s="24"/>
      <c r="J21" s="24"/>
      <c r="K21" s="2">
        <v>0</v>
      </c>
      <c r="L21" s="2"/>
      <c r="M21" s="2"/>
      <c r="N21" s="26"/>
      <c r="O21" s="22" t="s">
        <v>18</v>
      </c>
      <c r="P21" s="74">
        <v>0</v>
      </c>
    </row>
    <row r="22" spans="2:16" x14ac:dyDescent="0.3">
      <c r="B22" s="49" t="s">
        <v>18</v>
      </c>
      <c r="C22" s="3" t="s">
        <v>4</v>
      </c>
      <c r="D22" s="4">
        <v>43843</v>
      </c>
      <c r="E22" s="24">
        <v>0.35416666666666669</v>
      </c>
      <c r="F22" s="24">
        <v>0.52083333333333337</v>
      </c>
      <c r="G22" s="24">
        <v>6.9444444444444441E-3</v>
      </c>
      <c r="H22" s="24">
        <v>0.35416666666666669</v>
      </c>
      <c r="I22" s="24">
        <v>0.52083333333333337</v>
      </c>
      <c r="J22" s="24">
        <v>6.9444444444444441E-3</v>
      </c>
      <c r="K22" s="2">
        <v>0.29861111111111116</v>
      </c>
      <c r="L22" s="2"/>
      <c r="M22" s="2"/>
      <c r="N22" s="26"/>
      <c r="O22" s="22" t="s">
        <v>18</v>
      </c>
      <c r="P22" s="74">
        <v>0</v>
      </c>
    </row>
    <row r="23" spans="2:16" x14ac:dyDescent="0.3">
      <c r="B23" s="49" t="s">
        <v>18</v>
      </c>
      <c r="C23" s="3" t="s">
        <v>5</v>
      </c>
      <c r="D23" s="4">
        <v>43844</v>
      </c>
      <c r="E23" s="24">
        <v>0.35416666666666669</v>
      </c>
      <c r="F23" s="24">
        <v>0.52083333333333337</v>
      </c>
      <c r="G23" s="24">
        <v>6.9444444444444441E-3</v>
      </c>
      <c r="H23" s="24">
        <v>0.35416666666666669</v>
      </c>
      <c r="I23" s="24">
        <v>0.52083333333333337</v>
      </c>
      <c r="J23" s="24">
        <v>6.9444444444444441E-3</v>
      </c>
      <c r="K23" s="2">
        <v>0.29861111111111116</v>
      </c>
      <c r="L23" s="2"/>
      <c r="M23" s="2"/>
      <c r="N23" s="26"/>
      <c r="O23" s="22" t="s">
        <v>18</v>
      </c>
      <c r="P23" s="74">
        <v>0</v>
      </c>
    </row>
    <row r="24" spans="2:16" x14ac:dyDescent="0.3">
      <c r="B24" s="49" t="s">
        <v>18</v>
      </c>
      <c r="C24" s="3" t="s">
        <v>6</v>
      </c>
      <c r="D24" s="4">
        <v>43845</v>
      </c>
      <c r="E24" s="24">
        <v>0.35416666666666669</v>
      </c>
      <c r="F24" s="24">
        <v>0.52083333333333337</v>
      </c>
      <c r="G24" s="24">
        <v>6.9444444444444441E-3</v>
      </c>
      <c r="H24" s="24">
        <v>0.35416666666666669</v>
      </c>
      <c r="I24" s="24">
        <v>0.52083333333333337</v>
      </c>
      <c r="J24" s="24">
        <v>6.9444444444444441E-3</v>
      </c>
      <c r="K24" s="2">
        <v>0.29861111111111116</v>
      </c>
      <c r="L24" s="2"/>
      <c r="M24" s="2"/>
      <c r="N24" s="26"/>
      <c r="O24" s="22" t="s">
        <v>18</v>
      </c>
      <c r="P24" s="74">
        <v>0</v>
      </c>
    </row>
    <row r="25" spans="2:16" ht="15" thickBot="1" x14ac:dyDescent="0.35">
      <c r="B25" s="49" t="s">
        <v>22</v>
      </c>
      <c r="C25" s="3" t="s">
        <v>7</v>
      </c>
      <c r="D25" s="4">
        <v>43846</v>
      </c>
      <c r="E25" s="24">
        <v>0.35416666666666669</v>
      </c>
      <c r="F25" s="24">
        <v>0.52083333333333337</v>
      </c>
      <c r="G25" s="24">
        <v>6.9444444444444441E-3</v>
      </c>
      <c r="H25" s="24">
        <v>0.35416666666666669</v>
      </c>
      <c r="I25" s="24">
        <v>0.52083333333333337</v>
      </c>
      <c r="J25" s="24">
        <v>6.9444444444444441E-3</v>
      </c>
      <c r="K25" s="2">
        <v>0.29861111111111116</v>
      </c>
      <c r="L25" s="2"/>
      <c r="M25" s="2"/>
      <c r="N25" s="26"/>
      <c r="O25" s="22" t="s">
        <v>18</v>
      </c>
      <c r="P25" s="74">
        <v>0</v>
      </c>
    </row>
    <row r="26" spans="2:16" ht="15" thickBot="1" x14ac:dyDescent="0.35">
      <c r="B26" s="49" t="s">
        <v>18</v>
      </c>
      <c r="C26" s="3" t="s">
        <v>8</v>
      </c>
      <c r="D26" s="4">
        <v>43847</v>
      </c>
      <c r="E26" s="24">
        <v>0.35416666666666669</v>
      </c>
      <c r="F26" s="24">
        <v>0.5</v>
      </c>
      <c r="G26" s="24">
        <v>6.9444444444444441E-3</v>
      </c>
      <c r="H26" s="24">
        <v>0.35416666666666669</v>
      </c>
      <c r="I26" s="24">
        <v>0.5</v>
      </c>
      <c r="J26" s="24"/>
      <c r="K26" s="2">
        <v>0.24305555555555558</v>
      </c>
      <c r="L26" s="2"/>
      <c r="M26" s="2"/>
      <c r="N26" s="26"/>
      <c r="O26" s="22" t="s">
        <v>18</v>
      </c>
      <c r="P26" s="75">
        <v>0</v>
      </c>
    </row>
    <row r="27" spans="2:16" x14ac:dyDescent="0.3">
      <c r="B27" s="49" t="s">
        <v>18</v>
      </c>
      <c r="C27" s="3" t="s">
        <v>9</v>
      </c>
      <c r="D27" s="4">
        <v>43848</v>
      </c>
      <c r="E27" s="24"/>
      <c r="F27" s="24"/>
      <c r="G27" s="24"/>
      <c r="H27" s="24"/>
      <c r="I27" s="24"/>
      <c r="J27" s="24"/>
      <c r="K27" s="2">
        <v>0</v>
      </c>
      <c r="L27" s="2"/>
      <c r="M27" s="2"/>
      <c r="N27" s="26"/>
      <c r="O27" s="22" t="s">
        <v>18</v>
      </c>
      <c r="P27" s="74">
        <v>0</v>
      </c>
    </row>
    <row r="28" spans="2:16" x14ac:dyDescent="0.3">
      <c r="B28" s="49" t="s">
        <v>18</v>
      </c>
      <c r="C28" s="3" t="s">
        <v>19</v>
      </c>
      <c r="D28" s="4">
        <v>43849</v>
      </c>
      <c r="E28" s="24"/>
      <c r="F28" s="24"/>
      <c r="G28" s="24"/>
      <c r="H28" s="24"/>
      <c r="I28" s="24"/>
      <c r="J28" s="24"/>
      <c r="K28" s="2">
        <v>0</v>
      </c>
      <c r="L28" s="2"/>
      <c r="M28" s="2"/>
      <c r="N28" s="26"/>
      <c r="O28" s="22" t="s">
        <v>18</v>
      </c>
      <c r="P28" s="74">
        <v>0</v>
      </c>
    </row>
    <row r="29" spans="2:16" x14ac:dyDescent="0.3">
      <c r="B29" s="49" t="s">
        <v>18</v>
      </c>
      <c r="C29" s="3" t="s">
        <v>4</v>
      </c>
      <c r="D29" s="4">
        <v>43850</v>
      </c>
      <c r="E29" s="24">
        <v>0.35416666666666669</v>
      </c>
      <c r="F29" s="24">
        <v>0.52083333333333337</v>
      </c>
      <c r="G29" s="24">
        <v>6.9444444444444441E-3</v>
      </c>
      <c r="H29" s="24">
        <v>0.35416666666666669</v>
      </c>
      <c r="I29" s="24">
        <v>0.52083333333333337</v>
      </c>
      <c r="J29" s="24">
        <v>6.9444444444444441E-3</v>
      </c>
      <c r="K29" s="2">
        <v>0.29861111111111116</v>
      </c>
      <c r="L29" s="2"/>
      <c r="M29" s="2"/>
      <c r="N29" s="26"/>
      <c r="O29" s="22" t="s">
        <v>18</v>
      </c>
      <c r="P29" s="74">
        <v>0</v>
      </c>
    </row>
    <row r="30" spans="2:16" x14ac:dyDescent="0.3">
      <c r="B30" s="49" t="s">
        <v>18</v>
      </c>
      <c r="C30" s="3" t="s">
        <v>5</v>
      </c>
      <c r="D30" s="4">
        <v>43851</v>
      </c>
      <c r="E30" s="24">
        <v>0.35416666666666669</v>
      </c>
      <c r="F30" s="24">
        <v>0.52083333333333337</v>
      </c>
      <c r="G30" s="24">
        <v>6.9444444444444441E-3</v>
      </c>
      <c r="H30" s="24">
        <v>0.35416666666666669</v>
      </c>
      <c r="I30" s="24">
        <v>0.52083333333333337</v>
      </c>
      <c r="J30" s="24">
        <v>6.9444444444444441E-3</v>
      </c>
      <c r="K30" s="2">
        <v>0.29861111111111116</v>
      </c>
      <c r="L30" s="2"/>
      <c r="M30" s="2"/>
      <c r="N30" s="26"/>
      <c r="O30" s="22" t="s">
        <v>18</v>
      </c>
      <c r="P30" s="74">
        <v>0</v>
      </c>
    </row>
    <row r="31" spans="2:16" x14ac:dyDescent="0.3">
      <c r="B31" s="49" t="s">
        <v>18</v>
      </c>
      <c r="C31" s="3" t="s">
        <v>6</v>
      </c>
      <c r="D31" s="4">
        <v>43852</v>
      </c>
      <c r="E31" s="24">
        <v>0.35416666666666669</v>
      </c>
      <c r="F31" s="24">
        <v>0.52083333333333337</v>
      </c>
      <c r="G31" s="24">
        <v>6.9444444444444441E-3</v>
      </c>
      <c r="H31" s="24">
        <v>0.35416666666666669</v>
      </c>
      <c r="I31" s="24">
        <v>0.52083333333333337</v>
      </c>
      <c r="J31" s="24">
        <v>6.9444444444444441E-3</v>
      </c>
      <c r="K31" s="2">
        <v>0.29861111111111116</v>
      </c>
      <c r="L31" s="2"/>
      <c r="M31" s="2"/>
      <c r="N31" s="26"/>
      <c r="O31" s="22" t="s">
        <v>18</v>
      </c>
      <c r="P31" s="74">
        <v>0</v>
      </c>
    </row>
    <row r="32" spans="2:16" ht="15" thickBot="1" x14ac:dyDescent="0.35">
      <c r="B32" s="49" t="s">
        <v>23</v>
      </c>
      <c r="C32" s="3" t="s">
        <v>7</v>
      </c>
      <c r="D32" s="4">
        <v>43853</v>
      </c>
      <c r="E32" s="24">
        <v>0.35416666666666669</v>
      </c>
      <c r="F32" s="24">
        <v>0.52083333333333337</v>
      </c>
      <c r="G32" s="24">
        <v>6.9444444444444441E-3</v>
      </c>
      <c r="H32" s="24">
        <v>0.35416666666666669</v>
      </c>
      <c r="I32" s="24">
        <v>0.52083333333333337</v>
      </c>
      <c r="J32" s="24">
        <v>6.9444444444444441E-3</v>
      </c>
      <c r="K32" s="2">
        <v>0.29861111111111116</v>
      </c>
      <c r="L32" s="2"/>
      <c r="M32" s="2"/>
      <c r="N32" s="26"/>
      <c r="O32" s="22" t="s">
        <v>18</v>
      </c>
      <c r="P32" s="74">
        <v>0</v>
      </c>
    </row>
    <row r="33" spans="2:16" ht="15" thickBot="1" x14ac:dyDescent="0.35">
      <c r="B33" s="49" t="s">
        <v>18</v>
      </c>
      <c r="C33" s="3" t="s">
        <v>8</v>
      </c>
      <c r="D33" s="4">
        <v>43854</v>
      </c>
      <c r="E33" s="24">
        <v>0.35416666666666669</v>
      </c>
      <c r="F33" s="24">
        <v>0.5</v>
      </c>
      <c r="G33" s="24">
        <v>6.9444444444444441E-3</v>
      </c>
      <c r="H33" s="24">
        <v>0.35416666666666669</v>
      </c>
      <c r="I33" s="24">
        <v>0.5</v>
      </c>
      <c r="J33" s="24"/>
      <c r="K33" s="2">
        <v>0.24305555555555558</v>
      </c>
      <c r="L33" s="2"/>
      <c r="M33" s="2"/>
      <c r="N33" s="26"/>
      <c r="O33" s="22" t="s">
        <v>18</v>
      </c>
      <c r="P33" s="75">
        <v>0</v>
      </c>
    </row>
    <row r="34" spans="2:16" x14ac:dyDescent="0.3">
      <c r="B34" s="49" t="s">
        <v>18</v>
      </c>
      <c r="C34" s="3" t="s">
        <v>9</v>
      </c>
      <c r="D34" s="4">
        <v>43855</v>
      </c>
      <c r="E34" s="24"/>
      <c r="F34" s="24"/>
      <c r="G34" s="24"/>
      <c r="H34" s="24"/>
      <c r="I34" s="24"/>
      <c r="J34" s="24"/>
      <c r="K34" s="2">
        <v>0</v>
      </c>
      <c r="L34" s="2"/>
      <c r="M34" s="2"/>
      <c r="N34" s="26"/>
      <c r="O34" s="22" t="s">
        <v>18</v>
      </c>
      <c r="P34" s="74">
        <v>0</v>
      </c>
    </row>
    <row r="35" spans="2:16" x14ac:dyDescent="0.3">
      <c r="B35" s="49" t="s">
        <v>18</v>
      </c>
      <c r="C35" s="3" t="s">
        <v>19</v>
      </c>
      <c r="D35" s="4">
        <v>43856</v>
      </c>
      <c r="E35" s="24"/>
      <c r="F35" s="24"/>
      <c r="G35" s="24"/>
      <c r="H35" s="24"/>
      <c r="I35" s="24"/>
      <c r="J35" s="24"/>
      <c r="K35" s="2">
        <v>0</v>
      </c>
      <c r="L35" s="2"/>
      <c r="M35" s="2"/>
      <c r="N35" s="26"/>
      <c r="O35" s="22" t="s">
        <v>18</v>
      </c>
      <c r="P35" s="74">
        <v>0</v>
      </c>
    </row>
    <row r="36" spans="2:16" x14ac:dyDescent="0.3">
      <c r="B36" s="49" t="s">
        <v>18</v>
      </c>
      <c r="C36" s="3" t="s">
        <v>4</v>
      </c>
      <c r="D36" s="4">
        <v>43857</v>
      </c>
      <c r="E36" s="24">
        <v>0.35416666666666669</v>
      </c>
      <c r="F36" s="24">
        <v>0.52083333333333337</v>
      </c>
      <c r="G36" s="24">
        <v>6.9444444444444441E-3</v>
      </c>
      <c r="H36" s="24">
        <v>0.35416666666666669</v>
      </c>
      <c r="I36" s="24">
        <v>0.52083333333333337</v>
      </c>
      <c r="J36" s="24">
        <v>6.9444444444444441E-3</v>
      </c>
      <c r="K36" s="2">
        <v>0.29861111111111116</v>
      </c>
      <c r="L36" s="2"/>
      <c r="M36" s="2"/>
      <c r="N36" s="26"/>
      <c r="O36" s="22" t="s">
        <v>18</v>
      </c>
      <c r="P36" s="74">
        <v>0</v>
      </c>
    </row>
    <row r="37" spans="2:16" x14ac:dyDescent="0.3">
      <c r="B37" s="49" t="s">
        <v>18</v>
      </c>
      <c r="C37" s="3" t="s">
        <v>5</v>
      </c>
      <c r="D37" s="4">
        <v>43858</v>
      </c>
      <c r="E37" s="24">
        <v>0.35416666666666669</v>
      </c>
      <c r="F37" s="24">
        <v>0.52083333333333337</v>
      </c>
      <c r="G37" s="24">
        <v>6.9444444444444441E-3</v>
      </c>
      <c r="H37" s="24">
        <v>0.35416666666666669</v>
      </c>
      <c r="I37" s="24">
        <v>0.52083333333333337</v>
      </c>
      <c r="J37" s="24">
        <v>6.9444444444444441E-3</v>
      </c>
      <c r="K37" s="2">
        <v>0.29861111111111116</v>
      </c>
      <c r="L37" s="2"/>
      <c r="M37" s="2"/>
      <c r="N37" s="26"/>
      <c r="O37" s="22" t="s">
        <v>18</v>
      </c>
      <c r="P37" s="74">
        <v>0</v>
      </c>
    </row>
    <row r="38" spans="2:16" x14ac:dyDescent="0.3">
      <c r="B38" s="49" t="s">
        <v>18</v>
      </c>
      <c r="C38" s="3" t="s">
        <v>6</v>
      </c>
      <c r="D38" s="4">
        <v>43859</v>
      </c>
      <c r="E38" s="24">
        <v>0.35416666666666669</v>
      </c>
      <c r="F38" s="24">
        <v>0.52083333333333337</v>
      </c>
      <c r="G38" s="24">
        <v>6.9444444444444441E-3</v>
      </c>
      <c r="H38" s="24">
        <v>0.35416666666666669</v>
      </c>
      <c r="I38" s="24">
        <v>0.52083333333333337</v>
      </c>
      <c r="J38" s="24">
        <v>6.9444444444444441E-3</v>
      </c>
      <c r="K38" s="2">
        <v>0.29861111111111116</v>
      </c>
      <c r="L38" s="2"/>
      <c r="M38" s="2"/>
      <c r="N38" s="26"/>
      <c r="O38" s="22" t="s">
        <v>18</v>
      </c>
      <c r="P38" s="74">
        <v>0</v>
      </c>
    </row>
    <row r="39" spans="2:16" ht="15" thickBot="1" x14ac:dyDescent="0.35">
      <c r="B39" s="49" t="s">
        <v>24</v>
      </c>
      <c r="C39" s="3" t="s">
        <v>7</v>
      </c>
      <c r="D39" s="4">
        <v>43860</v>
      </c>
      <c r="E39" s="24">
        <v>0.35416666666666669</v>
      </c>
      <c r="F39" s="24">
        <v>0.52083333333333337</v>
      </c>
      <c r="G39" s="24">
        <v>6.9444444444444441E-3</v>
      </c>
      <c r="H39" s="24">
        <v>0.35416666666666669</v>
      </c>
      <c r="I39" s="24">
        <v>0.52083333333333337</v>
      </c>
      <c r="J39" s="24">
        <v>6.9444444444444441E-3</v>
      </c>
      <c r="K39" s="2">
        <v>0.29861111111111116</v>
      </c>
      <c r="L39" s="2"/>
      <c r="M39" s="2"/>
      <c r="N39" s="26"/>
      <c r="O39" s="22" t="s">
        <v>18</v>
      </c>
      <c r="P39" s="74">
        <v>0</v>
      </c>
    </row>
    <row r="40" spans="2:16" ht="15" thickBot="1" x14ac:dyDescent="0.35">
      <c r="B40" s="49" t="s">
        <v>18</v>
      </c>
      <c r="C40" s="3" t="s">
        <v>8</v>
      </c>
      <c r="D40" s="4">
        <v>43861</v>
      </c>
      <c r="E40" s="24">
        <v>0.35416666666666669</v>
      </c>
      <c r="F40" s="24">
        <v>0.5</v>
      </c>
      <c r="G40" s="24">
        <v>6.9444444444444441E-3</v>
      </c>
      <c r="H40" s="24">
        <v>0.35416666666666669</v>
      </c>
      <c r="I40" s="24">
        <v>0.5</v>
      </c>
      <c r="J40" s="24"/>
      <c r="K40" s="2">
        <v>0.24305555555555558</v>
      </c>
      <c r="L40" s="2"/>
      <c r="M40" s="2"/>
      <c r="N40" s="26"/>
      <c r="O40" s="22" t="s">
        <v>18</v>
      </c>
      <c r="P40" s="75">
        <v>0</v>
      </c>
    </row>
    <row r="41" spans="2:16" x14ac:dyDescent="0.3">
      <c r="B41" s="49" t="s">
        <v>18</v>
      </c>
      <c r="C41" s="3" t="s">
        <v>9</v>
      </c>
      <c r="D41" s="4">
        <v>43862</v>
      </c>
      <c r="E41" s="24"/>
      <c r="F41" s="24"/>
      <c r="G41" s="24"/>
      <c r="H41" s="24"/>
      <c r="I41" s="24"/>
      <c r="J41" s="24"/>
      <c r="K41" s="2">
        <v>0</v>
      </c>
      <c r="L41" s="2"/>
      <c r="M41" s="2"/>
      <c r="N41" s="26"/>
      <c r="O41" s="22" t="s">
        <v>18</v>
      </c>
      <c r="P41" s="74">
        <v>0</v>
      </c>
    </row>
    <row r="42" spans="2:16" x14ac:dyDescent="0.3">
      <c r="B42" s="49" t="s">
        <v>18</v>
      </c>
      <c r="C42" s="3" t="s">
        <v>19</v>
      </c>
      <c r="D42" s="4">
        <v>43863</v>
      </c>
      <c r="E42" s="24"/>
      <c r="F42" s="24"/>
      <c r="G42" s="24"/>
      <c r="H42" s="24"/>
      <c r="I42" s="24"/>
      <c r="J42" s="24"/>
      <c r="K42" s="2">
        <v>0</v>
      </c>
      <c r="L42" s="2"/>
      <c r="M42" s="2"/>
      <c r="N42" s="26"/>
      <c r="O42" s="22" t="s">
        <v>18</v>
      </c>
      <c r="P42" s="74">
        <v>0</v>
      </c>
    </row>
    <row r="43" spans="2:16" x14ac:dyDescent="0.3">
      <c r="B43" s="49" t="s">
        <v>18</v>
      </c>
      <c r="C43" s="3" t="s">
        <v>4</v>
      </c>
      <c r="D43" s="4">
        <v>43864</v>
      </c>
      <c r="E43" s="24"/>
      <c r="F43" s="24"/>
      <c r="G43" s="24"/>
      <c r="H43" s="24"/>
      <c r="I43" s="24"/>
      <c r="J43" s="24"/>
      <c r="K43" s="2">
        <v>0</v>
      </c>
      <c r="L43" s="2"/>
      <c r="M43" s="2"/>
      <c r="N43" s="26"/>
      <c r="O43" s="22" t="s">
        <v>18</v>
      </c>
      <c r="P43" s="74">
        <v>0</v>
      </c>
    </row>
    <row r="44" spans="2:16" x14ac:dyDescent="0.3">
      <c r="B44" s="49" t="s">
        <v>18</v>
      </c>
      <c r="C44" s="3" t="s">
        <v>5</v>
      </c>
      <c r="D44" s="4">
        <v>43865</v>
      </c>
      <c r="E44" s="24"/>
      <c r="F44" s="24"/>
      <c r="G44" s="24"/>
      <c r="H44" s="24"/>
      <c r="I44" s="24"/>
      <c r="J44" s="24"/>
      <c r="K44" s="2">
        <v>0</v>
      </c>
      <c r="L44" s="2"/>
      <c r="M44" s="2"/>
      <c r="N44" s="26"/>
      <c r="O44" s="22" t="s">
        <v>18</v>
      </c>
      <c r="P44" s="74">
        <v>0</v>
      </c>
    </row>
    <row r="45" spans="2:16" x14ac:dyDescent="0.3">
      <c r="B45" s="49" t="s">
        <v>18</v>
      </c>
      <c r="C45" s="3" t="s">
        <v>6</v>
      </c>
      <c r="D45" s="4">
        <v>43866</v>
      </c>
      <c r="E45" s="24"/>
      <c r="F45" s="24"/>
      <c r="G45" s="24"/>
      <c r="H45" s="24"/>
      <c r="I45" s="24"/>
      <c r="J45" s="24"/>
      <c r="K45" s="2">
        <v>0</v>
      </c>
      <c r="L45" s="2"/>
      <c r="M45" s="2"/>
      <c r="N45" s="26"/>
      <c r="O45" s="22" t="s">
        <v>18</v>
      </c>
      <c r="P45" s="74">
        <v>0</v>
      </c>
    </row>
    <row r="46" spans="2:16" ht="15" thickBot="1" x14ac:dyDescent="0.35">
      <c r="B46" s="49" t="s">
        <v>61</v>
      </c>
      <c r="C46" s="3" t="s">
        <v>7</v>
      </c>
      <c r="D46" s="4">
        <v>43867</v>
      </c>
      <c r="E46" s="24"/>
      <c r="F46" s="24"/>
      <c r="G46" s="24"/>
      <c r="H46" s="24"/>
      <c r="I46" s="24"/>
      <c r="J46" s="24"/>
      <c r="K46" s="2">
        <v>0</v>
      </c>
      <c r="L46" s="2"/>
      <c r="M46" s="2"/>
      <c r="N46" s="26"/>
      <c r="O46" s="22" t="s">
        <v>18</v>
      </c>
      <c r="P46" s="74">
        <v>0</v>
      </c>
    </row>
    <row r="47" spans="2:16" ht="15" thickBot="1" x14ac:dyDescent="0.35">
      <c r="B47" s="49" t="s">
        <v>18</v>
      </c>
      <c r="C47" s="3" t="s">
        <v>8</v>
      </c>
      <c r="D47" s="4">
        <v>43868</v>
      </c>
      <c r="E47" s="24"/>
      <c r="F47" s="24"/>
      <c r="G47" s="24"/>
      <c r="H47" s="24"/>
      <c r="I47" s="24"/>
      <c r="J47" s="24"/>
      <c r="K47" s="2">
        <v>0</v>
      </c>
      <c r="L47" s="2"/>
      <c r="M47" s="2"/>
      <c r="N47" s="26"/>
      <c r="O47" s="22" t="s">
        <v>18</v>
      </c>
      <c r="P47" s="75">
        <v>0</v>
      </c>
    </row>
    <row r="48" spans="2:16" x14ac:dyDescent="0.3">
      <c r="B48" s="49" t="s">
        <v>18</v>
      </c>
      <c r="C48" s="3" t="s">
        <v>9</v>
      </c>
      <c r="D48" s="4">
        <v>43869</v>
      </c>
      <c r="E48" s="24"/>
      <c r="F48" s="24"/>
      <c r="G48" s="24"/>
      <c r="H48" s="24"/>
      <c r="I48" s="24"/>
      <c r="J48" s="24"/>
      <c r="K48" s="2">
        <v>0</v>
      </c>
      <c r="L48" s="2"/>
      <c r="M48" s="2"/>
      <c r="N48" s="26"/>
      <c r="O48" s="22" t="s">
        <v>18</v>
      </c>
      <c r="P48" s="74">
        <v>0</v>
      </c>
    </row>
    <row r="49" spans="2:16" x14ac:dyDescent="0.3">
      <c r="B49" s="49" t="s">
        <v>18</v>
      </c>
      <c r="C49" s="3" t="s">
        <v>19</v>
      </c>
      <c r="D49" s="4">
        <v>43870</v>
      </c>
      <c r="E49" s="24"/>
      <c r="F49" s="24"/>
      <c r="G49" s="24"/>
      <c r="H49" s="24"/>
      <c r="I49" s="24"/>
      <c r="J49" s="24"/>
      <c r="K49" s="2">
        <v>0</v>
      </c>
      <c r="L49" s="2"/>
      <c r="M49" s="2"/>
      <c r="N49" s="26"/>
      <c r="O49" s="22" t="s">
        <v>18</v>
      </c>
      <c r="P49" s="74">
        <v>0</v>
      </c>
    </row>
    <row r="50" spans="2:16" x14ac:dyDescent="0.3">
      <c r="B50" s="49" t="s">
        <v>18</v>
      </c>
      <c r="C50" s="3" t="s">
        <v>4</v>
      </c>
      <c r="D50" s="4">
        <v>43871</v>
      </c>
      <c r="E50" s="24"/>
      <c r="F50" s="24"/>
      <c r="G50" s="24"/>
      <c r="H50" s="24"/>
      <c r="I50" s="24"/>
      <c r="J50" s="24"/>
      <c r="K50" s="2">
        <v>0</v>
      </c>
      <c r="L50" s="2"/>
      <c r="M50" s="2"/>
      <c r="N50" s="26"/>
      <c r="O50" s="22" t="s">
        <v>18</v>
      </c>
      <c r="P50" s="74">
        <v>0</v>
      </c>
    </row>
    <row r="51" spans="2:16" x14ac:dyDescent="0.3">
      <c r="B51" s="49" t="s">
        <v>18</v>
      </c>
      <c r="C51" s="3" t="s">
        <v>5</v>
      </c>
      <c r="D51" s="4">
        <v>43872</v>
      </c>
      <c r="E51" s="24"/>
      <c r="F51" s="24"/>
      <c r="G51" s="24"/>
      <c r="H51" s="24"/>
      <c r="I51" s="24"/>
      <c r="J51" s="24"/>
      <c r="K51" s="2">
        <v>0</v>
      </c>
      <c r="L51" s="2"/>
      <c r="M51" s="2"/>
      <c r="N51" s="26"/>
      <c r="O51" s="22" t="s">
        <v>18</v>
      </c>
      <c r="P51" s="74">
        <v>0</v>
      </c>
    </row>
    <row r="52" spans="2:16" x14ac:dyDescent="0.3">
      <c r="B52" s="49" t="s">
        <v>18</v>
      </c>
      <c r="C52" s="3" t="s">
        <v>6</v>
      </c>
      <c r="D52" s="4">
        <v>43873</v>
      </c>
      <c r="E52" s="24"/>
      <c r="F52" s="24"/>
      <c r="G52" s="24"/>
      <c r="H52" s="24"/>
      <c r="I52" s="24"/>
      <c r="J52" s="24"/>
      <c r="K52" s="2">
        <v>0</v>
      </c>
      <c r="L52" s="2"/>
      <c r="M52" s="2"/>
      <c r="N52" s="26"/>
      <c r="O52" s="22" t="s">
        <v>18</v>
      </c>
      <c r="P52" s="74">
        <v>0</v>
      </c>
    </row>
    <row r="53" spans="2:16" ht="15" thickBot="1" x14ac:dyDescent="0.35">
      <c r="B53" s="49" t="s">
        <v>62</v>
      </c>
      <c r="C53" s="3" t="s">
        <v>7</v>
      </c>
      <c r="D53" s="4">
        <v>43874</v>
      </c>
      <c r="E53" s="24"/>
      <c r="F53" s="24"/>
      <c r="G53" s="24"/>
      <c r="H53" s="24"/>
      <c r="I53" s="24"/>
      <c r="J53" s="24"/>
      <c r="K53" s="2">
        <v>0</v>
      </c>
      <c r="L53" s="2"/>
      <c r="M53" s="2"/>
      <c r="N53" s="26"/>
      <c r="O53" s="22" t="s">
        <v>18</v>
      </c>
      <c r="P53" s="74">
        <v>0</v>
      </c>
    </row>
    <row r="54" spans="2:16" ht="15" thickBot="1" x14ac:dyDescent="0.35">
      <c r="B54" s="49" t="s">
        <v>18</v>
      </c>
      <c r="C54" s="3" t="s">
        <v>8</v>
      </c>
      <c r="D54" s="4">
        <v>43875</v>
      </c>
      <c r="E54" s="24"/>
      <c r="F54" s="24"/>
      <c r="G54" s="24"/>
      <c r="H54" s="24"/>
      <c r="I54" s="24"/>
      <c r="J54" s="24"/>
      <c r="K54" s="2">
        <v>0</v>
      </c>
      <c r="L54" s="2"/>
      <c r="M54" s="2"/>
      <c r="N54" s="26"/>
      <c r="O54" s="22" t="s">
        <v>18</v>
      </c>
      <c r="P54" s="75">
        <v>0</v>
      </c>
    </row>
    <row r="55" spans="2:16" x14ac:dyDescent="0.3">
      <c r="B55" s="49" t="s">
        <v>18</v>
      </c>
      <c r="C55" s="3" t="s">
        <v>9</v>
      </c>
      <c r="D55" s="4">
        <v>43876</v>
      </c>
      <c r="E55" s="24"/>
      <c r="F55" s="24"/>
      <c r="G55" s="24"/>
      <c r="H55" s="24"/>
      <c r="I55" s="24"/>
      <c r="J55" s="24"/>
      <c r="K55" s="2">
        <v>0</v>
      </c>
      <c r="L55" s="2"/>
      <c r="M55" s="2"/>
      <c r="N55" s="26"/>
      <c r="O55" s="22" t="s">
        <v>18</v>
      </c>
      <c r="P55" s="74">
        <v>0</v>
      </c>
    </row>
    <row r="56" spans="2:16" x14ac:dyDescent="0.3">
      <c r="B56" s="49" t="s">
        <v>18</v>
      </c>
      <c r="C56" s="3" t="s">
        <v>19</v>
      </c>
      <c r="D56" s="4">
        <v>43877</v>
      </c>
      <c r="E56" s="24"/>
      <c r="F56" s="24"/>
      <c r="G56" s="24"/>
      <c r="H56" s="24"/>
      <c r="I56" s="24"/>
      <c r="J56" s="24"/>
      <c r="K56" s="2">
        <v>0</v>
      </c>
      <c r="L56" s="2"/>
      <c r="M56" s="2"/>
      <c r="N56" s="26"/>
      <c r="O56" s="22" t="s">
        <v>18</v>
      </c>
      <c r="P56" s="74">
        <v>0</v>
      </c>
    </row>
    <row r="57" spans="2:16" x14ac:dyDescent="0.3">
      <c r="B57" s="49" t="s">
        <v>18</v>
      </c>
      <c r="C57" s="3" t="s">
        <v>4</v>
      </c>
      <c r="D57" s="4">
        <v>43878</v>
      </c>
      <c r="E57" s="24"/>
      <c r="F57" s="24"/>
      <c r="G57" s="24"/>
      <c r="H57" s="24"/>
      <c r="I57" s="24"/>
      <c r="J57" s="24"/>
      <c r="K57" s="2">
        <v>0</v>
      </c>
      <c r="L57" s="2"/>
      <c r="M57" s="2"/>
      <c r="N57" s="26"/>
      <c r="O57" s="22" t="s">
        <v>18</v>
      </c>
      <c r="P57" s="74">
        <v>0</v>
      </c>
    </row>
    <row r="58" spans="2:16" x14ac:dyDescent="0.3">
      <c r="B58" s="49" t="s">
        <v>18</v>
      </c>
      <c r="C58" s="3" t="s">
        <v>5</v>
      </c>
      <c r="D58" s="4">
        <v>43879</v>
      </c>
      <c r="E58" s="24"/>
      <c r="F58" s="24"/>
      <c r="G58" s="24"/>
      <c r="H58" s="24"/>
      <c r="I58" s="24"/>
      <c r="J58" s="24"/>
      <c r="K58" s="2">
        <v>0</v>
      </c>
      <c r="L58" s="2"/>
      <c r="M58" s="2"/>
      <c r="N58" s="26"/>
      <c r="O58" s="22" t="s">
        <v>18</v>
      </c>
      <c r="P58" s="74">
        <v>0</v>
      </c>
    </row>
    <row r="59" spans="2:16" x14ac:dyDescent="0.3">
      <c r="B59" s="49" t="s">
        <v>18</v>
      </c>
      <c r="C59" s="3" t="s">
        <v>6</v>
      </c>
      <c r="D59" s="4">
        <v>43880</v>
      </c>
      <c r="E59" s="24"/>
      <c r="F59" s="24"/>
      <c r="G59" s="24"/>
      <c r="H59" s="24"/>
      <c r="I59" s="24"/>
      <c r="J59" s="24"/>
      <c r="K59" s="2">
        <v>0</v>
      </c>
      <c r="L59" s="2"/>
      <c r="M59" s="2"/>
      <c r="N59" s="26"/>
      <c r="O59" s="22" t="s">
        <v>18</v>
      </c>
      <c r="P59" s="74">
        <v>0</v>
      </c>
    </row>
    <row r="60" spans="2:16" ht="15" thickBot="1" x14ac:dyDescent="0.35">
      <c r="B60" s="49" t="s">
        <v>63</v>
      </c>
      <c r="C60" s="3" t="s">
        <v>7</v>
      </c>
      <c r="D60" s="4">
        <v>43881</v>
      </c>
      <c r="E60" s="24"/>
      <c r="F60" s="24"/>
      <c r="G60" s="24"/>
      <c r="H60" s="24"/>
      <c r="I60" s="24"/>
      <c r="J60" s="24"/>
      <c r="K60" s="2">
        <v>0</v>
      </c>
      <c r="L60" s="2"/>
      <c r="M60" s="2"/>
      <c r="N60" s="26"/>
      <c r="O60" s="22" t="s">
        <v>18</v>
      </c>
      <c r="P60" s="74">
        <v>0</v>
      </c>
    </row>
    <row r="61" spans="2:16" ht="15" thickBot="1" x14ac:dyDescent="0.35">
      <c r="B61" s="49" t="s">
        <v>18</v>
      </c>
      <c r="C61" s="3" t="s">
        <v>8</v>
      </c>
      <c r="D61" s="4">
        <v>43882</v>
      </c>
      <c r="E61" s="24"/>
      <c r="F61" s="24"/>
      <c r="G61" s="24"/>
      <c r="H61" s="24"/>
      <c r="I61" s="24"/>
      <c r="J61" s="24"/>
      <c r="K61" s="2">
        <v>0</v>
      </c>
      <c r="L61" s="2"/>
      <c r="M61" s="2"/>
      <c r="N61" s="26"/>
      <c r="O61" s="22" t="s">
        <v>18</v>
      </c>
      <c r="P61" s="75">
        <v>0</v>
      </c>
    </row>
    <row r="62" spans="2:16" x14ac:dyDescent="0.3">
      <c r="B62" s="49" t="s">
        <v>18</v>
      </c>
      <c r="C62" s="3" t="s">
        <v>9</v>
      </c>
      <c r="D62" s="4">
        <v>43883</v>
      </c>
      <c r="E62" s="24"/>
      <c r="F62" s="24"/>
      <c r="G62" s="24"/>
      <c r="H62" s="24"/>
      <c r="I62" s="24"/>
      <c r="J62" s="24"/>
      <c r="K62" s="2">
        <v>0</v>
      </c>
      <c r="L62" s="2"/>
      <c r="M62" s="2"/>
      <c r="N62" s="26"/>
      <c r="O62" s="22" t="s">
        <v>18</v>
      </c>
      <c r="P62" s="74">
        <v>0</v>
      </c>
    </row>
    <row r="63" spans="2:16" x14ac:dyDescent="0.3">
      <c r="B63" s="49" t="s">
        <v>18</v>
      </c>
      <c r="C63" s="3" t="s">
        <v>19</v>
      </c>
      <c r="D63" s="4">
        <v>43884</v>
      </c>
      <c r="E63" s="24"/>
      <c r="F63" s="24"/>
      <c r="G63" s="24"/>
      <c r="H63" s="24"/>
      <c r="I63" s="24"/>
      <c r="J63" s="24"/>
      <c r="K63" s="2">
        <v>0</v>
      </c>
      <c r="L63" s="2"/>
      <c r="M63" s="2"/>
      <c r="N63" s="26"/>
      <c r="O63" s="22" t="s">
        <v>18</v>
      </c>
      <c r="P63" s="74">
        <v>0</v>
      </c>
    </row>
    <row r="64" spans="2:16" x14ac:dyDescent="0.3">
      <c r="B64" s="49" t="s">
        <v>18</v>
      </c>
      <c r="C64" s="3" t="s">
        <v>4</v>
      </c>
      <c r="D64" s="4">
        <v>43885</v>
      </c>
      <c r="E64" s="24"/>
      <c r="F64" s="24"/>
      <c r="G64" s="24"/>
      <c r="H64" s="24"/>
      <c r="I64" s="24"/>
      <c r="J64" s="24"/>
      <c r="K64" s="2">
        <v>0</v>
      </c>
      <c r="L64" s="2"/>
      <c r="M64" s="2"/>
      <c r="N64" s="26"/>
      <c r="O64" s="22" t="s">
        <v>18</v>
      </c>
      <c r="P64" s="74">
        <v>0</v>
      </c>
    </row>
    <row r="65" spans="2:16" x14ac:dyDescent="0.3">
      <c r="B65" s="49" t="s">
        <v>18</v>
      </c>
      <c r="C65" s="3" t="s">
        <v>5</v>
      </c>
      <c r="D65" s="4">
        <v>43886</v>
      </c>
      <c r="E65" s="24"/>
      <c r="F65" s="24"/>
      <c r="G65" s="24"/>
      <c r="H65" s="24"/>
      <c r="I65" s="24"/>
      <c r="J65" s="24"/>
      <c r="K65" s="2">
        <v>0</v>
      </c>
      <c r="L65" s="2"/>
      <c r="M65" s="2"/>
      <c r="N65" s="26"/>
      <c r="O65" s="22" t="s">
        <v>18</v>
      </c>
      <c r="P65" s="74">
        <v>0</v>
      </c>
    </row>
    <row r="66" spans="2:16" x14ac:dyDescent="0.3">
      <c r="B66" s="49" t="s">
        <v>18</v>
      </c>
      <c r="C66" s="3" t="s">
        <v>6</v>
      </c>
      <c r="D66" s="4">
        <v>43887</v>
      </c>
      <c r="E66" s="24"/>
      <c r="F66" s="24"/>
      <c r="G66" s="24"/>
      <c r="H66" s="24"/>
      <c r="I66" s="24"/>
      <c r="J66" s="24"/>
      <c r="K66" s="2">
        <v>0</v>
      </c>
      <c r="L66" s="2"/>
      <c r="M66" s="2"/>
      <c r="N66" s="26"/>
      <c r="O66" s="22" t="s">
        <v>18</v>
      </c>
      <c r="P66" s="74">
        <v>0</v>
      </c>
    </row>
    <row r="67" spans="2:16" ht="15" thickBot="1" x14ac:dyDescent="0.35">
      <c r="B67" s="49" t="s">
        <v>64</v>
      </c>
      <c r="C67" s="3" t="s">
        <v>7</v>
      </c>
      <c r="D67" s="4">
        <v>43888</v>
      </c>
      <c r="E67" s="24"/>
      <c r="F67" s="24"/>
      <c r="G67" s="24"/>
      <c r="H67" s="24"/>
      <c r="I67" s="24"/>
      <c r="J67" s="24"/>
      <c r="K67" s="2">
        <v>0</v>
      </c>
      <c r="L67" s="2"/>
      <c r="M67" s="2"/>
      <c r="N67" s="26"/>
      <c r="O67" s="22" t="s">
        <v>18</v>
      </c>
      <c r="P67" s="74">
        <v>0</v>
      </c>
    </row>
    <row r="68" spans="2:16" ht="15" thickBot="1" x14ac:dyDescent="0.35">
      <c r="B68" s="49" t="s">
        <v>18</v>
      </c>
      <c r="C68" s="3" t="s">
        <v>8</v>
      </c>
      <c r="D68" s="4">
        <v>43889</v>
      </c>
      <c r="E68" s="24"/>
      <c r="F68" s="24"/>
      <c r="G68" s="24"/>
      <c r="H68" s="24"/>
      <c r="I68" s="24"/>
      <c r="J68" s="24"/>
      <c r="K68" s="2">
        <v>0</v>
      </c>
      <c r="L68" s="2"/>
      <c r="M68" s="2"/>
      <c r="N68" s="26"/>
      <c r="O68" s="22" t="s">
        <v>18</v>
      </c>
      <c r="P68" s="75">
        <v>0</v>
      </c>
    </row>
    <row r="69" spans="2:16" x14ac:dyDescent="0.3">
      <c r="B69" s="49" t="s">
        <v>18</v>
      </c>
      <c r="C69" s="3" t="s">
        <v>9</v>
      </c>
      <c r="D69" s="4">
        <v>43890</v>
      </c>
      <c r="E69" s="24"/>
      <c r="F69" s="24"/>
      <c r="G69" s="24"/>
      <c r="H69" s="24"/>
      <c r="I69" s="24"/>
      <c r="J69" s="24"/>
      <c r="K69" s="2">
        <v>0</v>
      </c>
      <c r="L69" s="2"/>
      <c r="M69" s="2"/>
      <c r="N69" s="26"/>
      <c r="O69" s="22" t="s">
        <v>18</v>
      </c>
      <c r="P69" s="74">
        <v>0</v>
      </c>
    </row>
    <row r="70" spans="2:16" x14ac:dyDescent="0.3">
      <c r="B70" s="49" t="s">
        <v>18</v>
      </c>
      <c r="C70" s="3" t="s">
        <v>19</v>
      </c>
      <c r="D70" s="4">
        <v>43891</v>
      </c>
      <c r="E70" s="24"/>
      <c r="F70" s="24"/>
      <c r="G70" s="24"/>
      <c r="H70" s="24"/>
      <c r="I70" s="24"/>
      <c r="J70" s="24"/>
      <c r="K70" s="2">
        <v>0</v>
      </c>
      <c r="L70" s="2"/>
      <c r="M70" s="2"/>
      <c r="N70" s="26"/>
      <c r="O70" s="22" t="s">
        <v>18</v>
      </c>
      <c r="P70" s="74">
        <v>0</v>
      </c>
    </row>
    <row r="71" spans="2:16" x14ac:dyDescent="0.3">
      <c r="B71" s="49" t="s">
        <v>18</v>
      </c>
      <c r="C71" s="3" t="s">
        <v>4</v>
      </c>
      <c r="D71" s="4">
        <v>43892</v>
      </c>
      <c r="E71" s="24"/>
      <c r="F71" s="24"/>
      <c r="G71" s="24"/>
      <c r="H71" s="24"/>
      <c r="I71" s="24"/>
      <c r="J71" s="24"/>
      <c r="K71" s="2">
        <v>0</v>
      </c>
      <c r="L71" s="2"/>
      <c r="M71" s="2"/>
      <c r="N71" s="26"/>
      <c r="O71" s="22" t="s">
        <v>18</v>
      </c>
      <c r="P71" s="74">
        <v>0</v>
      </c>
    </row>
    <row r="72" spans="2:16" x14ac:dyDescent="0.3">
      <c r="B72" s="49" t="s">
        <v>18</v>
      </c>
      <c r="C72" s="3" t="s">
        <v>5</v>
      </c>
      <c r="D72" s="4">
        <v>43893</v>
      </c>
      <c r="E72" s="24"/>
      <c r="F72" s="24"/>
      <c r="G72" s="24"/>
      <c r="H72" s="24"/>
      <c r="I72" s="24"/>
      <c r="J72" s="24"/>
      <c r="K72" s="2">
        <v>0</v>
      </c>
      <c r="L72" s="2"/>
      <c r="M72" s="2"/>
      <c r="N72" s="26"/>
      <c r="O72" s="22" t="s">
        <v>18</v>
      </c>
      <c r="P72" s="74">
        <v>0</v>
      </c>
    </row>
    <row r="73" spans="2:16" x14ac:dyDescent="0.3">
      <c r="B73" s="49" t="s">
        <v>18</v>
      </c>
      <c r="C73" s="3" t="s">
        <v>6</v>
      </c>
      <c r="D73" s="4">
        <v>43894</v>
      </c>
      <c r="E73" s="24"/>
      <c r="F73" s="24"/>
      <c r="G73" s="24"/>
      <c r="H73" s="24"/>
      <c r="I73" s="24"/>
      <c r="J73" s="24"/>
      <c r="K73" s="2">
        <v>0</v>
      </c>
      <c r="L73" s="2"/>
      <c r="M73" s="2"/>
      <c r="N73" s="26"/>
      <c r="O73" s="22" t="s">
        <v>18</v>
      </c>
      <c r="P73" s="74">
        <v>0</v>
      </c>
    </row>
    <row r="74" spans="2:16" ht="15" thickBot="1" x14ac:dyDescent="0.35">
      <c r="B74" s="49" t="s">
        <v>65</v>
      </c>
      <c r="C74" s="3" t="s">
        <v>7</v>
      </c>
      <c r="D74" s="4">
        <v>43895</v>
      </c>
      <c r="E74" s="24"/>
      <c r="F74" s="24"/>
      <c r="G74" s="24"/>
      <c r="H74" s="24"/>
      <c r="I74" s="24"/>
      <c r="J74" s="24"/>
      <c r="K74" s="2">
        <v>0</v>
      </c>
      <c r="L74" s="2"/>
      <c r="M74" s="2"/>
      <c r="N74" s="26"/>
      <c r="O74" s="22" t="s">
        <v>18</v>
      </c>
      <c r="P74" s="74">
        <v>0</v>
      </c>
    </row>
    <row r="75" spans="2:16" ht="15" thickBot="1" x14ac:dyDescent="0.35">
      <c r="B75" s="49" t="s">
        <v>18</v>
      </c>
      <c r="C75" s="3" t="s">
        <v>8</v>
      </c>
      <c r="D75" s="4">
        <v>43896</v>
      </c>
      <c r="E75" s="24"/>
      <c r="F75" s="24"/>
      <c r="G75" s="24"/>
      <c r="H75" s="24"/>
      <c r="I75" s="24"/>
      <c r="J75" s="24"/>
      <c r="K75" s="2">
        <v>0</v>
      </c>
      <c r="L75" s="2"/>
      <c r="M75" s="2"/>
      <c r="N75" s="26"/>
      <c r="O75" s="22" t="s">
        <v>18</v>
      </c>
      <c r="P75" s="75">
        <v>0</v>
      </c>
    </row>
    <row r="76" spans="2:16" x14ac:dyDescent="0.3">
      <c r="B76" s="49" t="s">
        <v>18</v>
      </c>
      <c r="C76" s="3" t="s">
        <v>9</v>
      </c>
      <c r="D76" s="4">
        <v>43897</v>
      </c>
      <c r="E76" s="24"/>
      <c r="F76" s="24"/>
      <c r="G76" s="24"/>
      <c r="H76" s="24"/>
      <c r="I76" s="24"/>
      <c r="J76" s="24"/>
      <c r="K76" s="2">
        <v>0</v>
      </c>
      <c r="L76" s="2"/>
      <c r="M76" s="2"/>
      <c r="N76" s="26"/>
      <c r="O76" s="22" t="s">
        <v>18</v>
      </c>
      <c r="P76" s="74">
        <v>0</v>
      </c>
    </row>
    <row r="77" spans="2:16" x14ac:dyDescent="0.3">
      <c r="B77" s="49" t="s">
        <v>18</v>
      </c>
      <c r="C77" s="3" t="s">
        <v>19</v>
      </c>
      <c r="D77" s="4">
        <v>43898</v>
      </c>
      <c r="E77" s="24"/>
      <c r="F77" s="24"/>
      <c r="G77" s="24"/>
      <c r="H77" s="24"/>
      <c r="I77" s="24"/>
      <c r="J77" s="24"/>
      <c r="K77" s="2">
        <v>0</v>
      </c>
      <c r="L77" s="2"/>
      <c r="M77" s="2"/>
      <c r="N77" s="26"/>
      <c r="O77" s="22" t="s">
        <v>18</v>
      </c>
      <c r="P77" s="74">
        <v>0</v>
      </c>
    </row>
    <row r="78" spans="2:16" x14ac:dyDescent="0.3">
      <c r="B78" s="49" t="s">
        <v>18</v>
      </c>
      <c r="C78" s="3" t="s">
        <v>4</v>
      </c>
      <c r="D78" s="4">
        <v>43899</v>
      </c>
      <c r="E78" s="24"/>
      <c r="F78" s="24"/>
      <c r="G78" s="24"/>
      <c r="H78" s="24"/>
      <c r="I78" s="24"/>
      <c r="J78" s="24"/>
      <c r="K78" s="2">
        <v>0</v>
      </c>
      <c r="L78" s="2"/>
      <c r="M78" s="2"/>
      <c r="N78" s="26"/>
      <c r="O78" s="22" t="s">
        <v>18</v>
      </c>
      <c r="P78" s="74">
        <v>0</v>
      </c>
    </row>
    <row r="79" spans="2:16" x14ac:dyDescent="0.3">
      <c r="B79" s="49" t="s">
        <v>18</v>
      </c>
      <c r="C79" s="3" t="s">
        <v>5</v>
      </c>
      <c r="D79" s="4">
        <v>43900</v>
      </c>
      <c r="E79" s="24"/>
      <c r="F79" s="24"/>
      <c r="G79" s="24"/>
      <c r="H79" s="24"/>
      <c r="I79" s="24"/>
      <c r="J79" s="24"/>
      <c r="K79" s="2">
        <v>0</v>
      </c>
      <c r="L79" s="2"/>
      <c r="M79" s="2"/>
      <c r="N79" s="26"/>
      <c r="O79" s="22" t="s">
        <v>18</v>
      </c>
      <c r="P79" s="74">
        <v>0</v>
      </c>
    </row>
    <row r="80" spans="2:16" x14ac:dyDescent="0.3">
      <c r="B80" s="49" t="s">
        <v>18</v>
      </c>
      <c r="C80" s="3" t="s">
        <v>6</v>
      </c>
      <c r="D80" s="4">
        <v>43901</v>
      </c>
      <c r="E80" s="24"/>
      <c r="F80" s="24"/>
      <c r="G80" s="24"/>
      <c r="H80" s="24"/>
      <c r="I80" s="24"/>
      <c r="J80" s="24"/>
      <c r="K80" s="2">
        <v>0</v>
      </c>
      <c r="L80" s="2"/>
      <c r="M80" s="2"/>
      <c r="N80" s="26"/>
      <c r="O80" s="22" t="s">
        <v>18</v>
      </c>
      <c r="P80" s="74">
        <v>0</v>
      </c>
    </row>
    <row r="81" spans="2:16" ht="15" thickBot="1" x14ac:dyDescent="0.35">
      <c r="B81" s="49" t="s">
        <v>66</v>
      </c>
      <c r="C81" s="3" t="s">
        <v>7</v>
      </c>
      <c r="D81" s="4">
        <v>43902</v>
      </c>
      <c r="E81" s="24"/>
      <c r="F81" s="24"/>
      <c r="G81" s="24"/>
      <c r="H81" s="24"/>
      <c r="I81" s="24"/>
      <c r="J81" s="24"/>
      <c r="K81" s="2">
        <v>0</v>
      </c>
      <c r="L81" s="2"/>
      <c r="M81" s="2"/>
      <c r="N81" s="26"/>
      <c r="O81" s="22" t="s">
        <v>18</v>
      </c>
      <c r="P81" s="74">
        <v>0</v>
      </c>
    </row>
    <row r="82" spans="2:16" ht="15" thickBot="1" x14ac:dyDescent="0.35">
      <c r="B82" s="49" t="s">
        <v>18</v>
      </c>
      <c r="C82" s="3" t="s">
        <v>8</v>
      </c>
      <c r="D82" s="4">
        <v>43903</v>
      </c>
      <c r="E82" s="24"/>
      <c r="F82" s="24"/>
      <c r="G82" s="24"/>
      <c r="H82" s="24"/>
      <c r="I82" s="24"/>
      <c r="J82" s="24"/>
      <c r="K82" s="2">
        <v>0</v>
      </c>
      <c r="L82" s="2"/>
      <c r="M82" s="2"/>
      <c r="N82" s="26"/>
      <c r="O82" s="22" t="s">
        <v>18</v>
      </c>
      <c r="P82" s="75">
        <v>0</v>
      </c>
    </row>
    <row r="83" spans="2:16" x14ac:dyDescent="0.3">
      <c r="B83" s="49" t="s">
        <v>18</v>
      </c>
      <c r="C83" s="3" t="s">
        <v>9</v>
      </c>
      <c r="D83" s="4">
        <v>43904</v>
      </c>
      <c r="E83" s="24"/>
      <c r="F83" s="24"/>
      <c r="G83" s="24"/>
      <c r="H83" s="24"/>
      <c r="I83" s="24"/>
      <c r="J83" s="24"/>
      <c r="K83" s="2">
        <v>0</v>
      </c>
      <c r="L83" s="2"/>
      <c r="M83" s="2"/>
      <c r="N83" s="26"/>
      <c r="O83" s="22" t="s">
        <v>18</v>
      </c>
      <c r="P83" s="74">
        <v>0</v>
      </c>
    </row>
    <row r="84" spans="2:16" x14ac:dyDescent="0.3">
      <c r="B84" s="49" t="s">
        <v>18</v>
      </c>
      <c r="C84" s="3" t="s">
        <v>19</v>
      </c>
      <c r="D84" s="4">
        <v>43905</v>
      </c>
      <c r="E84" s="24"/>
      <c r="F84" s="24"/>
      <c r="G84" s="24"/>
      <c r="H84" s="24"/>
      <c r="I84" s="24"/>
      <c r="J84" s="24"/>
      <c r="K84" s="2">
        <v>0</v>
      </c>
      <c r="L84" s="2"/>
      <c r="M84" s="2"/>
      <c r="N84" s="26"/>
      <c r="O84" s="22" t="s">
        <v>18</v>
      </c>
      <c r="P84" s="74">
        <v>0</v>
      </c>
    </row>
    <row r="85" spans="2:16" x14ac:dyDescent="0.3">
      <c r="B85" s="49" t="s">
        <v>18</v>
      </c>
      <c r="C85" s="3" t="s">
        <v>4</v>
      </c>
      <c r="D85" s="4">
        <v>43906</v>
      </c>
      <c r="E85" s="24"/>
      <c r="F85" s="24"/>
      <c r="G85" s="24"/>
      <c r="H85" s="24"/>
      <c r="I85" s="24"/>
      <c r="J85" s="24"/>
      <c r="K85" s="2">
        <v>0</v>
      </c>
      <c r="L85" s="2"/>
      <c r="M85" s="2"/>
      <c r="N85" s="26"/>
      <c r="O85" s="22" t="s">
        <v>18</v>
      </c>
      <c r="P85" s="74">
        <v>0</v>
      </c>
    </row>
    <row r="86" spans="2:16" x14ac:dyDescent="0.3">
      <c r="B86" s="49" t="s">
        <v>18</v>
      </c>
      <c r="C86" s="3" t="s">
        <v>5</v>
      </c>
      <c r="D86" s="4">
        <v>43907</v>
      </c>
      <c r="E86" s="24"/>
      <c r="F86" s="24"/>
      <c r="G86" s="24"/>
      <c r="H86" s="24"/>
      <c r="I86" s="24"/>
      <c r="J86" s="24"/>
      <c r="K86" s="2">
        <v>0</v>
      </c>
      <c r="L86" s="2"/>
      <c r="M86" s="2"/>
      <c r="N86" s="26"/>
      <c r="O86" s="22" t="s">
        <v>18</v>
      </c>
      <c r="P86" s="74">
        <v>0</v>
      </c>
    </row>
    <row r="87" spans="2:16" x14ac:dyDescent="0.3">
      <c r="B87" s="49" t="s">
        <v>18</v>
      </c>
      <c r="C87" s="3" t="s">
        <v>6</v>
      </c>
      <c r="D87" s="4">
        <v>43908</v>
      </c>
      <c r="E87" s="24"/>
      <c r="F87" s="24"/>
      <c r="G87" s="24"/>
      <c r="H87" s="24"/>
      <c r="I87" s="24"/>
      <c r="J87" s="24"/>
      <c r="K87" s="2">
        <v>0</v>
      </c>
      <c r="L87" s="2"/>
      <c r="M87" s="2"/>
      <c r="N87" s="26"/>
      <c r="O87" s="22" t="s">
        <v>18</v>
      </c>
      <c r="P87" s="74">
        <v>0</v>
      </c>
    </row>
    <row r="88" spans="2:16" ht="15" thickBot="1" x14ac:dyDescent="0.35">
      <c r="B88" s="49" t="s">
        <v>67</v>
      </c>
      <c r="C88" s="3" t="s">
        <v>7</v>
      </c>
      <c r="D88" s="4">
        <v>43909</v>
      </c>
      <c r="E88" s="24"/>
      <c r="F88" s="24"/>
      <c r="G88" s="24"/>
      <c r="H88" s="24"/>
      <c r="I88" s="24"/>
      <c r="J88" s="24"/>
      <c r="K88" s="2">
        <v>0</v>
      </c>
      <c r="L88" s="2"/>
      <c r="M88" s="2"/>
      <c r="N88" s="26"/>
      <c r="O88" s="22" t="s">
        <v>18</v>
      </c>
      <c r="P88" s="74">
        <v>0</v>
      </c>
    </row>
    <row r="89" spans="2:16" ht="15" thickBot="1" x14ac:dyDescent="0.35">
      <c r="B89" s="49" t="s">
        <v>18</v>
      </c>
      <c r="C89" s="3" t="s">
        <v>8</v>
      </c>
      <c r="D89" s="4">
        <v>43910</v>
      </c>
      <c r="E89" s="24"/>
      <c r="F89" s="24"/>
      <c r="G89" s="24"/>
      <c r="H89" s="24"/>
      <c r="I89" s="24"/>
      <c r="J89" s="24"/>
      <c r="K89" s="2">
        <v>0</v>
      </c>
      <c r="L89" s="2"/>
      <c r="M89" s="2"/>
      <c r="N89" s="26"/>
      <c r="O89" s="22" t="s">
        <v>18</v>
      </c>
      <c r="P89" s="75">
        <v>0</v>
      </c>
    </row>
    <row r="90" spans="2:16" x14ac:dyDescent="0.3">
      <c r="B90" s="49" t="s">
        <v>18</v>
      </c>
      <c r="C90" s="3" t="s">
        <v>9</v>
      </c>
      <c r="D90" s="4">
        <v>43911</v>
      </c>
      <c r="E90" s="24"/>
      <c r="F90" s="24"/>
      <c r="G90" s="24"/>
      <c r="H90" s="24"/>
      <c r="I90" s="24"/>
      <c r="J90" s="24"/>
      <c r="K90" s="2">
        <v>0</v>
      </c>
      <c r="L90" s="2"/>
      <c r="M90" s="2"/>
      <c r="N90" s="26"/>
      <c r="O90" s="22" t="s">
        <v>18</v>
      </c>
      <c r="P90" s="74">
        <v>0</v>
      </c>
    </row>
    <row r="91" spans="2:16" x14ac:dyDescent="0.3">
      <c r="B91" s="49" t="s">
        <v>18</v>
      </c>
      <c r="C91" s="3" t="s">
        <v>19</v>
      </c>
      <c r="D91" s="4">
        <v>43912</v>
      </c>
      <c r="E91" s="24"/>
      <c r="F91" s="24"/>
      <c r="G91" s="24"/>
      <c r="H91" s="24"/>
      <c r="I91" s="24"/>
      <c r="J91" s="24"/>
      <c r="K91" s="2">
        <v>0</v>
      </c>
      <c r="L91" s="2"/>
      <c r="M91" s="2"/>
      <c r="N91" s="26"/>
      <c r="O91" s="22" t="s">
        <v>18</v>
      </c>
      <c r="P91" s="74">
        <v>0</v>
      </c>
    </row>
    <row r="92" spans="2:16" x14ac:dyDescent="0.3">
      <c r="B92" s="49" t="s">
        <v>18</v>
      </c>
      <c r="C92" s="3" t="s">
        <v>4</v>
      </c>
      <c r="D92" s="4">
        <v>43913</v>
      </c>
      <c r="E92" s="24"/>
      <c r="F92" s="24"/>
      <c r="G92" s="24"/>
      <c r="H92" s="24"/>
      <c r="I92" s="24"/>
      <c r="J92" s="24"/>
      <c r="K92" s="2">
        <v>0</v>
      </c>
      <c r="L92" s="2"/>
      <c r="M92" s="2"/>
      <c r="N92" s="26"/>
      <c r="O92" s="22" t="s">
        <v>18</v>
      </c>
      <c r="P92" s="74">
        <v>0</v>
      </c>
    </row>
    <row r="93" spans="2:16" x14ac:dyDescent="0.3">
      <c r="B93" s="49" t="s">
        <v>18</v>
      </c>
      <c r="C93" s="3" t="s">
        <v>5</v>
      </c>
      <c r="D93" s="4">
        <v>43914</v>
      </c>
      <c r="E93" s="24"/>
      <c r="F93" s="24"/>
      <c r="G93" s="24"/>
      <c r="H93" s="24"/>
      <c r="I93" s="24"/>
      <c r="J93" s="24"/>
      <c r="K93" s="2">
        <v>0</v>
      </c>
      <c r="L93" s="2"/>
      <c r="M93" s="2"/>
      <c r="N93" s="26"/>
      <c r="O93" s="22" t="s">
        <v>18</v>
      </c>
      <c r="P93" s="74">
        <v>0</v>
      </c>
    </row>
    <row r="94" spans="2:16" x14ac:dyDescent="0.3">
      <c r="B94" s="49" t="s">
        <v>18</v>
      </c>
      <c r="C94" s="3" t="s">
        <v>6</v>
      </c>
      <c r="D94" s="4">
        <v>43915</v>
      </c>
      <c r="E94" s="24"/>
      <c r="F94" s="24"/>
      <c r="G94" s="24"/>
      <c r="H94" s="24"/>
      <c r="I94" s="24"/>
      <c r="J94" s="24"/>
      <c r="K94" s="2">
        <v>0</v>
      </c>
      <c r="L94" s="2"/>
      <c r="M94" s="2"/>
      <c r="N94" s="26"/>
      <c r="O94" s="22" t="s">
        <v>18</v>
      </c>
      <c r="P94" s="74">
        <v>0</v>
      </c>
    </row>
    <row r="95" spans="2:16" ht="15" thickBot="1" x14ac:dyDescent="0.35">
      <c r="B95" s="49" t="s">
        <v>68</v>
      </c>
      <c r="C95" s="3" t="s">
        <v>7</v>
      </c>
      <c r="D95" s="4">
        <v>43916</v>
      </c>
      <c r="E95" s="24"/>
      <c r="F95" s="24"/>
      <c r="G95" s="24"/>
      <c r="H95" s="24"/>
      <c r="I95" s="24"/>
      <c r="J95" s="24"/>
      <c r="K95" s="2">
        <v>0</v>
      </c>
      <c r="L95" s="2"/>
      <c r="M95" s="2"/>
      <c r="N95" s="26"/>
      <c r="O95" s="22" t="s">
        <v>18</v>
      </c>
      <c r="P95" s="74">
        <v>0</v>
      </c>
    </row>
    <row r="96" spans="2:16" ht="15" thickBot="1" x14ac:dyDescent="0.35">
      <c r="B96" s="49" t="s">
        <v>18</v>
      </c>
      <c r="C96" s="3" t="s">
        <v>8</v>
      </c>
      <c r="D96" s="4">
        <v>43917</v>
      </c>
      <c r="E96" s="24"/>
      <c r="F96" s="24"/>
      <c r="G96" s="24"/>
      <c r="H96" s="24"/>
      <c r="I96" s="24"/>
      <c r="J96" s="24"/>
      <c r="K96" s="2">
        <v>0</v>
      </c>
      <c r="L96" s="2"/>
      <c r="M96" s="2"/>
      <c r="N96" s="26"/>
      <c r="O96" s="22" t="s">
        <v>18</v>
      </c>
      <c r="P96" s="75">
        <v>0</v>
      </c>
    </row>
    <row r="97" spans="2:16" x14ac:dyDescent="0.3">
      <c r="B97" s="49" t="s">
        <v>18</v>
      </c>
      <c r="C97" s="3" t="s">
        <v>9</v>
      </c>
      <c r="D97" s="4">
        <v>43918</v>
      </c>
      <c r="E97" s="24"/>
      <c r="F97" s="24"/>
      <c r="G97" s="24"/>
      <c r="H97" s="24"/>
      <c r="I97" s="24"/>
      <c r="J97" s="24"/>
      <c r="K97" s="2">
        <v>0</v>
      </c>
      <c r="L97" s="2"/>
      <c r="M97" s="2"/>
      <c r="N97" s="26"/>
      <c r="O97" s="22" t="s">
        <v>18</v>
      </c>
      <c r="P97" s="74">
        <v>0</v>
      </c>
    </row>
    <row r="98" spans="2:16" x14ac:dyDescent="0.3">
      <c r="B98" s="49" t="s">
        <v>18</v>
      </c>
      <c r="C98" s="3" t="s">
        <v>19</v>
      </c>
      <c r="D98" s="4">
        <v>43919</v>
      </c>
      <c r="E98" s="24"/>
      <c r="F98" s="24"/>
      <c r="G98" s="24"/>
      <c r="H98" s="24"/>
      <c r="I98" s="24"/>
      <c r="J98" s="24"/>
      <c r="K98" s="2">
        <v>0</v>
      </c>
      <c r="L98" s="2"/>
      <c r="M98" s="2"/>
      <c r="N98" s="26"/>
      <c r="O98" s="22" t="s">
        <v>18</v>
      </c>
      <c r="P98" s="74">
        <v>0</v>
      </c>
    </row>
    <row r="99" spans="2:16" x14ac:dyDescent="0.3">
      <c r="B99" s="49" t="s">
        <v>18</v>
      </c>
      <c r="C99" s="3" t="s">
        <v>4</v>
      </c>
      <c r="D99" s="4">
        <v>43920</v>
      </c>
      <c r="E99" s="24"/>
      <c r="F99" s="24"/>
      <c r="G99" s="24"/>
      <c r="H99" s="24"/>
      <c r="I99" s="24"/>
      <c r="J99" s="24"/>
      <c r="K99" s="2">
        <v>0</v>
      </c>
      <c r="L99" s="2"/>
      <c r="M99" s="2"/>
      <c r="N99" s="26"/>
      <c r="O99" s="22" t="s">
        <v>18</v>
      </c>
      <c r="P99" s="74">
        <v>0</v>
      </c>
    </row>
    <row r="100" spans="2:16" x14ac:dyDescent="0.3">
      <c r="B100" s="49" t="s">
        <v>18</v>
      </c>
      <c r="C100" s="3" t="s">
        <v>5</v>
      </c>
      <c r="D100" s="4">
        <v>43921</v>
      </c>
      <c r="E100" s="24"/>
      <c r="F100" s="24"/>
      <c r="G100" s="24"/>
      <c r="H100" s="24"/>
      <c r="I100" s="24"/>
      <c r="J100" s="24"/>
      <c r="K100" s="2">
        <v>0</v>
      </c>
      <c r="L100" s="2"/>
      <c r="M100" s="2"/>
      <c r="N100" s="26"/>
      <c r="O100" s="22" t="s">
        <v>18</v>
      </c>
      <c r="P100" s="74">
        <v>0</v>
      </c>
    </row>
    <row r="101" spans="2:16" x14ac:dyDescent="0.3">
      <c r="B101" s="49" t="s">
        <v>18</v>
      </c>
      <c r="C101" s="3" t="s">
        <v>6</v>
      </c>
      <c r="D101" s="4">
        <v>43922</v>
      </c>
      <c r="E101" s="24"/>
      <c r="F101" s="24"/>
      <c r="G101" s="24"/>
      <c r="H101" s="24"/>
      <c r="I101" s="24"/>
      <c r="J101" s="24"/>
      <c r="K101" s="2">
        <v>0</v>
      </c>
      <c r="L101" s="2"/>
      <c r="M101" s="2"/>
      <c r="N101" s="26"/>
      <c r="O101" s="22" t="s">
        <v>18</v>
      </c>
      <c r="P101" s="74">
        <v>0</v>
      </c>
    </row>
    <row r="102" spans="2:16" ht="15" thickBot="1" x14ac:dyDescent="0.35">
      <c r="B102" s="49" t="s">
        <v>69</v>
      </c>
      <c r="C102" s="3" t="s">
        <v>7</v>
      </c>
      <c r="D102" s="4">
        <v>43923</v>
      </c>
      <c r="E102" s="24"/>
      <c r="F102" s="24"/>
      <c r="G102" s="24"/>
      <c r="H102" s="24"/>
      <c r="I102" s="24"/>
      <c r="J102" s="24"/>
      <c r="K102" s="2">
        <v>0</v>
      </c>
      <c r="L102" s="2"/>
      <c r="M102" s="2"/>
      <c r="N102" s="26"/>
      <c r="O102" s="22" t="s">
        <v>18</v>
      </c>
      <c r="P102" s="74">
        <v>0</v>
      </c>
    </row>
    <row r="103" spans="2:16" ht="15" thickBot="1" x14ac:dyDescent="0.35">
      <c r="B103" s="49" t="s">
        <v>18</v>
      </c>
      <c r="C103" s="3" t="s">
        <v>8</v>
      </c>
      <c r="D103" s="4">
        <v>43924</v>
      </c>
      <c r="E103" s="24"/>
      <c r="F103" s="24"/>
      <c r="G103" s="24"/>
      <c r="H103" s="24"/>
      <c r="I103" s="24"/>
      <c r="J103" s="24"/>
      <c r="K103" s="2">
        <v>0</v>
      </c>
      <c r="L103" s="2"/>
      <c r="M103" s="2"/>
      <c r="N103" s="26"/>
      <c r="O103" s="22" t="s">
        <v>18</v>
      </c>
      <c r="P103" s="75">
        <v>0</v>
      </c>
    </row>
    <row r="104" spans="2:16" x14ac:dyDescent="0.3">
      <c r="B104" s="49" t="s">
        <v>18</v>
      </c>
      <c r="C104" s="3" t="s">
        <v>9</v>
      </c>
      <c r="D104" s="4">
        <v>43925</v>
      </c>
      <c r="E104" s="24"/>
      <c r="F104" s="24"/>
      <c r="G104" s="24"/>
      <c r="H104" s="24"/>
      <c r="I104" s="24"/>
      <c r="J104" s="24"/>
      <c r="K104" s="2">
        <v>0</v>
      </c>
      <c r="L104" s="2"/>
      <c r="M104" s="2"/>
      <c r="N104" s="26"/>
      <c r="O104" s="22" t="s">
        <v>18</v>
      </c>
      <c r="P104" s="74">
        <v>0</v>
      </c>
    </row>
    <row r="105" spans="2:16" x14ac:dyDescent="0.3">
      <c r="B105" s="49" t="s">
        <v>18</v>
      </c>
      <c r="C105" s="3" t="s">
        <v>19</v>
      </c>
      <c r="D105" s="4">
        <v>43926</v>
      </c>
      <c r="E105" s="24"/>
      <c r="F105" s="24"/>
      <c r="G105" s="24"/>
      <c r="H105" s="24"/>
      <c r="I105" s="24"/>
      <c r="J105" s="24"/>
      <c r="K105" s="2">
        <v>0</v>
      </c>
      <c r="L105" s="2"/>
      <c r="M105" s="2"/>
      <c r="N105" s="26"/>
      <c r="O105" s="22" t="s">
        <v>18</v>
      </c>
      <c r="P105" s="74">
        <v>0</v>
      </c>
    </row>
    <row r="106" spans="2:16" x14ac:dyDescent="0.3">
      <c r="B106" s="49" t="s">
        <v>18</v>
      </c>
      <c r="C106" s="3" t="s">
        <v>4</v>
      </c>
      <c r="D106" s="4">
        <v>43927</v>
      </c>
      <c r="E106" s="24"/>
      <c r="F106" s="24"/>
      <c r="G106" s="24"/>
      <c r="H106" s="24"/>
      <c r="I106" s="24"/>
      <c r="J106" s="24"/>
      <c r="K106" s="2">
        <v>0</v>
      </c>
      <c r="L106" s="2"/>
      <c r="M106" s="2"/>
      <c r="N106" s="26"/>
      <c r="O106" s="22" t="s">
        <v>18</v>
      </c>
      <c r="P106" s="74">
        <v>0</v>
      </c>
    </row>
    <row r="107" spans="2:16" x14ac:dyDescent="0.3">
      <c r="B107" s="49" t="s">
        <v>18</v>
      </c>
      <c r="C107" s="3" t="s">
        <v>5</v>
      </c>
      <c r="D107" s="4">
        <v>43928</v>
      </c>
      <c r="E107" s="24"/>
      <c r="F107" s="24"/>
      <c r="G107" s="24"/>
      <c r="H107" s="24"/>
      <c r="I107" s="24"/>
      <c r="J107" s="24"/>
      <c r="K107" s="2">
        <v>0</v>
      </c>
      <c r="L107" s="2"/>
      <c r="M107" s="2"/>
      <c r="N107" s="26"/>
      <c r="O107" s="22" t="s">
        <v>18</v>
      </c>
      <c r="P107" s="74">
        <v>0</v>
      </c>
    </row>
    <row r="108" spans="2:16" x14ac:dyDescent="0.3">
      <c r="B108" s="49" t="s">
        <v>18</v>
      </c>
      <c r="C108" s="3" t="s">
        <v>6</v>
      </c>
      <c r="D108" s="4">
        <v>43929</v>
      </c>
      <c r="E108" s="24"/>
      <c r="F108" s="24"/>
      <c r="G108" s="24"/>
      <c r="H108" s="24"/>
      <c r="I108" s="24"/>
      <c r="J108" s="24"/>
      <c r="K108" s="2">
        <v>0</v>
      </c>
      <c r="L108" s="2"/>
      <c r="M108" s="2"/>
      <c r="N108" s="26"/>
      <c r="O108" s="22" t="s">
        <v>18</v>
      </c>
      <c r="P108" s="74">
        <v>0</v>
      </c>
    </row>
    <row r="109" spans="2:16" ht="15" thickBot="1" x14ac:dyDescent="0.35">
      <c r="B109" s="49" t="s">
        <v>70</v>
      </c>
      <c r="C109" s="3" t="s">
        <v>7</v>
      </c>
      <c r="D109" s="4">
        <v>43930</v>
      </c>
      <c r="E109" s="24"/>
      <c r="F109" s="24"/>
      <c r="G109" s="24"/>
      <c r="H109" s="24"/>
      <c r="I109" s="24"/>
      <c r="J109" s="24"/>
      <c r="K109" s="2">
        <v>0</v>
      </c>
      <c r="L109" s="2"/>
      <c r="M109" s="2"/>
      <c r="N109" s="26"/>
      <c r="O109" s="22" t="s">
        <v>18</v>
      </c>
      <c r="P109" s="74">
        <v>0</v>
      </c>
    </row>
    <row r="110" spans="2:16" ht="15" thickBot="1" x14ac:dyDescent="0.35">
      <c r="B110" s="49" t="s">
        <v>18</v>
      </c>
      <c r="C110" s="3" t="s">
        <v>8</v>
      </c>
      <c r="D110" s="4">
        <v>43931</v>
      </c>
      <c r="E110" s="24"/>
      <c r="F110" s="24"/>
      <c r="G110" s="24"/>
      <c r="H110" s="24"/>
      <c r="I110" s="24"/>
      <c r="J110" s="24"/>
      <c r="K110" s="2">
        <v>0</v>
      </c>
      <c r="L110" s="2"/>
      <c r="M110" s="2"/>
      <c r="N110" s="26"/>
      <c r="O110" s="22" t="s">
        <v>43</v>
      </c>
      <c r="P110" s="75">
        <v>0</v>
      </c>
    </row>
    <row r="111" spans="2:16" x14ac:dyDescent="0.3">
      <c r="B111" s="49" t="s">
        <v>18</v>
      </c>
      <c r="C111" s="3" t="s">
        <v>9</v>
      </c>
      <c r="D111" s="4">
        <v>43932</v>
      </c>
      <c r="E111" s="24"/>
      <c r="F111" s="24"/>
      <c r="G111" s="24"/>
      <c r="H111" s="24"/>
      <c r="I111" s="24"/>
      <c r="J111" s="24"/>
      <c r="K111" s="2">
        <v>0</v>
      </c>
      <c r="L111" s="2"/>
      <c r="M111" s="2"/>
      <c r="N111" s="26"/>
      <c r="O111" s="22" t="s">
        <v>43</v>
      </c>
      <c r="P111" s="74">
        <v>0</v>
      </c>
    </row>
    <row r="112" spans="2:16" x14ac:dyDescent="0.3">
      <c r="B112" s="49" t="s">
        <v>18</v>
      </c>
      <c r="C112" s="3" t="s">
        <v>19</v>
      </c>
      <c r="D112" s="4">
        <v>43933</v>
      </c>
      <c r="E112" s="24"/>
      <c r="F112" s="24"/>
      <c r="G112" s="24"/>
      <c r="H112" s="24"/>
      <c r="I112" s="24"/>
      <c r="J112" s="24"/>
      <c r="K112" s="2">
        <v>0</v>
      </c>
      <c r="L112" s="2"/>
      <c r="M112" s="2"/>
      <c r="N112" s="26"/>
      <c r="O112" s="22" t="s">
        <v>18</v>
      </c>
      <c r="P112" s="74">
        <v>0</v>
      </c>
    </row>
    <row r="113" spans="2:16" x14ac:dyDescent="0.3">
      <c r="B113" s="49" t="s">
        <v>18</v>
      </c>
      <c r="C113" s="3" t="s">
        <v>4</v>
      </c>
      <c r="D113" s="4">
        <v>43934</v>
      </c>
      <c r="E113" s="24"/>
      <c r="F113" s="24"/>
      <c r="G113" s="24"/>
      <c r="H113" s="24"/>
      <c r="I113" s="24"/>
      <c r="J113" s="24"/>
      <c r="K113" s="2">
        <v>0</v>
      </c>
      <c r="L113" s="2"/>
      <c r="M113" s="2"/>
      <c r="N113" s="26"/>
      <c r="O113" s="22" t="s">
        <v>18</v>
      </c>
      <c r="P113" s="74">
        <v>0</v>
      </c>
    </row>
    <row r="114" spans="2:16" x14ac:dyDescent="0.3">
      <c r="B114" s="49" t="s">
        <v>18</v>
      </c>
      <c r="C114" s="3" t="s">
        <v>5</v>
      </c>
      <c r="D114" s="4">
        <v>43935</v>
      </c>
      <c r="E114" s="24"/>
      <c r="F114" s="24"/>
      <c r="G114" s="24"/>
      <c r="H114" s="24"/>
      <c r="I114" s="24"/>
      <c r="J114" s="24"/>
      <c r="K114" s="2">
        <v>0</v>
      </c>
      <c r="L114" s="2"/>
      <c r="M114" s="2"/>
      <c r="N114" s="26"/>
      <c r="O114" s="22" t="s">
        <v>18</v>
      </c>
      <c r="P114" s="74">
        <v>0</v>
      </c>
    </row>
    <row r="115" spans="2:16" x14ac:dyDescent="0.3">
      <c r="B115" s="49" t="s">
        <v>18</v>
      </c>
      <c r="C115" s="3" t="s">
        <v>6</v>
      </c>
      <c r="D115" s="4">
        <v>43936</v>
      </c>
      <c r="E115" s="24"/>
      <c r="F115" s="24"/>
      <c r="G115" s="24"/>
      <c r="H115" s="24"/>
      <c r="I115" s="24"/>
      <c r="J115" s="24"/>
      <c r="K115" s="2">
        <v>0</v>
      </c>
      <c r="L115" s="2"/>
      <c r="M115" s="2"/>
      <c r="N115" s="26"/>
      <c r="O115" s="22" t="s">
        <v>18</v>
      </c>
      <c r="P115" s="74">
        <v>0</v>
      </c>
    </row>
    <row r="116" spans="2:16" ht="15" thickBot="1" x14ac:dyDescent="0.35">
      <c r="B116" s="49" t="s">
        <v>71</v>
      </c>
      <c r="C116" s="3" t="s">
        <v>7</v>
      </c>
      <c r="D116" s="4">
        <v>43937</v>
      </c>
      <c r="E116" s="24"/>
      <c r="F116" s="24"/>
      <c r="G116" s="24"/>
      <c r="H116" s="24"/>
      <c r="I116" s="24"/>
      <c r="J116" s="24"/>
      <c r="K116" s="2">
        <v>0</v>
      </c>
      <c r="L116" s="2"/>
      <c r="M116" s="2"/>
      <c r="N116" s="26"/>
      <c r="O116" s="22" t="s">
        <v>18</v>
      </c>
      <c r="P116" s="74">
        <v>0</v>
      </c>
    </row>
    <row r="117" spans="2:16" ht="15" thickBot="1" x14ac:dyDescent="0.35">
      <c r="B117" s="49" t="s">
        <v>18</v>
      </c>
      <c r="C117" s="3" t="s">
        <v>8</v>
      </c>
      <c r="D117" s="4">
        <v>43938</v>
      </c>
      <c r="E117" s="24"/>
      <c r="F117" s="24"/>
      <c r="G117" s="24"/>
      <c r="H117" s="24"/>
      <c r="I117" s="24"/>
      <c r="J117" s="24"/>
      <c r="K117" s="2">
        <v>0</v>
      </c>
      <c r="L117" s="2"/>
      <c r="M117" s="2"/>
      <c r="N117" s="26"/>
      <c r="O117" s="22" t="s">
        <v>18</v>
      </c>
      <c r="P117" s="75">
        <v>0</v>
      </c>
    </row>
    <row r="118" spans="2:16" x14ac:dyDescent="0.3">
      <c r="B118" s="49" t="s">
        <v>18</v>
      </c>
      <c r="C118" s="3" t="s">
        <v>9</v>
      </c>
      <c r="D118" s="4">
        <v>43939</v>
      </c>
      <c r="E118" s="24"/>
      <c r="F118" s="24"/>
      <c r="G118" s="24"/>
      <c r="H118" s="24"/>
      <c r="I118" s="24"/>
      <c r="J118" s="24"/>
      <c r="K118" s="2">
        <v>0</v>
      </c>
      <c r="L118" s="2"/>
      <c r="M118" s="2"/>
      <c r="N118" s="26"/>
      <c r="O118" s="22" t="s">
        <v>18</v>
      </c>
      <c r="P118" s="74">
        <v>0</v>
      </c>
    </row>
    <row r="119" spans="2:16" x14ac:dyDescent="0.3">
      <c r="B119" s="49" t="s">
        <v>18</v>
      </c>
      <c r="C119" s="3" t="s">
        <v>19</v>
      </c>
      <c r="D119" s="4">
        <v>43940</v>
      </c>
      <c r="E119" s="24"/>
      <c r="F119" s="24"/>
      <c r="G119" s="24"/>
      <c r="H119" s="24"/>
      <c r="I119" s="24"/>
      <c r="J119" s="24"/>
      <c r="K119" s="2">
        <v>0</v>
      </c>
      <c r="L119" s="2"/>
      <c r="M119" s="2"/>
      <c r="N119" s="26"/>
      <c r="O119" s="22" t="s">
        <v>18</v>
      </c>
      <c r="P119" s="74">
        <v>0</v>
      </c>
    </row>
    <row r="120" spans="2:16" x14ac:dyDescent="0.3">
      <c r="B120" s="49" t="s">
        <v>18</v>
      </c>
      <c r="C120" s="3" t="s">
        <v>4</v>
      </c>
      <c r="D120" s="4">
        <v>43941</v>
      </c>
      <c r="E120" s="24"/>
      <c r="F120" s="24"/>
      <c r="G120" s="24"/>
      <c r="H120" s="24"/>
      <c r="I120" s="24"/>
      <c r="J120" s="24"/>
      <c r="K120" s="2">
        <v>0</v>
      </c>
      <c r="L120" s="2"/>
      <c r="M120" s="2"/>
      <c r="N120" s="26"/>
      <c r="O120" s="22" t="s">
        <v>18</v>
      </c>
      <c r="P120" s="74">
        <v>0</v>
      </c>
    </row>
    <row r="121" spans="2:16" x14ac:dyDescent="0.3">
      <c r="B121" s="49" t="s">
        <v>18</v>
      </c>
      <c r="C121" s="3" t="s">
        <v>5</v>
      </c>
      <c r="D121" s="4">
        <v>43942</v>
      </c>
      <c r="E121" s="24"/>
      <c r="F121" s="24"/>
      <c r="G121" s="24"/>
      <c r="H121" s="24"/>
      <c r="I121" s="24"/>
      <c r="J121" s="24"/>
      <c r="K121" s="2">
        <v>0</v>
      </c>
      <c r="L121" s="2"/>
      <c r="M121" s="2"/>
      <c r="N121" s="26"/>
      <c r="O121" s="22" t="s">
        <v>18</v>
      </c>
      <c r="P121" s="74">
        <v>0</v>
      </c>
    </row>
    <row r="122" spans="2:16" x14ac:dyDescent="0.3">
      <c r="B122" s="49" t="s">
        <v>18</v>
      </c>
      <c r="C122" s="3" t="s">
        <v>6</v>
      </c>
      <c r="D122" s="4">
        <v>43943</v>
      </c>
      <c r="E122" s="24"/>
      <c r="F122" s="24"/>
      <c r="G122" s="24"/>
      <c r="H122" s="24"/>
      <c r="I122" s="24"/>
      <c r="J122" s="24"/>
      <c r="K122" s="2">
        <v>0</v>
      </c>
      <c r="L122" s="2"/>
      <c r="M122" s="2"/>
      <c r="N122" s="26"/>
      <c r="O122" s="22" t="s">
        <v>18</v>
      </c>
      <c r="P122" s="74">
        <v>0</v>
      </c>
    </row>
    <row r="123" spans="2:16" ht="15" thickBot="1" x14ac:dyDescent="0.35">
      <c r="B123" s="49" t="s">
        <v>72</v>
      </c>
      <c r="C123" s="3" t="s">
        <v>7</v>
      </c>
      <c r="D123" s="4">
        <v>43944</v>
      </c>
      <c r="E123" s="24"/>
      <c r="F123" s="24"/>
      <c r="G123" s="24"/>
      <c r="H123" s="24"/>
      <c r="I123" s="24"/>
      <c r="J123" s="24"/>
      <c r="K123" s="2">
        <v>0</v>
      </c>
      <c r="L123" s="2"/>
      <c r="M123" s="2"/>
      <c r="N123" s="26"/>
      <c r="O123" s="22" t="s">
        <v>18</v>
      </c>
      <c r="P123" s="74">
        <v>0</v>
      </c>
    </row>
    <row r="124" spans="2:16" ht="15" thickBot="1" x14ac:dyDescent="0.35">
      <c r="B124" s="49" t="s">
        <v>18</v>
      </c>
      <c r="C124" s="3" t="s">
        <v>8</v>
      </c>
      <c r="D124" s="4">
        <v>43945</v>
      </c>
      <c r="E124" s="24"/>
      <c r="F124" s="24"/>
      <c r="G124" s="24"/>
      <c r="H124" s="24"/>
      <c r="I124" s="24"/>
      <c r="J124" s="24"/>
      <c r="K124" s="2">
        <v>0</v>
      </c>
      <c r="L124" s="2"/>
      <c r="M124" s="2"/>
      <c r="N124" s="26"/>
      <c r="O124" s="22" t="s">
        <v>18</v>
      </c>
      <c r="P124" s="75">
        <v>0</v>
      </c>
    </row>
    <row r="125" spans="2:16" x14ac:dyDescent="0.3">
      <c r="B125" s="49" t="s">
        <v>18</v>
      </c>
      <c r="C125" s="3" t="s">
        <v>9</v>
      </c>
      <c r="D125" s="4">
        <v>43946</v>
      </c>
      <c r="E125" s="24"/>
      <c r="F125" s="24"/>
      <c r="G125" s="24"/>
      <c r="H125" s="24"/>
      <c r="I125" s="24"/>
      <c r="J125" s="24"/>
      <c r="K125" s="2">
        <v>0</v>
      </c>
      <c r="L125" s="2"/>
      <c r="M125" s="2"/>
      <c r="N125" s="26"/>
      <c r="O125" s="22" t="s">
        <v>18</v>
      </c>
      <c r="P125" s="74">
        <v>0</v>
      </c>
    </row>
    <row r="126" spans="2:16" x14ac:dyDescent="0.3">
      <c r="B126" s="49" t="s">
        <v>18</v>
      </c>
      <c r="C126" s="3" t="s">
        <v>19</v>
      </c>
      <c r="D126" s="4">
        <v>43947</v>
      </c>
      <c r="E126" s="24"/>
      <c r="F126" s="24"/>
      <c r="G126" s="24"/>
      <c r="H126" s="24"/>
      <c r="I126" s="24"/>
      <c r="J126" s="24"/>
      <c r="K126" s="2">
        <v>0</v>
      </c>
      <c r="L126" s="2"/>
      <c r="M126" s="2"/>
      <c r="N126" s="26"/>
      <c r="O126" s="22" t="s">
        <v>18</v>
      </c>
      <c r="P126" s="74">
        <v>0</v>
      </c>
    </row>
    <row r="127" spans="2:16" x14ac:dyDescent="0.3">
      <c r="B127" s="49" t="s">
        <v>18</v>
      </c>
      <c r="C127" s="3" t="s">
        <v>4</v>
      </c>
      <c r="D127" s="4">
        <v>43948</v>
      </c>
      <c r="E127" s="24"/>
      <c r="F127" s="24"/>
      <c r="G127" s="24"/>
      <c r="H127" s="24"/>
      <c r="I127" s="24"/>
      <c r="J127" s="24"/>
      <c r="K127" s="2">
        <v>0</v>
      </c>
      <c r="L127" s="2"/>
      <c r="M127" s="2"/>
      <c r="N127" s="26"/>
      <c r="O127" s="22" t="s">
        <v>18</v>
      </c>
      <c r="P127" s="74">
        <v>0</v>
      </c>
    </row>
    <row r="128" spans="2:16" x14ac:dyDescent="0.3">
      <c r="B128" s="49" t="s">
        <v>18</v>
      </c>
      <c r="C128" s="3" t="s">
        <v>5</v>
      </c>
      <c r="D128" s="4">
        <v>43949</v>
      </c>
      <c r="E128" s="24"/>
      <c r="F128" s="24"/>
      <c r="G128" s="24"/>
      <c r="H128" s="24"/>
      <c r="I128" s="24"/>
      <c r="J128" s="24"/>
      <c r="K128" s="2">
        <v>0</v>
      </c>
      <c r="L128" s="2"/>
      <c r="M128" s="2"/>
      <c r="N128" s="26"/>
      <c r="O128" s="22" t="s">
        <v>18</v>
      </c>
      <c r="P128" s="74">
        <v>0</v>
      </c>
    </row>
    <row r="129" spans="2:16" x14ac:dyDescent="0.3">
      <c r="B129" s="49" t="s">
        <v>18</v>
      </c>
      <c r="C129" s="3" t="s">
        <v>6</v>
      </c>
      <c r="D129" s="4">
        <v>43950</v>
      </c>
      <c r="E129" s="24"/>
      <c r="F129" s="24"/>
      <c r="G129" s="24"/>
      <c r="H129" s="24"/>
      <c r="I129" s="24"/>
      <c r="J129" s="24"/>
      <c r="K129" s="2">
        <v>0</v>
      </c>
      <c r="L129" s="2"/>
      <c r="M129" s="2"/>
      <c r="N129" s="26"/>
      <c r="O129" s="22" t="s">
        <v>43</v>
      </c>
      <c r="P129" s="74">
        <v>0</v>
      </c>
    </row>
    <row r="130" spans="2:16" ht="15" thickBot="1" x14ac:dyDescent="0.35">
      <c r="B130" s="49" t="s">
        <v>73</v>
      </c>
      <c r="C130" s="3" t="s">
        <v>7</v>
      </c>
      <c r="D130" s="4">
        <v>43951</v>
      </c>
      <c r="E130" s="24"/>
      <c r="F130" s="24"/>
      <c r="G130" s="24"/>
      <c r="H130" s="24"/>
      <c r="I130" s="24"/>
      <c r="J130" s="24"/>
      <c r="K130" s="2">
        <v>0</v>
      </c>
      <c r="L130" s="2"/>
      <c r="M130" s="2"/>
      <c r="N130" s="26"/>
      <c r="O130" s="22" t="s">
        <v>18</v>
      </c>
      <c r="P130" s="74">
        <v>0</v>
      </c>
    </row>
    <row r="131" spans="2:16" ht="15" thickBot="1" x14ac:dyDescent="0.35">
      <c r="B131" s="49" t="s">
        <v>18</v>
      </c>
      <c r="C131" s="3" t="s">
        <v>8</v>
      </c>
      <c r="D131" s="4">
        <v>43952</v>
      </c>
      <c r="E131" s="24"/>
      <c r="F131" s="24"/>
      <c r="G131" s="24"/>
      <c r="H131" s="24"/>
      <c r="I131" s="24"/>
      <c r="J131" s="24"/>
      <c r="K131" s="2">
        <v>0</v>
      </c>
      <c r="L131" s="2"/>
      <c r="M131" s="2"/>
      <c r="N131" s="26"/>
      <c r="O131" s="22" t="s">
        <v>18</v>
      </c>
      <c r="P131" s="75">
        <v>0</v>
      </c>
    </row>
    <row r="132" spans="2:16" x14ac:dyDescent="0.3">
      <c r="B132" s="49" t="s">
        <v>18</v>
      </c>
      <c r="C132" s="3" t="s">
        <v>9</v>
      </c>
      <c r="D132" s="4">
        <v>43953</v>
      </c>
      <c r="E132" s="24"/>
      <c r="F132" s="24"/>
      <c r="G132" s="24"/>
      <c r="H132" s="24"/>
      <c r="I132" s="24"/>
      <c r="J132" s="24"/>
      <c r="K132" s="2">
        <v>0</v>
      </c>
      <c r="L132" s="2"/>
      <c r="M132" s="2"/>
      <c r="N132" s="26"/>
      <c r="O132" s="22" t="s">
        <v>18</v>
      </c>
      <c r="P132" s="74">
        <v>0</v>
      </c>
    </row>
    <row r="133" spans="2:16" x14ac:dyDescent="0.3">
      <c r="B133" s="49" t="s">
        <v>18</v>
      </c>
      <c r="C133" s="3" t="s">
        <v>19</v>
      </c>
      <c r="D133" s="4">
        <v>43954</v>
      </c>
      <c r="E133" s="24"/>
      <c r="F133" s="24"/>
      <c r="G133" s="24"/>
      <c r="H133" s="24"/>
      <c r="I133" s="24"/>
      <c r="J133" s="24"/>
      <c r="K133" s="2">
        <v>0</v>
      </c>
      <c r="L133" s="2"/>
      <c r="M133" s="2"/>
      <c r="N133" s="26"/>
      <c r="O133" s="22" t="s">
        <v>18</v>
      </c>
      <c r="P133" s="74">
        <v>0</v>
      </c>
    </row>
    <row r="134" spans="2:16" x14ac:dyDescent="0.3">
      <c r="B134" s="49" t="s">
        <v>18</v>
      </c>
      <c r="C134" s="3" t="s">
        <v>4</v>
      </c>
      <c r="D134" s="4">
        <v>43955</v>
      </c>
      <c r="E134" s="24"/>
      <c r="F134" s="24"/>
      <c r="G134" s="24"/>
      <c r="H134" s="24"/>
      <c r="I134" s="24"/>
      <c r="J134" s="24"/>
      <c r="K134" s="2">
        <v>0</v>
      </c>
      <c r="L134" s="2"/>
      <c r="M134" s="2"/>
      <c r="N134" s="26"/>
      <c r="O134" s="22" t="s">
        <v>18</v>
      </c>
      <c r="P134" s="74">
        <v>0</v>
      </c>
    </row>
    <row r="135" spans="2:16" x14ac:dyDescent="0.3">
      <c r="B135" s="49" t="s">
        <v>18</v>
      </c>
      <c r="C135" s="3" t="s">
        <v>5</v>
      </c>
      <c r="D135" s="4">
        <v>43956</v>
      </c>
      <c r="E135" s="24"/>
      <c r="F135" s="24"/>
      <c r="G135" s="24"/>
      <c r="H135" s="24"/>
      <c r="I135" s="24"/>
      <c r="J135" s="24"/>
      <c r="K135" s="2">
        <v>0</v>
      </c>
      <c r="L135" s="2"/>
      <c r="M135" s="2"/>
      <c r="N135" s="26"/>
      <c r="O135" s="22" t="s">
        <v>18</v>
      </c>
      <c r="P135" s="74">
        <v>0</v>
      </c>
    </row>
    <row r="136" spans="2:16" x14ac:dyDescent="0.3">
      <c r="B136" s="49" t="s">
        <v>18</v>
      </c>
      <c r="C136" s="3" t="s">
        <v>6</v>
      </c>
      <c r="D136" s="4">
        <v>43957</v>
      </c>
      <c r="E136" s="24"/>
      <c r="F136" s="24"/>
      <c r="G136" s="24"/>
      <c r="H136" s="24"/>
      <c r="I136" s="24"/>
      <c r="J136" s="24"/>
      <c r="K136" s="2">
        <v>0</v>
      </c>
      <c r="L136" s="2"/>
      <c r="M136" s="2"/>
      <c r="N136" s="26"/>
      <c r="O136" s="22" t="s">
        <v>43</v>
      </c>
      <c r="P136" s="74">
        <v>0</v>
      </c>
    </row>
    <row r="137" spans="2:16" ht="15" thickBot="1" x14ac:dyDescent="0.35">
      <c r="B137" s="49" t="s">
        <v>74</v>
      </c>
      <c r="C137" s="3" t="s">
        <v>7</v>
      </c>
      <c r="D137" s="4">
        <v>43958</v>
      </c>
      <c r="E137" s="24"/>
      <c r="F137" s="24"/>
      <c r="G137" s="24"/>
      <c r="H137" s="24"/>
      <c r="I137" s="24"/>
      <c r="J137" s="24"/>
      <c r="K137" s="2">
        <v>0</v>
      </c>
      <c r="L137" s="2"/>
      <c r="M137" s="2"/>
      <c r="N137" s="26"/>
      <c r="O137" s="22" t="s">
        <v>18</v>
      </c>
      <c r="P137" s="74">
        <v>0</v>
      </c>
    </row>
    <row r="138" spans="2:16" ht="15" thickBot="1" x14ac:dyDescent="0.35">
      <c r="B138" s="49" t="s">
        <v>18</v>
      </c>
      <c r="C138" s="3" t="s">
        <v>8</v>
      </c>
      <c r="D138" s="4">
        <v>43959</v>
      </c>
      <c r="E138" s="24"/>
      <c r="F138" s="24"/>
      <c r="G138" s="24"/>
      <c r="H138" s="24"/>
      <c r="I138" s="24"/>
      <c r="J138" s="24"/>
      <c r="K138" s="2">
        <v>0</v>
      </c>
      <c r="L138" s="2"/>
      <c r="M138" s="2"/>
      <c r="N138" s="26"/>
      <c r="O138" s="22" t="s">
        <v>18</v>
      </c>
      <c r="P138" s="75">
        <v>0</v>
      </c>
    </row>
    <row r="139" spans="2:16" x14ac:dyDescent="0.3">
      <c r="B139" s="49" t="s">
        <v>18</v>
      </c>
      <c r="C139" s="3" t="s">
        <v>9</v>
      </c>
      <c r="D139" s="4">
        <v>43960</v>
      </c>
      <c r="E139" s="24"/>
      <c r="F139" s="24"/>
      <c r="G139" s="24"/>
      <c r="H139" s="24"/>
      <c r="I139" s="24"/>
      <c r="J139" s="24"/>
      <c r="K139" s="2">
        <v>0</v>
      </c>
      <c r="L139" s="2"/>
      <c r="M139" s="2"/>
      <c r="N139" s="26"/>
      <c r="O139" s="22" t="s">
        <v>18</v>
      </c>
      <c r="P139" s="74">
        <v>0</v>
      </c>
    </row>
    <row r="140" spans="2:16" x14ac:dyDescent="0.3">
      <c r="B140" s="49" t="s">
        <v>18</v>
      </c>
      <c r="C140" s="3" t="s">
        <v>19</v>
      </c>
      <c r="D140" s="4">
        <v>43961</v>
      </c>
      <c r="E140" s="24"/>
      <c r="F140" s="24"/>
      <c r="G140" s="24"/>
      <c r="H140" s="24"/>
      <c r="I140" s="24"/>
      <c r="J140" s="24"/>
      <c r="K140" s="2">
        <v>0</v>
      </c>
      <c r="L140" s="2"/>
      <c r="M140" s="2"/>
      <c r="N140" s="26"/>
      <c r="O140" s="22" t="s">
        <v>18</v>
      </c>
      <c r="P140" s="74">
        <v>0</v>
      </c>
    </row>
    <row r="141" spans="2:16" x14ac:dyDescent="0.3">
      <c r="B141" s="49" t="s">
        <v>18</v>
      </c>
      <c r="C141" s="3" t="s">
        <v>4</v>
      </c>
      <c r="D141" s="4">
        <v>43962</v>
      </c>
      <c r="E141" s="24"/>
      <c r="F141" s="24"/>
      <c r="G141" s="24"/>
      <c r="H141" s="24"/>
      <c r="I141" s="24"/>
      <c r="J141" s="24"/>
      <c r="K141" s="2">
        <v>0</v>
      </c>
      <c r="L141" s="2"/>
      <c r="M141" s="2"/>
      <c r="N141" s="26"/>
      <c r="O141" s="22" t="s">
        <v>18</v>
      </c>
      <c r="P141" s="74">
        <v>0</v>
      </c>
    </row>
    <row r="142" spans="2:16" x14ac:dyDescent="0.3">
      <c r="B142" s="49" t="s">
        <v>18</v>
      </c>
      <c r="C142" s="3" t="s">
        <v>5</v>
      </c>
      <c r="D142" s="4">
        <v>43963</v>
      </c>
      <c r="E142" s="24"/>
      <c r="F142" s="24"/>
      <c r="G142" s="24"/>
      <c r="H142" s="24"/>
      <c r="I142" s="24"/>
      <c r="J142" s="24"/>
      <c r="K142" s="2">
        <v>0</v>
      </c>
      <c r="L142" s="2"/>
      <c r="M142" s="2"/>
      <c r="N142" s="26"/>
      <c r="O142" s="22" t="s">
        <v>18</v>
      </c>
      <c r="P142" s="74">
        <v>0</v>
      </c>
    </row>
    <row r="143" spans="2:16" x14ac:dyDescent="0.3">
      <c r="B143" s="49" t="s">
        <v>18</v>
      </c>
      <c r="C143" s="3" t="s">
        <v>6</v>
      </c>
      <c r="D143" s="4">
        <v>43964</v>
      </c>
      <c r="E143" s="24"/>
      <c r="F143" s="24"/>
      <c r="G143" s="24"/>
      <c r="H143" s="24"/>
      <c r="I143" s="24"/>
      <c r="J143" s="24"/>
      <c r="K143" s="2">
        <v>0</v>
      </c>
      <c r="L143" s="2"/>
      <c r="M143" s="2"/>
      <c r="N143" s="26"/>
      <c r="O143" s="22" t="s">
        <v>18</v>
      </c>
      <c r="P143" s="74">
        <v>0</v>
      </c>
    </row>
    <row r="144" spans="2:16" ht="15" thickBot="1" x14ac:dyDescent="0.35">
      <c r="B144" s="49" t="s">
        <v>75</v>
      </c>
      <c r="C144" s="3" t="s">
        <v>7</v>
      </c>
      <c r="D144" s="4">
        <v>43965</v>
      </c>
      <c r="E144" s="24"/>
      <c r="F144" s="24"/>
      <c r="G144" s="24"/>
      <c r="H144" s="24"/>
      <c r="I144" s="24"/>
      <c r="J144" s="24"/>
      <c r="K144" s="2">
        <v>0</v>
      </c>
      <c r="L144" s="2"/>
      <c r="M144" s="2"/>
      <c r="N144" s="26"/>
      <c r="O144" s="22" t="s">
        <v>18</v>
      </c>
      <c r="P144" s="74">
        <v>0</v>
      </c>
    </row>
    <row r="145" spans="2:16" ht="15" thickBot="1" x14ac:dyDescent="0.35">
      <c r="B145" s="49" t="s">
        <v>18</v>
      </c>
      <c r="C145" s="3" t="s">
        <v>8</v>
      </c>
      <c r="D145" s="4">
        <v>43966</v>
      </c>
      <c r="E145" s="24"/>
      <c r="F145" s="24"/>
      <c r="G145" s="24"/>
      <c r="H145" s="24"/>
      <c r="I145" s="24"/>
      <c r="J145" s="24"/>
      <c r="K145" s="2">
        <v>0</v>
      </c>
      <c r="L145" s="2"/>
      <c r="M145" s="2"/>
      <c r="N145" s="26"/>
      <c r="O145" s="22" t="s">
        <v>18</v>
      </c>
      <c r="P145" s="75">
        <v>0</v>
      </c>
    </row>
    <row r="146" spans="2:16" x14ac:dyDescent="0.3">
      <c r="B146" s="49" t="s">
        <v>18</v>
      </c>
      <c r="C146" s="3" t="s">
        <v>9</v>
      </c>
      <c r="D146" s="4">
        <v>43967</v>
      </c>
      <c r="E146" s="24"/>
      <c r="F146" s="24"/>
      <c r="G146" s="24"/>
      <c r="H146" s="24"/>
      <c r="I146" s="24"/>
      <c r="J146" s="24"/>
      <c r="K146" s="2">
        <v>0</v>
      </c>
      <c r="L146" s="2"/>
      <c r="M146" s="2"/>
      <c r="N146" s="26"/>
      <c r="O146" s="22" t="s">
        <v>18</v>
      </c>
      <c r="P146" s="74">
        <v>0</v>
      </c>
    </row>
    <row r="147" spans="2:16" x14ac:dyDescent="0.3">
      <c r="B147" s="49" t="s">
        <v>18</v>
      </c>
      <c r="C147" s="3" t="s">
        <v>19</v>
      </c>
      <c r="D147" s="4">
        <v>43968</v>
      </c>
      <c r="E147" s="24"/>
      <c r="F147" s="24"/>
      <c r="G147" s="24"/>
      <c r="H147" s="24"/>
      <c r="I147" s="24"/>
      <c r="J147" s="24"/>
      <c r="K147" s="2">
        <v>0</v>
      </c>
      <c r="L147" s="2"/>
      <c r="M147" s="2"/>
      <c r="N147" s="26"/>
      <c r="O147" s="22" t="s">
        <v>18</v>
      </c>
      <c r="P147" s="74">
        <v>0</v>
      </c>
    </row>
    <row r="148" spans="2:16" x14ac:dyDescent="0.3">
      <c r="B148" s="49" t="s">
        <v>18</v>
      </c>
      <c r="C148" s="3" t="s">
        <v>4</v>
      </c>
      <c r="D148" s="4">
        <v>43969</v>
      </c>
      <c r="E148" s="24"/>
      <c r="F148" s="24"/>
      <c r="G148" s="24"/>
      <c r="H148" s="24"/>
      <c r="I148" s="24"/>
      <c r="J148" s="24"/>
      <c r="K148" s="2">
        <v>0</v>
      </c>
      <c r="L148" s="2"/>
      <c r="M148" s="2"/>
      <c r="N148" s="26"/>
      <c r="O148" s="22" t="s">
        <v>18</v>
      </c>
      <c r="P148" s="74">
        <v>0</v>
      </c>
    </row>
    <row r="149" spans="2:16" x14ac:dyDescent="0.3">
      <c r="B149" s="49" t="s">
        <v>18</v>
      </c>
      <c r="C149" s="3" t="s">
        <v>5</v>
      </c>
      <c r="D149" s="4">
        <v>43970</v>
      </c>
      <c r="E149" s="24"/>
      <c r="F149" s="24"/>
      <c r="G149" s="24"/>
      <c r="H149" s="24"/>
      <c r="I149" s="24"/>
      <c r="J149" s="24"/>
      <c r="K149" s="2">
        <v>0</v>
      </c>
      <c r="L149" s="2"/>
      <c r="M149" s="2"/>
      <c r="N149" s="26"/>
      <c r="O149" s="22" t="s">
        <v>43</v>
      </c>
      <c r="P149" s="74">
        <v>0</v>
      </c>
    </row>
    <row r="150" spans="2:16" x14ac:dyDescent="0.3">
      <c r="B150" s="49" t="s">
        <v>18</v>
      </c>
      <c r="C150" s="3" t="s">
        <v>6</v>
      </c>
      <c r="D150" s="4">
        <v>43971</v>
      </c>
      <c r="E150" s="24"/>
      <c r="F150" s="24"/>
      <c r="G150" s="24"/>
      <c r="H150" s="24"/>
      <c r="I150" s="24"/>
      <c r="J150" s="24"/>
      <c r="K150" s="2">
        <v>0</v>
      </c>
      <c r="L150" s="2"/>
      <c r="M150" s="2"/>
      <c r="N150" s="26"/>
      <c r="O150" s="22" t="s">
        <v>18</v>
      </c>
      <c r="P150" s="74">
        <v>0</v>
      </c>
    </row>
    <row r="151" spans="2:16" ht="15" thickBot="1" x14ac:dyDescent="0.35">
      <c r="B151" s="49" t="s">
        <v>76</v>
      </c>
      <c r="C151" s="3" t="s">
        <v>7</v>
      </c>
      <c r="D151" s="4">
        <v>43972</v>
      </c>
      <c r="E151" s="24"/>
      <c r="F151" s="24"/>
      <c r="G151" s="24"/>
      <c r="H151" s="24"/>
      <c r="I151" s="24"/>
      <c r="J151" s="24"/>
      <c r="K151" s="2">
        <v>0</v>
      </c>
      <c r="L151" s="2"/>
      <c r="M151" s="2"/>
      <c r="N151" s="26"/>
      <c r="O151" s="22" t="s">
        <v>18</v>
      </c>
      <c r="P151" s="74">
        <v>0</v>
      </c>
    </row>
    <row r="152" spans="2:16" ht="15" thickBot="1" x14ac:dyDescent="0.35">
      <c r="B152" s="49" t="s">
        <v>18</v>
      </c>
      <c r="C152" s="3" t="s">
        <v>8</v>
      </c>
      <c r="D152" s="4">
        <v>43973</v>
      </c>
      <c r="E152" s="24"/>
      <c r="F152" s="24"/>
      <c r="G152" s="24"/>
      <c r="H152" s="24"/>
      <c r="I152" s="24"/>
      <c r="J152" s="24"/>
      <c r="K152" s="2">
        <v>0</v>
      </c>
      <c r="L152" s="2"/>
      <c r="M152" s="2"/>
      <c r="N152" s="26"/>
      <c r="O152" s="22" t="s">
        <v>18</v>
      </c>
      <c r="P152" s="75">
        <v>0</v>
      </c>
    </row>
    <row r="153" spans="2:16" x14ac:dyDescent="0.3">
      <c r="B153" s="49" t="s">
        <v>18</v>
      </c>
      <c r="C153" s="3" t="s">
        <v>9</v>
      </c>
      <c r="D153" s="4">
        <v>43974</v>
      </c>
      <c r="E153" s="24"/>
      <c r="F153" s="24"/>
      <c r="G153" s="24"/>
      <c r="H153" s="24"/>
      <c r="I153" s="24"/>
      <c r="J153" s="24"/>
      <c r="K153" s="2">
        <v>0</v>
      </c>
      <c r="L153" s="2"/>
      <c r="M153" s="2"/>
      <c r="N153" s="26"/>
      <c r="O153" s="22" t="s">
        <v>18</v>
      </c>
      <c r="P153" s="74">
        <v>0</v>
      </c>
    </row>
    <row r="154" spans="2:16" x14ac:dyDescent="0.3">
      <c r="B154" s="49" t="s">
        <v>18</v>
      </c>
      <c r="C154" s="3" t="s">
        <v>19</v>
      </c>
      <c r="D154" s="4">
        <v>43975</v>
      </c>
      <c r="E154" s="24"/>
      <c r="F154" s="24"/>
      <c r="G154" s="24"/>
      <c r="H154" s="24"/>
      <c r="I154" s="24"/>
      <c r="J154" s="24"/>
      <c r="K154" s="2">
        <v>0</v>
      </c>
      <c r="L154" s="2"/>
      <c r="M154" s="2"/>
      <c r="N154" s="26"/>
      <c r="O154" s="22" t="s">
        <v>18</v>
      </c>
      <c r="P154" s="74">
        <v>0</v>
      </c>
    </row>
    <row r="155" spans="2:16" x14ac:dyDescent="0.3">
      <c r="B155" s="49" t="s">
        <v>18</v>
      </c>
      <c r="C155" s="3" t="s">
        <v>4</v>
      </c>
      <c r="D155" s="4">
        <v>43976</v>
      </c>
      <c r="E155" s="24"/>
      <c r="F155" s="24"/>
      <c r="G155" s="24"/>
      <c r="H155" s="24"/>
      <c r="I155" s="24"/>
      <c r="J155" s="24"/>
      <c r="K155" s="2">
        <v>0</v>
      </c>
      <c r="L155" s="2"/>
      <c r="M155" s="2"/>
      <c r="N155" s="26"/>
      <c r="O155" s="22" t="s">
        <v>18</v>
      </c>
      <c r="P155" s="74">
        <v>0</v>
      </c>
    </row>
    <row r="156" spans="2:16" x14ac:dyDescent="0.3">
      <c r="B156" s="49" t="s">
        <v>18</v>
      </c>
      <c r="C156" s="3" t="s">
        <v>5</v>
      </c>
      <c r="D156" s="4">
        <v>43977</v>
      </c>
      <c r="E156" s="24"/>
      <c r="F156" s="24"/>
      <c r="G156" s="24"/>
      <c r="H156" s="24"/>
      <c r="I156" s="24"/>
      <c r="J156" s="24"/>
      <c r="K156" s="2">
        <v>0</v>
      </c>
      <c r="L156" s="2"/>
      <c r="M156" s="2"/>
      <c r="N156" s="26"/>
      <c r="O156" s="22" t="s">
        <v>18</v>
      </c>
      <c r="P156" s="74">
        <v>0</v>
      </c>
    </row>
    <row r="157" spans="2:16" x14ac:dyDescent="0.3">
      <c r="B157" s="49" t="s">
        <v>18</v>
      </c>
      <c r="C157" s="3" t="s">
        <v>6</v>
      </c>
      <c r="D157" s="4">
        <v>43978</v>
      </c>
      <c r="E157" s="24"/>
      <c r="F157" s="24"/>
      <c r="G157" s="24"/>
      <c r="H157" s="24"/>
      <c r="I157" s="24"/>
      <c r="J157" s="24"/>
      <c r="K157" s="2">
        <v>0</v>
      </c>
      <c r="L157" s="2"/>
      <c r="M157" s="2"/>
      <c r="N157" s="26"/>
      <c r="O157" s="22" t="s">
        <v>18</v>
      </c>
      <c r="P157" s="74">
        <v>0</v>
      </c>
    </row>
    <row r="158" spans="2:16" ht="15" thickBot="1" x14ac:dyDescent="0.35">
      <c r="B158" s="49" t="s">
        <v>77</v>
      </c>
      <c r="C158" s="3" t="s">
        <v>7</v>
      </c>
      <c r="D158" s="4">
        <v>43979</v>
      </c>
      <c r="E158" s="24"/>
      <c r="F158" s="24"/>
      <c r="G158" s="24"/>
      <c r="H158" s="24"/>
      <c r="I158" s="24"/>
      <c r="J158" s="24"/>
      <c r="K158" s="2">
        <v>0</v>
      </c>
      <c r="L158" s="2"/>
      <c r="M158" s="2"/>
      <c r="N158" s="26"/>
      <c r="O158" s="22" t="s">
        <v>18</v>
      </c>
      <c r="P158" s="74">
        <v>0</v>
      </c>
    </row>
    <row r="159" spans="2:16" ht="15" thickBot="1" x14ac:dyDescent="0.35">
      <c r="B159" s="49" t="s">
        <v>18</v>
      </c>
      <c r="C159" s="3" t="s">
        <v>8</v>
      </c>
      <c r="D159" s="4">
        <v>43980</v>
      </c>
      <c r="E159" s="24"/>
      <c r="F159" s="24"/>
      <c r="G159" s="24"/>
      <c r="H159" s="24"/>
      <c r="I159" s="24"/>
      <c r="J159" s="24"/>
      <c r="K159" s="2">
        <v>0</v>
      </c>
      <c r="L159" s="2"/>
      <c r="M159" s="2"/>
      <c r="N159" s="26"/>
      <c r="O159" s="22" t="s">
        <v>18</v>
      </c>
      <c r="P159" s="75">
        <v>0</v>
      </c>
    </row>
    <row r="160" spans="2:16" x14ac:dyDescent="0.3">
      <c r="B160" s="49" t="s">
        <v>18</v>
      </c>
      <c r="C160" s="3" t="s">
        <v>9</v>
      </c>
      <c r="D160" s="4">
        <v>43981</v>
      </c>
      <c r="E160" s="24"/>
      <c r="F160" s="24"/>
      <c r="G160" s="24"/>
      <c r="H160" s="24"/>
      <c r="I160" s="24"/>
      <c r="J160" s="24"/>
      <c r="K160" s="2">
        <v>0</v>
      </c>
      <c r="L160" s="2"/>
      <c r="M160" s="2"/>
      <c r="N160" s="26"/>
      <c r="O160" s="22" t="s">
        <v>43</v>
      </c>
      <c r="P160" s="74">
        <v>0</v>
      </c>
    </row>
    <row r="161" spans="2:16" x14ac:dyDescent="0.3">
      <c r="B161" s="49" t="s">
        <v>18</v>
      </c>
      <c r="C161" s="3" t="s">
        <v>19</v>
      </c>
      <c r="D161" s="4">
        <v>43982</v>
      </c>
      <c r="E161" s="24"/>
      <c r="F161" s="24"/>
      <c r="G161" s="24"/>
      <c r="H161" s="24"/>
      <c r="I161" s="24"/>
      <c r="J161" s="24"/>
      <c r="K161" s="2">
        <v>0</v>
      </c>
      <c r="L161" s="2"/>
      <c r="M161" s="2"/>
      <c r="N161" s="26"/>
      <c r="O161" s="22" t="s">
        <v>18</v>
      </c>
      <c r="P161" s="74">
        <v>0</v>
      </c>
    </row>
    <row r="162" spans="2:16" x14ac:dyDescent="0.3">
      <c r="B162" s="49" t="s">
        <v>18</v>
      </c>
      <c r="C162" s="3" t="s">
        <v>4</v>
      </c>
      <c r="D162" s="4">
        <v>43983</v>
      </c>
      <c r="E162" s="24"/>
      <c r="F162" s="24"/>
      <c r="G162" s="24"/>
      <c r="H162" s="24"/>
      <c r="I162" s="24"/>
      <c r="J162" s="24"/>
      <c r="K162" s="2">
        <v>0</v>
      </c>
      <c r="L162" s="2"/>
      <c r="M162" s="2"/>
      <c r="N162" s="26"/>
      <c r="O162" s="22" t="s">
        <v>18</v>
      </c>
      <c r="P162" s="74">
        <v>0</v>
      </c>
    </row>
    <row r="163" spans="2:16" x14ac:dyDescent="0.3">
      <c r="B163" s="49" t="s">
        <v>18</v>
      </c>
      <c r="C163" s="3" t="s">
        <v>5</v>
      </c>
      <c r="D163" s="4">
        <v>43984</v>
      </c>
      <c r="E163" s="24"/>
      <c r="F163" s="24"/>
      <c r="G163" s="24"/>
      <c r="H163" s="24"/>
      <c r="I163" s="24"/>
      <c r="J163" s="24"/>
      <c r="K163" s="2">
        <v>0</v>
      </c>
      <c r="L163" s="2"/>
      <c r="M163" s="2"/>
      <c r="N163" s="26"/>
      <c r="O163" s="22" t="s">
        <v>18</v>
      </c>
      <c r="P163" s="74">
        <v>0</v>
      </c>
    </row>
    <row r="164" spans="2:16" x14ac:dyDescent="0.3">
      <c r="B164" s="49" t="s">
        <v>18</v>
      </c>
      <c r="C164" s="3" t="s">
        <v>6</v>
      </c>
      <c r="D164" s="4">
        <v>43985</v>
      </c>
      <c r="E164" s="24"/>
      <c r="F164" s="24"/>
      <c r="G164" s="24"/>
      <c r="H164" s="24"/>
      <c r="I164" s="24"/>
      <c r="J164" s="24"/>
      <c r="K164" s="2">
        <v>0</v>
      </c>
      <c r="L164" s="2"/>
      <c r="M164" s="2"/>
      <c r="N164" s="26"/>
      <c r="O164" s="22" t="s">
        <v>18</v>
      </c>
      <c r="P164" s="74">
        <v>0</v>
      </c>
    </row>
    <row r="165" spans="2:16" ht="15" thickBot="1" x14ac:dyDescent="0.35">
      <c r="B165" s="49" t="s">
        <v>78</v>
      </c>
      <c r="C165" s="3" t="s">
        <v>7</v>
      </c>
      <c r="D165" s="4">
        <v>43986</v>
      </c>
      <c r="E165" s="24"/>
      <c r="F165" s="24"/>
      <c r="G165" s="24"/>
      <c r="H165" s="24"/>
      <c r="I165" s="24"/>
      <c r="J165" s="24"/>
      <c r="K165" s="2">
        <v>0</v>
      </c>
      <c r="L165" s="2"/>
      <c r="M165" s="2"/>
      <c r="N165" s="26"/>
      <c r="O165" s="22" t="s">
        <v>18</v>
      </c>
      <c r="P165" s="74">
        <v>0</v>
      </c>
    </row>
    <row r="166" spans="2:16" ht="15" thickBot="1" x14ac:dyDescent="0.35">
      <c r="B166" s="49" t="s">
        <v>18</v>
      </c>
      <c r="C166" s="3" t="s">
        <v>8</v>
      </c>
      <c r="D166" s="4">
        <v>43987</v>
      </c>
      <c r="E166" s="24"/>
      <c r="F166" s="24"/>
      <c r="G166" s="24"/>
      <c r="H166" s="24"/>
      <c r="I166" s="24"/>
      <c r="J166" s="24"/>
      <c r="K166" s="2">
        <v>0</v>
      </c>
      <c r="L166" s="2"/>
      <c r="M166" s="2"/>
      <c r="N166" s="26"/>
      <c r="O166" s="22" t="s">
        <v>18</v>
      </c>
      <c r="P166" s="75">
        <v>0</v>
      </c>
    </row>
    <row r="167" spans="2:16" x14ac:dyDescent="0.3">
      <c r="B167" s="49" t="s">
        <v>18</v>
      </c>
      <c r="C167" s="3" t="s">
        <v>9</v>
      </c>
      <c r="D167" s="4">
        <v>43988</v>
      </c>
      <c r="E167" s="24"/>
      <c r="F167" s="24"/>
      <c r="G167" s="24"/>
      <c r="H167" s="24"/>
      <c r="I167" s="24"/>
      <c r="J167" s="24"/>
      <c r="K167" s="2">
        <v>0</v>
      </c>
      <c r="L167" s="2"/>
      <c r="M167" s="2"/>
      <c r="N167" s="26"/>
      <c r="O167" s="22" t="s">
        <v>18</v>
      </c>
      <c r="P167" s="74">
        <v>0</v>
      </c>
    </row>
    <row r="168" spans="2:16" x14ac:dyDescent="0.3">
      <c r="B168" s="49" t="s">
        <v>18</v>
      </c>
      <c r="C168" s="3" t="s">
        <v>19</v>
      </c>
      <c r="D168" s="4">
        <v>43989</v>
      </c>
      <c r="E168" s="24"/>
      <c r="F168" s="24"/>
      <c r="G168" s="24"/>
      <c r="H168" s="24"/>
      <c r="I168" s="24"/>
      <c r="J168" s="24"/>
      <c r="K168" s="2">
        <v>0</v>
      </c>
      <c r="L168" s="2"/>
      <c r="M168" s="2"/>
      <c r="N168" s="26"/>
      <c r="O168" s="22" t="s">
        <v>18</v>
      </c>
      <c r="P168" s="74">
        <v>0</v>
      </c>
    </row>
    <row r="169" spans="2:16" x14ac:dyDescent="0.3">
      <c r="B169" s="49" t="s">
        <v>18</v>
      </c>
      <c r="C169" s="3" t="s">
        <v>4</v>
      </c>
      <c r="D169" s="4">
        <v>43990</v>
      </c>
      <c r="E169" s="24"/>
      <c r="F169" s="24"/>
      <c r="G169" s="24"/>
      <c r="H169" s="24"/>
      <c r="I169" s="24"/>
      <c r="J169" s="24"/>
      <c r="K169" s="2">
        <v>0</v>
      </c>
      <c r="L169" s="2"/>
      <c r="M169" s="2"/>
      <c r="N169" s="26"/>
      <c r="O169" s="22" t="s">
        <v>18</v>
      </c>
      <c r="P169" s="74">
        <v>0</v>
      </c>
    </row>
    <row r="170" spans="2:16" x14ac:dyDescent="0.3">
      <c r="B170" s="49" t="s">
        <v>18</v>
      </c>
      <c r="C170" s="3" t="s">
        <v>5</v>
      </c>
      <c r="D170" s="4">
        <v>43991</v>
      </c>
      <c r="E170" s="24"/>
      <c r="F170" s="24"/>
      <c r="G170" s="24"/>
      <c r="H170" s="24"/>
      <c r="I170" s="24"/>
      <c r="J170" s="24"/>
      <c r="K170" s="2">
        <v>0</v>
      </c>
      <c r="L170" s="2"/>
      <c r="M170" s="2"/>
      <c r="N170" s="26"/>
      <c r="O170" s="22" t="s">
        <v>18</v>
      </c>
      <c r="P170" s="74">
        <v>0</v>
      </c>
    </row>
    <row r="171" spans="2:16" x14ac:dyDescent="0.3">
      <c r="B171" s="49" t="s">
        <v>18</v>
      </c>
      <c r="C171" s="3" t="s">
        <v>6</v>
      </c>
      <c r="D171" s="4">
        <v>43992</v>
      </c>
      <c r="E171" s="24"/>
      <c r="F171" s="24"/>
      <c r="G171" s="24"/>
      <c r="H171" s="24"/>
      <c r="I171" s="24"/>
      <c r="J171" s="24"/>
      <c r="K171" s="2">
        <v>0</v>
      </c>
      <c r="L171" s="2"/>
      <c r="M171" s="2"/>
      <c r="N171" s="26"/>
      <c r="O171" s="22" t="s">
        <v>18</v>
      </c>
      <c r="P171" s="74">
        <v>0</v>
      </c>
    </row>
    <row r="172" spans="2:16" ht="15" thickBot="1" x14ac:dyDescent="0.35">
      <c r="B172" s="49" t="s">
        <v>79</v>
      </c>
      <c r="C172" s="3" t="s">
        <v>7</v>
      </c>
      <c r="D172" s="4">
        <v>43993</v>
      </c>
      <c r="E172" s="24"/>
      <c r="F172" s="24"/>
      <c r="G172" s="24"/>
      <c r="H172" s="24"/>
      <c r="I172" s="24"/>
      <c r="J172" s="24"/>
      <c r="K172" s="2">
        <v>0</v>
      </c>
      <c r="L172" s="2"/>
      <c r="M172" s="2"/>
      <c r="N172" s="26"/>
      <c r="O172" s="22" t="s">
        <v>18</v>
      </c>
      <c r="P172" s="74">
        <v>0</v>
      </c>
    </row>
    <row r="173" spans="2:16" ht="15" thickBot="1" x14ac:dyDescent="0.35">
      <c r="B173" s="49" t="s">
        <v>18</v>
      </c>
      <c r="C173" s="3" t="s">
        <v>8</v>
      </c>
      <c r="D173" s="4">
        <v>43994</v>
      </c>
      <c r="E173" s="24"/>
      <c r="F173" s="24"/>
      <c r="G173" s="24"/>
      <c r="H173" s="24"/>
      <c r="I173" s="24"/>
      <c r="J173" s="24"/>
      <c r="K173" s="2">
        <v>0</v>
      </c>
      <c r="L173" s="2"/>
      <c r="M173" s="2"/>
      <c r="N173" s="26"/>
      <c r="O173" s="22" t="s">
        <v>18</v>
      </c>
      <c r="P173" s="75">
        <v>0</v>
      </c>
    </row>
    <row r="174" spans="2:16" x14ac:dyDescent="0.3">
      <c r="B174" s="49" t="s">
        <v>18</v>
      </c>
      <c r="C174" s="3" t="s">
        <v>9</v>
      </c>
      <c r="D174" s="4">
        <v>43995</v>
      </c>
      <c r="E174" s="24"/>
      <c r="F174" s="24"/>
      <c r="G174" s="24"/>
      <c r="H174" s="24"/>
      <c r="I174" s="24"/>
      <c r="J174" s="24"/>
      <c r="K174" s="2">
        <v>0</v>
      </c>
      <c r="L174" s="2"/>
      <c r="M174" s="2"/>
      <c r="N174" s="26"/>
      <c r="O174" s="22" t="s">
        <v>18</v>
      </c>
      <c r="P174" s="74">
        <v>0</v>
      </c>
    </row>
    <row r="175" spans="2:16" x14ac:dyDescent="0.3">
      <c r="B175" s="49" t="s">
        <v>18</v>
      </c>
      <c r="C175" s="3" t="s">
        <v>19</v>
      </c>
      <c r="D175" s="4">
        <v>43996</v>
      </c>
      <c r="E175" s="24"/>
      <c r="F175" s="24"/>
      <c r="G175" s="24"/>
      <c r="H175" s="24"/>
      <c r="I175" s="24"/>
      <c r="J175" s="24"/>
      <c r="K175" s="2">
        <v>0</v>
      </c>
      <c r="L175" s="2"/>
      <c r="M175" s="2"/>
      <c r="N175" s="26"/>
      <c r="O175" s="22" t="s">
        <v>18</v>
      </c>
      <c r="P175" s="74">
        <v>0</v>
      </c>
    </row>
    <row r="176" spans="2:16" x14ac:dyDescent="0.3">
      <c r="B176" s="49" t="s">
        <v>18</v>
      </c>
      <c r="C176" s="3" t="s">
        <v>4</v>
      </c>
      <c r="D176" s="4">
        <v>43997</v>
      </c>
      <c r="E176" s="24"/>
      <c r="F176" s="24"/>
      <c r="G176" s="24"/>
      <c r="H176" s="24"/>
      <c r="I176" s="24"/>
      <c r="J176" s="24"/>
      <c r="K176" s="2">
        <v>0</v>
      </c>
      <c r="L176" s="2"/>
      <c r="M176" s="2"/>
      <c r="N176" s="26"/>
      <c r="O176" s="22" t="s">
        <v>18</v>
      </c>
      <c r="P176" s="74">
        <v>0</v>
      </c>
    </row>
    <row r="177" spans="2:16" x14ac:dyDescent="0.3">
      <c r="B177" s="49" t="s">
        <v>18</v>
      </c>
      <c r="C177" s="3" t="s">
        <v>5</v>
      </c>
      <c r="D177" s="4">
        <v>43998</v>
      </c>
      <c r="E177" s="24"/>
      <c r="F177" s="24"/>
      <c r="G177" s="24"/>
      <c r="H177" s="24"/>
      <c r="I177" s="24"/>
      <c r="J177" s="24"/>
      <c r="K177" s="2">
        <v>0</v>
      </c>
      <c r="L177" s="2"/>
      <c r="M177" s="2"/>
      <c r="N177" s="26"/>
      <c r="O177" s="22" t="s">
        <v>18</v>
      </c>
      <c r="P177" s="74">
        <v>0</v>
      </c>
    </row>
    <row r="178" spans="2:16" x14ac:dyDescent="0.3">
      <c r="B178" s="49" t="s">
        <v>18</v>
      </c>
      <c r="C178" s="3" t="s">
        <v>6</v>
      </c>
      <c r="D178" s="4">
        <v>43999</v>
      </c>
      <c r="E178" s="24"/>
      <c r="F178" s="24"/>
      <c r="G178" s="24"/>
      <c r="H178" s="24"/>
      <c r="I178" s="24"/>
      <c r="J178" s="24"/>
      <c r="K178" s="2">
        <v>0</v>
      </c>
      <c r="L178" s="2"/>
      <c r="M178" s="2"/>
      <c r="N178" s="26"/>
      <c r="O178" s="22" t="s">
        <v>18</v>
      </c>
      <c r="P178" s="74">
        <v>0</v>
      </c>
    </row>
    <row r="179" spans="2:16" x14ac:dyDescent="0.3">
      <c r="B179" s="49" t="s">
        <v>80</v>
      </c>
      <c r="C179" s="3" t="s">
        <v>7</v>
      </c>
      <c r="D179" s="4">
        <v>44000</v>
      </c>
      <c r="E179" s="24"/>
      <c r="F179" s="24"/>
      <c r="G179" s="24"/>
      <c r="H179" s="24"/>
      <c r="I179" s="24"/>
      <c r="J179" s="24"/>
      <c r="K179" s="2">
        <v>0</v>
      </c>
      <c r="L179" s="2"/>
      <c r="M179" s="2"/>
      <c r="N179" s="26"/>
      <c r="O179" s="22" t="s">
        <v>18</v>
      </c>
      <c r="P179" s="74">
        <v>0</v>
      </c>
    </row>
    <row r="180" spans="2:16" x14ac:dyDescent="0.3">
      <c r="B180" s="49" t="s">
        <v>18</v>
      </c>
      <c r="C180" s="3" t="s">
        <v>8</v>
      </c>
      <c r="D180" s="4">
        <v>44001</v>
      </c>
      <c r="E180" s="24"/>
      <c r="F180" s="24"/>
      <c r="G180" s="24"/>
      <c r="H180" s="24"/>
      <c r="I180" s="24"/>
      <c r="J180" s="24"/>
      <c r="K180" s="2">
        <v>0</v>
      </c>
      <c r="L180" s="2"/>
      <c r="M180" s="2"/>
      <c r="N180" s="26"/>
      <c r="O180" s="22" t="s">
        <v>18</v>
      </c>
      <c r="P180" s="74">
        <v>0</v>
      </c>
    </row>
    <row r="181" spans="2:16" x14ac:dyDescent="0.3">
      <c r="B181" s="49" t="s">
        <v>18</v>
      </c>
      <c r="C181" s="3" t="s">
        <v>9</v>
      </c>
      <c r="D181" s="4">
        <v>44002</v>
      </c>
      <c r="E181" s="24"/>
      <c r="F181" s="24"/>
      <c r="G181" s="24"/>
      <c r="H181" s="24"/>
      <c r="I181" s="24"/>
      <c r="J181" s="24"/>
      <c r="K181" s="2">
        <v>0</v>
      </c>
      <c r="L181" s="2"/>
      <c r="M181" s="2"/>
      <c r="N181" s="26"/>
      <c r="O181" s="22" t="s">
        <v>18</v>
      </c>
      <c r="P181" s="74">
        <v>0</v>
      </c>
    </row>
    <row r="182" spans="2:16" x14ac:dyDescent="0.3">
      <c r="B182" s="49" t="s">
        <v>18</v>
      </c>
      <c r="C182" s="3" t="s">
        <v>19</v>
      </c>
      <c r="D182" s="4">
        <v>44003</v>
      </c>
      <c r="E182" s="24"/>
      <c r="F182" s="24"/>
      <c r="G182" s="24"/>
      <c r="H182" s="24"/>
      <c r="I182" s="24"/>
      <c r="J182" s="24"/>
      <c r="K182" s="2">
        <v>0</v>
      </c>
      <c r="L182" s="2"/>
      <c r="M182" s="2"/>
      <c r="N182" s="26"/>
      <c r="O182" s="22" t="s">
        <v>18</v>
      </c>
      <c r="P182" s="74">
        <v>0</v>
      </c>
    </row>
    <row r="183" spans="2:16" x14ac:dyDescent="0.3">
      <c r="B183" s="49" t="s">
        <v>18</v>
      </c>
      <c r="C183" s="3" t="s">
        <v>4</v>
      </c>
      <c r="D183" s="4">
        <v>44004</v>
      </c>
      <c r="E183" s="24"/>
      <c r="F183" s="24"/>
      <c r="G183" s="24"/>
      <c r="H183" s="24"/>
      <c r="I183" s="24"/>
      <c r="J183" s="24"/>
      <c r="K183" s="2">
        <v>0</v>
      </c>
      <c r="L183" s="2"/>
      <c r="M183" s="2"/>
      <c r="N183" s="26"/>
      <c r="O183" s="22" t="s">
        <v>18</v>
      </c>
      <c r="P183" s="74">
        <v>0</v>
      </c>
    </row>
    <row r="184" spans="2:16" x14ac:dyDescent="0.3">
      <c r="B184" s="49" t="s">
        <v>18</v>
      </c>
      <c r="C184" s="3" t="s">
        <v>5</v>
      </c>
      <c r="D184" s="4">
        <v>44005</v>
      </c>
      <c r="E184" s="24"/>
      <c r="F184" s="24"/>
      <c r="G184" s="24"/>
      <c r="H184" s="24"/>
      <c r="I184" s="24"/>
      <c r="J184" s="24"/>
      <c r="K184" s="2">
        <v>0</v>
      </c>
      <c r="L184" s="2"/>
      <c r="M184" s="2"/>
      <c r="N184" s="26"/>
      <c r="O184" s="22" t="s">
        <v>18</v>
      </c>
      <c r="P184" s="74">
        <v>0</v>
      </c>
    </row>
    <row r="185" spans="2:16" x14ac:dyDescent="0.3">
      <c r="B185" s="49" t="s">
        <v>18</v>
      </c>
      <c r="C185" s="3" t="s">
        <v>6</v>
      </c>
      <c r="D185" s="4">
        <v>44006</v>
      </c>
      <c r="E185" s="24"/>
      <c r="F185" s="24"/>
      <c r="G185" s="24"/>
      <c r="H185" s="24"/>
      <c r="I185" s="24"/>
      <c r="J185" s="24"/>
      <c r="K185" s="2">
        <v>0</v>
      </c>
      <c r="L185" s="2"/>
      <c r="M185" s="2"/>
      <c r="N185" s="26"/>
      <c r="O185" s="22" t="s">
        <v>18</v>
      </c>
      <c r="P185" s="74">
        <v>0</v>
      </c>
    </row>
    <row r="186" spans="2:16" ht="15" thickBot="1" x14ac:dyDescent="0.35">
      <c r="B186" s="49" t="s">
        <v>81</v>
      </c>
      <c r="C186" s="3" t="s">
        <v>7</v>
      </c>
      <c r="D186" s="4">
        <v>44007</v>
      </c>
      <c r="E186" s="24"/>
      <c r="F186" s="24"/>
      <c r="G186" s="24"/>
      <c r="H186" s="24"/>
      <c r="I186" s="24"/>
      <c r="J186" s="24"/>
      <c r="K186" s="2">
        <v>0</v>
      </c>
      <c r="L186" s="2"/>
      <c r="M186" s="2"/>
      <c r="N186" s="26"/>
      <c r="O186" s="22" t="s">
        <v>18</v>
      </c>
      <c r="P186" s="74">
        <v>0</v>
      </c>
    </row>
    <row r="187" spans="2:16" ht="15" thickBot="1" x14ac:dyDescent="0.35">
      <c r="B187" s="49" t="s">
        <v>18</v>
      </c>
      <c r="C187" s="3" t="s">
        <v>8</v>
      </c>
      <c r="D187" s="4">
        <v>44008</v>
      </c>
      <c r="E187" s="24"/>
      <c r="F187" s="24"/>
      <c r="G187" s="24"/>
      <c r="H187" s="24"/>
      <c r="I187" s="24"/>
      <c r="J187" s="24"/>
      <c r="K187" s="2">
        <v>0</v>
      </c>
      <c r="L187" s="2"/>
      <c r="M187" s="2"/>
      <c r="N187" s="26"/>
      <c r="O187" s="22" t="s">
        <v>18</v>
      </c>
      <c r="P187" s="75">
        <v>0</v>
      </c>
    </row>
    <row r="188" spans="2:16" x14ac:dyDescent="0.3">
      <c r="B188" s="49" t="s">
        <v>18</v>
      </c>
      <c r="C188" s="3" t="s">
        <v>9</v>
      </c>
      <c r="D188" s="4">
        <v>44009</v>
      </c>
      <c r="E188" s="24"/>
      <c r="F188" s="24"/>
      <c r="G188" s="24"/>
      <c r="H188" s="24"/>
      <c r="I188" s="24"/>
      <c r="J188" s="24"/>
      <c r="K188" s="2">
        <v>0</v>
      </c>
      <c r="L188" s="2"/>
      <c r="M188" s="2"/>
      <c r="N188" s="26"/>
      <c r="O188" s="22" t="s">
        <v>18</v>
      </c>
      <c r="P188" s="74">
        <v>0</v>
      </c>
    </row>
    <row r="189" spans="2:16" x14ac:dyDescent="0.3">
      <c r="B189" s="49" t="s">
        <v>18</v>
      </c>
      <c r="C189" s="3" t="s">
        <v>19</v>
      </c>
      <c r="D189" s="4">
        <v>44010</v>
      </c>
      <c r="E189" s="24"/>
      <c r="F189" s="24"/>
      <c r="G189" s="24"/>
      <c r="H189" s="24"/>
      <c r="I189" s="24"/>
      <c r="J189" s="24"/>
      <c r="K189" s="2">
        <v>0</v>
      </c>
      <c r="L189" s="2"/>
      <c r="M189" s="2"/>
      <c r="N189" s="26"/>
      <c r="O189" s="22" t="s">
        <v>18</v>
      </c>
      <c r="P189" s="74">
        <v>0</v>
      </c>
    </row>
    <row r="190" spans="2:16" x14ac:dyDescent="0.3">
      <c r="B190" s="49" t="s">
        <v>18</v>
      </c>
      <c r="C190" s="3" t="s">
        <v>4</v>
      </c>
      <c r="D190" s="4">
        <v>44011</v>
      </c>
      <c r="E190" s="24"/>
      <c r="F190" s="24"/>
      <c r="G190" s="24"/>
      <c r="H190" s="24"/>
      <c r="I190" s="24"/>
      <c r="J190" s="24"/>
      <c r="K190" s="2">
        <v>0</v>
      </c>
      <c r="L190" s="2"/>
      <c r="M190" s="2"/>
      <c r="N190" s="26"/>
      <c r="O190" s="22" t="s">
        <v>18</v>
      </c>
      <c r="P190" s="74">
        <v>0</v>
      </c>
    </row>
    <row r="191" spans="2:16" x14ac:dyDescent="0.3">
      <c r="B191" s="49" t="s">
        <v>18</v>
      </c>
      <c r="C191" s="3" t="s">
        <v>5</v>
      </c>
      <c r="D191" s="4">
        <v>44012</v>
      </c>
      <c r="E191" s="24"/>
      <c r="F191" s="24"/>
      <c r="G191" s="24"/>
      <c r="H191" s="24"/>
      <c r="I191" s="24"/>
      <c r="J191" s="24"/>
      <c r="K191" s="2">
        <v>0</v>
      </c>
      <c r="L191" s="2"/>
      <c r="M191" s="2"/>
      <c r="N191" s="26"/>
      <c r="O191" s="22" t="s">
        <v>18</v>
      </c>
      <c r="P191" s="74">
        <v>0</v>
      </c>
    </row>
    <row r="192" spans="2:16" x14ac:dyDescent="0.3">
      <c r="B192" s="49" t="s">
        <v>18</v>
      </c>
      <c r="C192" s="3" t="s">
        <v>6</v>
      </c>
      <c r="D192" s="4">
        <v>44013</v>
      </c>
      <c r="E192" s="24"/>
      <c r="F192" s="24"/>
      <c r="G192" s="24"/>
      <c r="H192" s="24"/>
      <c r="I192" s="24"/>
      <c r="J192" s="24"/>
      <c r="K192" s="2">
        <v>0</v>
      </c>
      <c r="L192" s="2"/>
      <c r="M192" s="2"/>
      <c r="N192" s="26"/>
      <c r="O192" s="22" t="s">
        <v>18</v>
      </c>
      <c r="P192" s="74">
        <v>0</v>
      </c>
    </row>
    <row r="193" spans="2:16" ht="15" thickBot="1" x14ac:dyDescent="0.35">
      <c r="B193" s="49" t="s">
        <v>82</v>
      </c>
      <c r="C193" s="3" t="s">
        <v>7</v>
      </c>
      <c r="D193" s="4">
        <v>44014</v>
      </c>
      <c r="E193" s="24"/>
      <c r="F193" s="24"/>
      <c r="G193" s="24"/>
      <c r="H193" s="24"/>
      <c r="I193" s="24"/>
      <c r="J193" s="24"/>
      <c r="K193" s="2">
        <v>0</v>
      </c>
      <c r="L193" s="2"/>
      <c r="M193" s="2"/>
      <c r="N193" s="26"/>
      <c r="O193" s="22" t="s">
        <v>18</v>
      </c>
      <c r="P193" s="74">
        <v>0</v>
      </c>
    </row>
    <row r="194" spans="2:16" ht="15" thickBot="1" x14ac:dyDescent="0.35">
      <c r="B194" s="49" t="s">
        <v>18</v>
      </c>
      <c r="C194" s="3" t="s">
        <v>8</v>
      </c>
      <c r="D194" s="4">
        <v>44015</v>
      </c>
      <c r="E194" s="24"/>
      <c r="F194" s="24"/>
      <c r="G194" s="24"/>
      <c r="H194" s="24"/>
      <c r="I194" s="24"/>
      <c r="J194" s="24"/>
      <c r="K194" s="2">
        <v>0</v>
      </c>
      <c r="L194" s="2"/>
      <c r="M194" s="2"/>
      <c r="N194" s="26"/>
      <c r="O194" s="22" t="s">
        <v>18</v>
      </c>
      <c r="P194" s="75">
        <v>0</v>
      </c>
    </row>
    <row r="195" spans="2:16" x14ac:dyDescent="0.3">
      <c r="B195" s="49" t="s">
        <v>18</v>
      </c>
      <c r="C195" s="3" t="s">
        <v>9</v>
      </c>
      <c r="D195" s="4">
        <v>44016</v>
      </c>
      <c r="E195" s="24"/>
      <c r="F195" s="24"/>
      <c r="G195" s="24"/>
      <c r="H195" s="24"/>
      <c r="I195" s="24"/>
      <c r="J195" s="24"/>
      <c r="K195" s="2">
        <v>0</v>
      </c>
      <c r="L195" s="2"/>
      <c r="M195" s="2"/>
      <c r="N195" s="26"/>
      <c r="O195" s="22" t="s">
        <v>18</v>
      </c>
      <c r="P195" s="74">
        <v>0</v>
      </c>
    </row>
    <row r="196" spans="2:16" x14ac:dyDescent="0.3">
      <c r="B196" s="49" t="s">
        <v>18</v>
      </c>
      <c r="C196" s="3" t="s">
        <v>19</v>
      </c>
      <c r="D196" s="4">
        <v>44017</v>
      </c>
      <c r="E196" s="24"/>
      <c r="F196" s="24"/>
      <c r="G196" s="24"/>
      <c r="H196" s="24"/>
      <c r="I196" s="24"/>
      <c r="J196" s="24"/>
      <c r="K196" s="2">
        <v>0</v>
      </c>
      <c r="L196" s="2"/>
      <c r="M196" s="2"/>
      <c r="N196" s="26"/>
      <c r="O196" s="22" t="s">
        <v>18</v>
      </c>
      <c r="P196" s="74">
        <v>0</v>
      </c>
    </row>
    <row r="197" spans="2:16" x14ac:dyDescent="0.3">
      <c r="B197" s="49" t="s">
        <v>18</v>
      </c>
      <c r="C197" s="3" t="s">
        <v>4</v>
      </c>
      <c r="D197" s="4">
        <v>44018</v>
      </c>
      <c r="E197" s="24"/>
      <c r="F197" s="24"/>
      <c r="G197" s="24"/>
      <c r="H197" s="24"/>
      <c r="I197" s="24"/>
      <c r="J197" s="24"/>
      <c r="K197" s="2">
        <v>0</v>
      </c>
      <c r="L197" s="2"/>
      <c r="M197" s="2"/>
      <c r="N197" s="26"/>
      <c r="O197" s="22" t="s">
        <v>18</v>
      </c>
      <c r="P197" s="74">
        <v>0</v>
      </c>
    </row>
    <row r="198" spans="2:16" x14ac:dyDescent="0.3">
      <c r="B198" s="49" t="s">
        <v>18</v>
      </c>
      <c r="C198" s="3" t="s">
        <v>5</v>
      </c>
      <c r="D198" s="4">
        <v>44019</v>
      </c>
      <c r="E198" s="24"/>
      <c r="F198" s="24"/>
      <c r="G198" s="24"/>
      <c r="H198" s="24"/>
      <c r="I198" s="24"/>
      <c r="J198" s="24"/>
      <c r="K198" s="2">
        <v>0</v>
      </c>
      <c r="L198" s="2"/>
      <c r="M198" s="2"/>
      <c r="N198" s="26"/>
      <c r="O198" s="22" t="s">
        <v>18</v>
      </c>
      <c r="P198" s="74">
        <v>0</v>
      </c>
    </row>
    <row r="199" spans="2:16" x14ac:dyDescent="0.3">
      <c r="B199" s="49" t="s">
        <v>18</v>
      </c>
      <c r="C199" s="3" t="s">
        <v>6</v>
      </c>
      <c r="D199" s="4">
        <v>44020</v>
      </c>
      <c r="E199" s="24"/>
      <c r="F199" s="24"/>
      <c r="G199" s="24"/>
      <c r="H199" s="24"/>
      <c r="I199" s="24"/>
      <c r="J199" s="24"/>
      <c r="K199" s="2">
        <v>0</v>
      </c>
      <c r="L199" s="2"/>
      <c r="M199" s="2"/>
      <c r="N199" s="26"/>
      <c r="O199" s="22" t="s">
        <v>18</v>
      </c>
      <c r="P199" s="74">
        <v>0</v>
      </c>
    </row>
    <row r="200" spans="2:16" ht="15" thickBot="1" x14ac:dyDescent="0.35">
      <c r="B200" s="49" t="s">
        <v>83</v>
      </c>
      <c r="C200" s="3" t="s">
        <v>7</v>
      </c>
      <c r="D200" s="4">
        <v>44021</v>
      </c>
      <c r="E200" s="24"/>
      <c r="F200" s="24"/>
      <c r="G200" s="24"/>
      <c r="H200" s="24"/>
      <c r="I200" s="24"/>
      <c r="J200" s="24"/>
      <c r="K200" s="2">
        <v>0</v>
      </c>
      <c r="L200" s="2"/>
      <c r="M200" s="2"/>
      <c r="N200" s="26"/>
      <c r="O200" s="22" t="s">
        <v>18</v>
      </c>
      <c r="P200" s="74">
        <v>0</v>
      </c>
    </row>
    <row r="201" spans="2:16" ht="15" thickBot="1" x14ac:dyDescent="0.35">
      <c r="B201" s="49" t="s">
        <v>18</v>
      </c>
      <c r="C201" s="3" t="s">
        <v>8</v>
      </c>
      <c r="D201" s="4">
        <v>44022</v>
      </c>
      <c r="E201" s="24"/>
      <c r="F201" s="24"/>
      <c r="G201" s="24"/>
      <c r="H201" s="24"/>
      <c r="I201" s="24"/>
      <c r="J201" s="24"/>
      <c r="K201" s="2">
        <v>0</v>
      </c>
      <c r="L201" s="2"/>
      <c r="M201" s="2"/>
      <c r="N201" s="26"/>
      <c r="O201" s="22" t="s">
        <v>18</v>
      </c>
      <c r="P201" s="75">
        <v>0</v>
      </c>
    </row>
    <row r="202" spans="2:16" x14ac:dyDescent="0.3">
      <c r="B202" s="49" t="s">
        <v>18</v>
      </c>
      <c r="C202" s="3" t="s">
        <v>9</v>
      </c>
      <c r="D202" s="4">
        <v>44023</v>
      </c>
      <c r="E202" s="24"/>
      <c r="F202" s="24"/>
      <c r="G202" s="24"/>
      <c r="H202" s="24"/>
      <c r="I202" s="24"/>
      <c r="J202" s="24"/>
      <c r="K202" s="2">
        <v>0</v>
      </c>
      <c r="L202" s="2"/>
      <c r="M202" s="2"/>
      <c r="N202" s="26"/>
      <c r="O202" s="22" t="s">
        <v>18</v>
      </c>
      <c r="P202" s="74">
        <v>0</v>
      </c>
    </row>
    <row r="203" spans="2:16" x14ac:dyDescent="0.3">
      <c r="B203" s="49" t="s">
        <v>18</v>
      </c>
      <c r="C203" s="3" t="s">
        <v>19</v>
      </c>
      <c r="D203" s="4">
        <v>44024</v>
      </c>
      <c r="E203" s="24"/>
      <c r="F203" s="24"/>
      <c r="G203" s="24"/>
      <c r="H203" s="24"/>
      <c r="I203" s="24"/>
      <c r="J203" s="24"/>
      <c r="K203" s="2">
        <v>0</v>
      </c>
      <c r="L203" s="2"/>
      <c r="M203" s="2"/>
      <c r="N203" s="26"/>
      <c r="O203" s="22" t="s">
        <v>43</v>
      </c>
      <c r="P203" s="74">
        <v>0</v>
      </c>
    </row>
    <row r="204" spans="2:16" x14ac:dyDescent="0.3">
      <c r="B204" s="49" t="s">
        <v>18</v>
      </c>
      <c r="C204" s="3" t="s">
        <v>4</v>
      </c>
      <c r="D204" s="4">
        <v>44025</v>
      </c>
      <c r="E204" s="24"/>
      <c r="F204" s="24"/>
      <c r="G204" s="24"/>
      <c r="H204" s="24"/>
      <c r="I204" s="24"/>
      <c r="J204" s="24"/>
      <c r="K204" s="2">
        <v>0</v>
      </c>
      <c r="L204" s="2"/>
      <c r="M204" s="2"/>
      <c r="N204" s="26"/>
      <c r="O204" s="22" t="s">
        <v>18</v>
      </c>
      <c r="P204" s="74">
        <v>0</v>
      </c>
    </row>
    <row r="205" spans="2:16" x14ac:dyDescent="0.3">
      <c r="B205" s="49" t="s">
        <v>18</v>
      </c>
      <c r="C205" s="3" t="s">
        <v>5</v>
      </c>
      <c r="D205" s="4">
        <v>44026</v>
      </c>
      <c r="E205" s="24"/>
      <c r="F205" s="24"/>
      <c r="G205" s="24"/>
      <c r="H205" s="24"/>
      <c r="I205" s="24"/>
      <c r="J205" s="24"/>
      <c r="K205" s="2">
        <v>0</v>
      </c>
      <c r="L205" s="2"/>
      <c r="M205" s="2"/>
      <c r="N205" s="26"/>
      <c r="O205" s="22" t="s">
        <v>18</v>
      </c>
      <c r="P205" s="74">
        <v>0</v>
      </c>
    </row>
    <row r="206" spans="2:16" x14ac:dyDescent="0.3">
      <c r="B206" s="49" t="s">
        <v>18</v>
      </c>
      <c r="C206" s="3" t="s">
        <v>6</v>
      </c>
      <c r="D206" s="4">
        <v>44027</v>
      </c>
      <c r="E206" s="24"/>
      <c r="F206" s="24"/>
      <c r="G206" s="24"/>
      <c r="H206" s="24"/>
      <c r="I206" s="24"/>
      <c r="J206" s="24"/>
      <c r="K206" s="2">
        <v>0</v>
      </c>
      <c r="L206" s="2"/>
      <c r="M206" s="2"/>
      <c r="N206" s="26"/>
      <c r="O206" s="22" t="s">
        <v>18</v>
      </c>
      <c r="P206" s="74">
        <v>0</v>
      </c>
    </row>
    <row r="207" spans="2:16" ht="15" thickBot="1" x14ac:dyDescent="0.35">
      <c r="B207" s="49" t="s">
        <v>84</v>
      </c>
      <c r="C207" s="3" t="s">
        <v>7</v>
      </c>
      <c r="D207" s="4">
        <v>44028</v>
      </c>
      <c r="E207" s="24"/>
      <c r="F207" s="24"/>
      <c r="G207" s="24"/>
      <c r="H207" s="24"/>
      <c r="I207" s="24"/>
      <c r="J207" s="24"/>
      <c r="K207" s="2">
        <v>0</v>
      </c>
      <c r="L207" s="2"/>
      <c r="M207" s="2"/>
      <c r="N207" s="26"/>
      <c r="O207" s="22" t="s">
        <v>18</v>
      </c>
      <c r="P207" s="74">
        <v>0</v>
      </c>
    </row>
    <row r="208" spans="2:16" ht="15" thickBot="1" x14ac:dyDescent="0.35">
      <c r="B208" s="49" t="s">
        <v>18</v>
      </c>
      <c r="C208" s="3" t="s">
        <v>8</v>
      </c>
      <c r="D208" s="4">
        <v>44029</v>
      </c>
      <c r="E208" s="24"/>
      <c r="F208" s="24"/>
      <c r="G208" s="24"/>
      <c r="H208" s="24"/>
      <c r="I208" s="24"/>
      <c r="J208" s="24"/>
      <c r="K208" s="2">
        <v>0</v>
      </c>
      <c r="L208" s="2"/>
      <c r="M208" s="2"/>
      <c r="N208" s="26"/>
      <c r="O208" s="22" t="s">
        <v>18</v>
      </c>
      <c r="P208" s="75">
        <v>0</v>
      </c>
    </row>
    <row r="209" spans="2:16" x14ac:dyDescent="0.3">
      <c r="B209" s="49" t="s">
        <v>18</v>
      </c>
      <c r="C209" s="3" t="s">
        <v>9</v>
      </c>
      <c r="D209" s="4">
        <v>44030</v>
      </c>
      <c r="E209" s="24"/>
      <c r="F209" s="24"/>
      <c r="G209" s="24"/>
      <c r="H209" s="24"/>
      <c r="I209" s="24"/>
      <c r="J209" s="24"/>
      <c r="K209" s="2">
        <v>0</v>
      </c>
      <c r="L209" s="2"/>
      <c r="M209" s="2"/>
      <c r="N209" s="26"/>
      <c r="O209" s="22" t="s">
        <v>18</v>
      </c>
      <c r="P209" s="74">
        <v>0</v>
      </c>
    </row>
    <row r="210" spans="2:16" x14ac:dyDescent="0.3">
      <c r="B210" s="49" t="s">
        <v>18</v>
      </c>
      <c r="C210" s="3" t="s">
        <v>19</v>
      </c>
      <c r="D210" s="4">
        <v>44031</v>
      </c>
      <c r="E210" s="24"/>
      <c r="F210" s="24"/>
      <c r="G210" s="24"/>
      <c r="H210" s="24"/>
      <c r="I210" s="24"/>
      <c r="J210" s="24"/>
      <c r="K210" s="2">
        <v>0</v>
      </c>
      <c r="L210" s="2"/>
      <c r="M210" s="2"/>
      <c r="N210" s="26"/>
      <c r="O210" s="22" t="s">
        <v>18</v>
      </c>
      <c r="P210" s="74">
        <v>0</v>
      </c>
    </row>
    <row r="211" spans="2:16" x14ac:dyDescent="0.3">
      <c r="B211" s="49" t="s">
        <v>18</v>
      </c>
      <c r="C211" s="3" t="s">
        <v>4</v>
      </c>
      <c r="D211" s="4">
        <v>44032</v>
      </c>
      <c r="E211" s="24"/>
      <c r="F211" s="24"/>
      <c r="G211" s="24"/>
      <c r="H211" s="24"/>
      <c r="I211" s="24"/>
      <c r="J211" s="24"/>
      <c r="K211" s="2">
        <v>0</v>
      </c>
      <c r="L211" s="2"/>
      <c r="M211" s="2"/>
      <c r="N211" s="26"/>
      <c r="O211" s="22" t="s">
        <v>18</v>
      </c>
      <c r="P211" s="74">
        <v>0</v>
      </c>
    </row>
    <row r="212" spans="2:16" x14ac:dyDescent="0.3">
      <c r="B212" s="49" t="s">
        <v>18</v>
      </c>
      <c r="C212" s="3" t="s">
        <v>5</v>
      </c>
      <c r="D212" s="4">
        <v>44033</v>
      </c>
      <c r="E212" s="24"/>
      <c r="F212" s="24"/>
      <c r="G212" s="24"/>
      <c r="H212" s="24"/>
      <c r="I212" s="24"/>
      <c r="J212" s="24"/>
      <c r="K212" s="2">
        <v>0</v>
      </c>
      <c r="L212" s="2"/>
      <c r="M212" s="2"/>
      <c r="N212" s="26"/>
      <c r="O212" s="22" t="s">
        <v>18</v>
      </c>
      <c r="P212" s="74">
        <v>0</v>
      </c>
    </row>
    <row r="213" spans="2:16" x14ac:dyDescent="0.3">
      <c r="B213" s="49" t="s">
        <v>18</v>
      </c>
      <c r="C213" s="3" t="s">
        <v>6</v>
      </c>
      <c r="D213" s="4">
        <v>44034</v>
      </c>
      <c r="E213" s="24"/>
      <c r="F213" s="24"/>
      <c r="G213" s="24"/>
      <c r="H213" s="24"/>
      <c r="I213" s="24"/>
      <c r="J213" s="24"/>
      <c r="K213" s="2">
        <v>0</v>
      </c>
      <c r="L213" s="2"/>
      <c r="M213" s="2"/>
      <c r="N213" s="26"/>
      <c r="O213" s="22" t="s">
        <v>18</v>
      </c>
      <c r="P213" s="74">
        <v>0</v>
      </c>
    </row>
    <row r="214" spans="2:16" ht="15" thickBot="1" x14ac:dyDescent="0.35">
      <c r="B214" s="49" t="s">
        <v>85</v>
      </c>
      <c r="C214" s="3" t="s">
        <v>7</v>
      </c>
      <c r="D214" s="4">
        <v>44035</v>
      </c>
      <c r="E214" s="24"/>
      <c r="F214" s="24"/>
      <c r="G214" s="24"/>
      <c r="H214" s="24"/>
      <c r="I214" s="24"/>
      <c r="J214" s="24"/>
      <c r="K214" s="2">
        <v>0</v>
      </c>
      <c r="L214" s="2"/>
      <c r="M214" s="2"/>
      <c r="N214" s="26"/>
      <c r="O214" s="22" t="s">
        <v>18</v>
      </c>
      <c r="P214" s="74">
        <v>0</v>
      </c>
    </row>
    <row r="215" spans="2:16" ht="15" thickBot="1" x14ac:dyDescent="0.35">
      <c r="B215" s="49" t="s">
        <v>18</v>
      </c>
      <c r="C215" s="3" t="s">
        <v>8</v>
      </c>
      <c r="D215" s="4">
        <v>44036</v>
      </c>
      <c r="E215" s="24"/>
      <c r="F215" s="24"/>
      <c r="G215" s="24"/>
      <c r="H215" s="24"/>
      <c r="I215" s="24"/>
      <c r="J215" s="24"/>
      <c r="K215" s="2">
        <v>0</v>
      </c>
      <c r="L215" s="2"/>
      <c r="M215" s="2"/>
      <c r="N215" s="26"/>
      <c r="O215" s="22" t="s">
        <v>18</v>
      </c>
      <c r="P215" s="75">
        <v>0</v>
      </c>
    </row>
    <row r="216" spans="2:16" x14ac:dyDescent="0.3">
      <c r="B216" s="49" t="s">
        <v>18</v>
      </c>
      <c r="C216" s="3" t="s">
        <v>9</v>
      </c>
      <c r="D216" s="4">
        <v>44037</v>
      </c>
      <c r="E216" s="24"/>
      <c r="F216" s="24"/>
      <c r="G216" s="24"/>
      <c r="H216" s="24"/>
      <c r="I216" s="24"/>
      <c r="J216" s="24"/>
      <c r="K216" s="2">
        <v>0</v>
      </c>
      <c r="L216" s="2"/>
      <c r="M216" s="2"/>
      <c r="N216" s="26"/>
      <c r="O216" s="22" t="s">
        <v>18</v>
      </c>
      <c r="P216" s="74">
        <v>0</v>
      </c>
    </row>
    <row r="217" spans="2:16" x14ac:dyDescent="0.3">
      <c r="B217" s="49" t="s">
        <v>18</v>
      </c>
      <c r="C217" s="3" t="s">
        <v>19</v>
      </c>
      <c r="D217" s="4">
        <v>44038</v>
      </c>
      <c r="E217" s="24"/>
      <c r="F217" s="24"/>
      <c r="G217" s="24"/>
      <c r="H217" s="24"/>
      <c r="I217" s="24"/>
      <c r="J217" s="24"/>
      <c r="K217" s="2">
        <v>0</v>
      </c>
      <c r="L217" s="2"/>
      <c r="M217" s="2"/>
      <c r="N217" s="26"/>
      <c r="O217" s="22" t="s">
        <v>18</v>
      </c>
      <c r="P217" s="74">
        <v>0</v>
      </c>
    </row>
    <row r="218" spans="2:16" x14ac:dyDescent="0.3">
      <c r="B218" s="49" t="s">
        <v>18</v>
      </c>
      <c r="C218" s="3" t="s">
        <v>4</v>
      </c>
      <c r="D218" s="4">
        <v>44039</v>
      </c>
      <c r="E218" s="24"/>
      <c r="F218" s="24"/>
      <c r="G218" s="24"/>
      <c r="H218" s="24"/>
      <c r="I218" s="24"/>
      <c r="J218" s="24"/>
      <c r="K218" s="2">
        <v>0</v>
      </c>
      <c r="L218" s="2"/>
      <c r="M218" s="2"/>
      <c r="N218" s="26"/>
      <c r="O218" s="22" t="s">
        <v>18</v>
      </c>
      <c r="P218" s="74">
        <v>0</v>
      </c>
    </row>
    <row r="219" spans="2:16" x14ac:dyDescent="0.3">
      <c r="B219" s="49" t="s">
        <v>18</v>
      </c>
      <c r="C219" s="3" t="s">
        <v>5</v>
      </c>
      <c r="D219" s="4">
        <v>44040</v>
      </c>
      <c r="E219" s="24"/>
      <c r="F219" s="24"/>
      <c r="G219" s="24"/>
      <c r="H219" s="24"/>
      <c r="I219" s="24"/>
      <c r="J219" s="24"/>
      <c r="K219" s="2">
        <v>0</v>
      </c>
      <c r="L219" s="2"/>
      <c r="M219" s="2"/>
      <c r="N219" s="26"/>
      <c r="O219" s="22" t="s">
        <v>18</v>
      </c>
      <c r="P219" s="74">
        <v>0</v>
      </c>
    </row>
    <row r="220" spans="2:16" x14ac:dyDescent="0.3">
      <c r="B220" s="49" t="s">
        <v>18</v>
      </c>
      <c r="C220" s="3" t="s">
        <v>6</v>
      </c>
      <c r="D220" s="4">
        <v>44041</v>
      </c>
      <c r="E220" s="24"/>
      <c r="F220" s="24"/>
      <c r="G220" s="24"/>
      <c r="H220" s="24"/>
      <c r="I220" s="24"/>
      <c r="J220" s="24"/>
      <c r="K220" s="2">
        <v>0</v>
      </c>
      <c r="L220" s="2"/>
      <c r="M220" s="2"/>
      <c r="N220" s="26"/>
      <c r="O220" s="22" t="s">
        <v>18</v>
      </c>
      <c r="P220" s="74">
        <v>0</v>
      </c>
    </row>
    <row r="221" spans="2:16" ht="15" thickBot="1" x14ac:dyDescent="0.35">
      <c r="B221" s="49" t="s">
        <v>86</v>
      </c>
      <c r="C221" s="3" t="s">
        <v>7</v>
      </c>
      <c r="D221" s="4">
        <v>44042</v>
      </c>
      <c r="E221" s="24"/>
      <c r="F221" s="24"/>
      <c r="G221" s="24"/>
      <c r="H221" s="24"/>
      <c r="I221" s="24"/>
      <c r="J221" s="24"/>
      <c r="K221" s="2">
        <v>0</v>
      </c>
      <c r="L221" s="2"/>
      <c r="M221" s="2"/>
      <c r="N221" s="26"/>
      <c r="O221" s="22" t="s">
        <v>18</v>
      </c>
      <c r="P221" s="74">
        <v>0</v>
      </c>
    </row>
    <row r="222" spans="2:16" ht="15" thickBot="1" x14ac:dyDescent="0.35">
      <c r="B222" s="49" t="s">
        <v>18</v>
      </c>
      <c r="C222" s="3" t="s">
        <v>8</v>
      </c>
      <c r="D222" s="4">
        <v>44043</v>
      </c>
      <c r="E222" s="24"/>
      <c r="F222" s="24"/>
      <c r="G222" s="24"/>
      <c r="H222" s="24"/>
      <c r="I222" s="24"/>
      <c r="J222" s="24"/>
      <c r="K222" s="2">
        <v>0</v>
      </c>
      <c r="L222" s="2"/>
      <c r="M222" s="2"/>
      <c r="N222" s="26"/>
      <c r="O222" s="22" t="s">
        <v>18</v>
      </c>
      <c r="P222" s="75">
        <v>0</v>
      </c>
    </row>
    <row r="223" spans="2:16" x14ac:dyDescent="0.3">
      <c r="B223" s="49" t="s">
        <v>18</v>
      </c>
      <c r="C223" s="3" t="s">
        <v>9</v>
      </c>
      <c r="D223" s="4">
        <v>44044</v>
      </c>
      <c r="E223" s="24"/>
      <c r="F223" s="24"/>
      <c r="G223" s="24"/>
      <c r="H223" s="24"/>
      <c r="I223" s="24"/>
      <c r="J223" s="24"/>
      <c r="K223" s="2">
        <v>0</v>
      </c>
      <c r="L223" s="2"/>
      <c r="M223" s="2"/>
      <c r="N223" s="26"/>
      <c r="O223" s="22" t="s">
        <v>18</v>
      </c>
      <c r="P223" s="74">
        <v>0</v>
      </c>
    </row>
    <row r="224" spans="2:16" x14ac:dyDescent="0.3">
      <c r="B224" s="49" t="s">
        <v>18</v>
      </c>
      <c r="C224" s="3" t="s">
        <v>19</v>
      </c>
      <c r="D224" s="4">
        <v>44045</v>
      </c>
      <c r="E224" s="24"/>
      <c r="F224" s="24"/>
      <c r="G224" s="24"/>
      <c r="H224" s="24"/>
      <c r="I224" s="24"/>
      <c r="J224" s="24"/>
      <c r="K224" s="2">
        <v>0</v>
      </c>
      <c r="L224" s="2"/>
      <c r="M224" s="2"/>
      <c r="N224" s="26"/>
      <c r="O224" s="22" t="s">
        <v>18</v>
      </c>
      <c r="P224" s="74">
        <v>0</v>
      </c>
    </row>
    <row r="225" spans="2:16" x14ac:dyDescent="0.3">
      <c r="B225" s="49" t="s">
        <v>18</v>
      </c>
      <c r="C225" s="3" t="s">
        <v>4</v>
      </c>
      <c r="D225" s="4">
        <v>44046</v>
      </c>
      <c r="E225" s="24"/>
      <c r="F225" s="24"/>
      <c r="G225" s="24"/>
      <c r="H225" s="24"/>
      <c r="I225" s="24"/>
      <c r="J225" s="24"/>
      <c r="K225" s="2">
        <v>0</v>
      </c>
      <c r="L225" s="2"/>
      <c r="M225" s="2"/>
      <c r="N225" s="26"/>
      <c r="O225" s="22" t="s">
        <v>18</v>
      </c>
      <c r="P225" s="74">
        <v>0</v>
      </c>
    </row>
    <row r="226" spans="2:16" x14ac:dyDescent="0.3">
      <c r="B226" s="49" t="s">
        <v>18</v>
      </c>
      <c r="C226" s="3" t="s">
        <v>5</v>
      </c>
      <c r="D226" s="4">
        <v>44047</v>
      </c>
      <c r="E226" s="24"/>
      <c r="F226" s="24"/>
      <c r="G226" s="24"/>
      <c r="H226" s="24"/>
      <c r="I226" s="24"/>
      <c r="J226" s="24"/>
      <c r="K226" s="2">
        <v>0</v>
      </c>
      <c r="L226" s="2"/>
      <c r="M226" s="2"/>
      <c r="N226" s="26"/>
      <c r="O226" s="22" t="s">
        <v>18</v>
      </c>
      <c r="P226" s="74">
        <v>0</v>
      </c>
    </row>
    <row r="227" spans="2:16" x14ac:dyDescent="0.3">
      <c r="B227" s="49" t="s">
        <v>18</v>
      </c>
      <c r="C227" s="3" t="s">
        <v>6</v>
      </c>
      <c r="D227" s="4">
        <v>44048</v>
      </c>
      <c r="E227" s="24"/>
      <c r="F227" s="24"/>
      <c r="G227" s="24"/>
      <c r="H227" s="24"/>
      <c r="I227" s="24"/>
      <c r="J227" s="24"/>
      <c r="K227" s="2">
        <v>0</v>
      </c>
      <c r="L227" s="2"/>
      <c r="M227" s="2"/>
      <c r="N227" s="26"/>
      <c r="O227" s="22" t="s">
        <v>18</v>
      </c>
      <c r="P227" s="74">
        <v>0</v>
      </c>
    </row>
    <row r="228" spans="2:16" ht="15" thickBot="1" x14ac:dyDescent="0.35">
      <c r="B228" s="49" t="s">
        <v>87</v>
      </c>
      <c r="C228" s="3" t="s">
        <v>7</v>
      </c>
      <c r="D228" s="4">
        <v>44049</v>
      </c>
      <c r="E228" s="24"/>
      <c r="F228" s="24"/>
      <c r="G228" s="24"/>
      <c r="H228" s="24"/>
      <c r="I228" s="24"/>
      <c r="J228" s="24"/>
      <c r="K228" s="2">
        <v>0</v>
      </c>
      <c r="L228" s="2"/>
      <c r="M228" s="2"/>
      <c r="N228" s="26"/>
      <c r="O228" s="22" t="s">
        <v>18</v>
      </c>
      <c r="P228" s="74">
        <v>0</v>
      </c>
    </row>
    <row r="229" spans="2:16" ht="15" thickBot="1" x14ac:dyDescent="0.35">
      <c r="B229" s="49" t="s">
        <v>18</v>
      </c>
      <c r="C229" s="3" t="s">
        <v>8</v>
      </c>
      <c r="D229" s="4">
        <v>44050</v>
      </c>
      <c r="E229" s="24"/>
      <c r="F229" s="24"/>
      <c r="G229" s="24"/>
      <c r="H229" s="24"/>
      <c r="I229" s="24"/>
      <c r="J229" s="24"/>
      <c r="K229" s="2">
        <v>0</v>
      </c>
      <c r="L229" s="2"/>
      <c r="M229" s="2"/>
      <c r="N229" s="26"/>
      <c r="O229" s="22" t="s">
        <v>18</v>
      </c>
      <c r="P229" s="75">
        <v>0</v>
      </c>
    </row>
    <row r="230" spans="2:16" x14ac:dyDescent="0.3">
      <c r="B230" s="49" t="s">
        <v>18</v>
      </c>
      <c r="C230" s="3" t="s">
        <v>9</v>
      </c>
      <c r="D230" s="4">
        <v>44051</v>
      </c>
      <c r="E230" s="24"/>
      <c r="F230" s="24"/>
      <c r="G230" s="24"/>
      <c r="H230" s="24"/>
      <c r="I230" s="24"/>
      <c r="J230" s="24"/>
      <c r="K230" s="2">
        <v>0</v>
      </c>
      <c r="L230" s="2"/>
      <c r="M230" s="2"/>
      <c r="N230" s="26"/>
      <c r="O230" s="22" t="s">
        <v>18</v>
      </c>
      <c r="P230" s="74">
        <v>0</v>
      </c>
    </row>
    <row r="231" spans="2:16" x14ac:dyDescent="0.3">
      <c r="B231" s="49" t="s">
        <v>18</v>
      </c>
      <c r="C231" s="3" t="s">
        <v>19</v>
      </c>
      <c r="D231" s="4">
        <v>44052</v>
      </c>
      <c r="E231" s="24"/>
      <c r="F231" s="24"/>
      <c r="G231" s="24"/>
      <c r="H231" s="24"/>
      <c r="I231" s="24"/>
      <c r="J231" s="24"/>
      <c r="K231" s="2">
        <v>0</v>
      </c>
      <c r="L231" s="2"/>
      <c r="M231" s="2"/>
      <c r="N231" s="26"/>
      <c r="O231" s="22" t="s">
        <v>18</v>
      </c>
      <c r="P231" s="74">
        <v>0</v>
      </c>
    </row>
    <row r="232" spans="2:16" x14ac:dyDescent="0.3">
      <c r="B232" s="49" t="s">
        <v>18</v>
      </c>
      <c r="C232" s="3" t="s">
        <v>4</v>
      </c>
      <c r="D232" s="4">
        <v>44053</v>
      </c>
      <c r="E232" s="24"/>
      <c r="F232" s="24"/>
      <c r="G232" s="24"/>
      <c r="H232" s="24"/>
      <c r="I232" s="24"/>
      <c r="J232" s="24"/>
      <c r="K232" s="2">
        <v>0</v>
      </c>
      <c r="L232" s="2"/>
      <c r="M232" s="2"/>
      <c r="N232" s="26"/>
      <c r="O232" s="22" t="s">
        <v>18</v>
      </c>
      <c r="P232" s="74">
        <v>0</v>
      </c>
    </row>
    <row r="233" spans="2:16" x14ac:dyDescent="0.3">
      <c r="B233" s="49" t="s">
        <v>18</v>
      </c>
      <c r="C233" s="3" t="s">
        <v>5</v>
      </c>
      <c r="D233" s="4">
        <v>44054</v>
      </c>
      <c r="E233" s="24"/>
      <c r="F233" s="24"/>
      <c r="G233" s="24"/>
      <c r="H233" s="24"/>
      <c r="I233" s="24"/>
      <c r="J233" s="24"/>
      <c r="K233" s="2">
        <v>0</v>
      </c>
      <c r="L233" s="2"/>
      <c r="M233" s="2"/>
      <c r="N233" s="26"/>
      <c r="O233" s="22" t="s">
        <v>18</v>
      </c>
      <c r="P233" s="74">
        <v>0</v>
      </c>
    </row>
    <row r="234" spans="2:16" x14ac:dyDescent="0.3">
      <c r="B234" s="49" t="s">
        <v>18</v>
      </c>
      <c r="C234" s="3" t="s">
        <v>6</v>
      </c>
      <c r="D234" s="4">
        <v>44055</v>
      </c>
      <c r="E234" s="24"/>
      <c r="F234" s="24"/>
      <c r="G234" s="24"/>
      <c r="H234" s="24"/>
      <c r="I234" s="24"/>
      <c r="J234" s="24"/>
      <c r="K234" s="2">
        <v>0</v>
      </c>
      <c r="L234" s="2"/>
      <c r="M234" s="2"/>
      <c r="N234" s="26"/>
      <c r="O234" s="22" t="s">
        <v>18</v>
      </c>
      <c r="P234" s="74">
        <v>0</v>
      </c>
    </row>
    <row r="235" spans="2:16" ht="15" thickBot="1" x14ac:dyDescent="0.35">
      <c r="B235" s="49" t="s">
        <v>88</v>
      </c>
      <c r="C235" s="3" t="s">
        <v>7</v>
      </c>
      <c r="D235" s="4">
        <v>44056</v>
      </c>
      <c r="E235" s="24"/>
      <c r="F235" s="24"/>
      <c r="G235" s="24"/>
      <c r="H235" s="24"/>
      <c r="I235" s="24"/>
      <c r="J235" s="24"/>
      <c r="K235" s="2">
        <v>0</v>
      </c>
      <c r="L235" s="2"/>
      <c r="M235" s="2"/>
      <c r="N235" s="26"/>
      <c r="O235" s="22" t="s">
        <v>43</v>
      </c>
      <c r="P235" s="74">
        <v>0</v>
      </c>
    </row>
    <row r="236" spans="2:16" ht="15" thickBot="1" x14ac:dyDescent="0.35">
      <c r="B236" s="49" t="s">
        <v>18</v>
      </c>
      <c r="C236" s="3" t="s">
        <v>8</v>
      </c>
      <c r="D236" s="4">
        <v>44057</v>
      </c>
      <c r="E236" s="24"/>
      <c r="F236" s="24"/>
      <c r="G236" s="24"/>
      <c r="H236" s="24"/>
      <c r="I236" s="24"/>
      <c r="J236" s="24"/>
      <c r="K236" s="2">
        <v>0</v>
      </c>
      <c r="L236" s="2"/>
      <c r="M236" s="2"/>
      <c r="N236" s="26"/>
      <c r="O236" s="22" t="s">
        <v>18</v>
      </c>
      <c r="P236" s="75">
        <v>0</v>
      </c>
    </row>
    <row r="237" spans="2:16" x14ac:dyDescent="0.3">
      <c r="B237" s="49" t="s">
        <v>18</v>
      </c>
      <c r="C237" s="3" t="s">
        <v>9</v>
      </c>
      <c r="D237" s="4">
        <v>44058</v>
      </c>
      <c r="E237" s="24"/>
      <c r="F237" s="24"/>
      <c r="G237" s="24"/>
      <c r="H237" s="24"/>
      <c r="I237" s="24"/>
      <c r="J237" s="24"/>
      <c r="K237" s="2">
        <v>0</v>
      </c>
      <c r="L237" s="2"/>
      <c r="M237" s="2"/>
      <c r="N237" s="26"/>
      <c r="O237" s="22" t="s">
        <v>18</v>
      </c>
      <c r="P237" s="74">
        <v>0</v>
      </c>
    </row>
    <row r="238" spans="2:16" x14ac:dyDescent="0.3">
      <c r="B238" s="49" t="s">
        <v>18</v>
      </c>
      <c r="C238" s="3" t="s">
        <v>19</v>
      </c>
      <c r="D238" s="4">
        <v>44059</v>
      </c>
      <c r="E238" s="24"/>
      <c r="F238" s="24"/>
      <c r="G238" s="24"/>
      <c r="H238" s="24"/>
      <c r="I238" s="24"/>
      <c r="J238" s="24"/>
      <c r="K238" s="2">
        <v>0</v>
      </c>
      <c r="L238" s="2"/>
      <c r="M238" s="2"/>
      <c r="N238" s="26"/>
      <c r="O238" s="22" t="s">
        <v>18</v>
      </c>
      <c r="P238" s="74">
        <v>0</v>
      </c>
    </row>
    <row r="239" spans="2:16" x14ac:dyDescent="0.3">
      <c r="B239" s="49" t="s">
        <v>18</v>
      </c>
      <c r="C239" s="3" t="s">
        <v>4</v>
      </c>
      <c r="D239" s="4">
        <v>44060</v>
      </c>
      <c r="E239" s="24"/>
      <c r="F239" s="24"/>
      <c r="G239" s="24"/>
      <c r="H239" s="24"/>
      <c r="I239" s="24"/>
      <c r="J239" s="24"/>
      <c r="K239" s="2">
        <v>0</v>
      </c>
      <c r="L239" s="2"/>
      <c r="M239" s="2"/>
      <c r="N239" s="26"/>
      <c r="O239" s="22" t="s">
        <v>18</v>
      </c>
      <c r="P239" s="74">
        <v>0</v>
      </c>
    </row>
    <row r="240" spans="2:16" x14ac:dyDescent="0.3">
      <c r="B240" s="49" t="s">
        <v>18</v>
      </c>
      <c r="C240" s="3" t="s">
        <v>5</v>
      </c>
      <c r="D240" s="4">
        <v>44061</v>
      </c>
      <c r="E240" s="24"/>
      <c r="F240" s="24"/>
      <c r="G240" s="24"/>
      <c r="H240" s="24"/>
      <c r="I240" s="24"/>
      <c r="J240" s="24"/>
      <c r="K240" s="2">
        <v>0</v>
      </c>
      <c r="L240" s="2"/>
      <c r="M240" s="2"/>
      <c r="N240" s="26"/>
      <c r="O240" s="22" t="s">
        <v>18</v>
      </c>
      <c r="P240" s="74">
        <v>0</v>
      </c>
    </row>
    <row r="241" spans="2:16" x14ac:dyDescent="0.3">
      <c r="B241" s="49" t="s">
        <v>18</v>
      </c>
      <c r="C241" s="3" t="s">
        <v>6</v>
      </c>
      <c r="D241" s="4">
        <v>44062</v>
      </c>
      <c r="E241" s="24"/>
      <c r="F241" s="24"/>
      <c r="G241" s="24"/>
      <c r="H241" s="24"/>
      <c r="I241" s="24"/>
      <c r="J241" s="24"/>
      <c r="K241" s="2">
        <v>0</v>
      </c>
      <c r="L241" s="2"/>
      <c r="M241" s="2"/>
      <c r="N241" s="26"/>
      <c r="O241" s="22" t="s">
        <v>18</v>
      </c>
      <c r="P241" s="74">
        <v>0</v>
      </c>
    </row>
    <row r="242" spans="2:16" ht="15" thickBot="1" x14ac:dyDescent="0.35">
      <c r="B242" s="49" t="s">
        <v>89</v>
      </c>
      <c r="C242" s="3" t="s">
        <v>7</v>
      </c>
      <c r="D242" s="4">
        <v>44063</v>
      </c>
      <c r="E242" s="24"/>
      <c r="F242" s="24"/>
      <c r="G242" s="24"/>
      <c r="H242" s="24"/>
      <c r="I242" s="24"/>
      <c r="J242" s="24"/>
      <c r="K242" s="2">
        <v>0</v>
      </c>
      <c r="L242" s="2"/>
      <c r="M242" s="2"/>
      <c r="N242" s="26"/>
      <c r="O242" s="22" t="s">
        <v>18</v>
      </c>
      <c r="P242" s="74">
        <v>0</v>
      </c>
    </row>
    <row r="243" spans="2:16" ht="15" thickBot="1" x14ac:dyDescent="0.35">
      <c r="B243" s="49" t="s">
        <v>18</v>
      </c>
      <c r="C243" s="3" t="s">
        <v>8</v>
      </c>
      <c r="D243" s="4">
        <v>44064</v>
      </c>
      <c r="E243" s="24"/>
      <c r="F243" s="24"/>
      <c r="G243" s="24"/>
      <c r="H243" s="24"/>
      <c r="I243" s="24"/>
      <c r="J243" s="24"/>
      <c r="K243" s="2">
        <v>0</v>
      </c>
      <c r="L243" s="2"/>
      <c r="M243" s="2"/>
      <c r="N243" s="26"/>
      <c r="O243" s="22" t="s">
        <v>18</v>
      </c>
      <c r="P243" s="75">
        <v>0</v>
      </c>
    </row>
    <row r="244" spans="2:16" x14ac:dyDescent="0.3">
      <c r="B244" s="49" t="s">
        <v>18</v>
      </c>
      <c r="C244" s="3" t="s">
        <v>9</v>
      </c>
      <c r="D244" s="4">
        <v>44065</v>
      </c>
      <c r="E244" s="24"/>
      <c r="F244" s="24"/>
      <c r="G244" s="24"/>
      <c r="H244" s="24"/>
      <c r="I244" s="24"/>
      <c r="J244" s="24"/>
      <c r="K244" s="2">
        <v>0</v>
      </c>
      <c r="L244" s="2"/>
      <c r="M244" s="2"/>
      <c r="N244" s="26"/>
      <c r="O244" s="22" t="s">
        <v>18</v>
      </c>
      <c r="P244" s="74">
        <v>0</v>
      </c>
    </row>
    <row r="245" spans="2:16" x14ac:dyDescent="0.3">
      <c r="B245" s="49" t="s">
        <v>18</v>
      </c>
      <c r="C245" s="3" t="s">
        <v>19</v>
      </c>
      <c r="D245" s="4">
        <v>44066</v>
      </c>
      <c r="E245" s="24"/>
      <c r="F245" s="24"/>
      <c r="G245" s="24"/>
      <c r="H245" s="24"/>
      <c r="I245" s="24"/>
      <c r="J245" s="24"/>
      <c r="K245" s="2">
        <v>0</v>
      </c>
      <c r="L245" s="2"/>
      <c r="M245" s="2"/>
      <c r="N245" s="26"/>
      <c r="O245" s="22" t="s">
        <v>18</v>
      </c>
      <c r="P245" s="74">
        <v>0</v>
      </c>
    </row>
    <row r="246" spans="2:16" x14ac:dyDescent="0.3">
      <c r="B246" s="49" t="s">
        <v>18</v>
      </c>
      <c r="C246" s="3" t="s">
        <v>4</v>
      </c>
      <c r="D246" s="4">
        <v>44067</v>
      </c>
      <c r="E246" s="24"/>
      <c r="F246" s="24"/>
      <c r="G246" s="24"/>
      <c r="H246" s="24"/>
      <c r="I246" s="24"/>
      <c r="J246" s="24"/>
      <c r="K246" s="2">
        <v>0</v>
      </c>
      <c r="L246" s="2"/>
      <c r="M246" s="2"/>
      <c r="N246" s="26"/>
      <c r="O246" s="22" t="s">
        <v>18</v>
      </c>
      <c r="P246" s="74">
        <v>0</v>
      </c>
    </row>
    <row r="247" spans="2:16" x14ac:dyDescent="0.3">
      <c r="B247" s="49" t="s">
        <v>18</v>
      </c>
      <c r="C247" s="3" t="s">
        <v>5</v>
      </c>
      <c r="D247" s="4">
        <v>44068</v>
      </c>
      <c r="E247" s="24"/>
      <c r="F247" s="24"/>
      <c r="G247" s="24"/>
      <c r="H247" s="24"/>
      <c r="I247" s="24"/>
      <c r="J247" s="24"/>
      <c r="K247" s="2">
        <v>0</v>
      </c>
      <c r="L247" s="2"/>
      <c r="M247" s="2"/>
      <c r="N247" s="26"/>
      <c r="O247" s="22" t="s">
        <v>18</v>
      </c>
      <c r="P247" s="74">
        <v>0</v>
      </c>
    </row>
    <row r="248" spans="2:16" x14ac:dyDescent="0.3">
      <c r="B248" s="49" t="s">
        <v>18</v>
      </c>
      <c r="C248" s="3" t="s">
        <v>6</v>
      </c>
      <c r="D248" s="4">
        <v>44069</v>
      </c>
      <c r="E248" s="24"/>
      <c r="F248" s="24"/>
      <c r="G248" s="24"/>
      <c r="H248" s="24"/>
      <c r="I248" s="24"/>
      <c r="J248" s="24"/>
      <c r="K248" s="2">
        <v>0</v>
      </c>
      <c r="L248" s="2"/>
      <c r="M248" s="2"/>
      <c r="N248" s="26"/>
      <c r="O248" s="22" t="s">
        <v>18</v>
      </c>
      <c r="P248" s="74">
        <v>0</v>
      </c>
    </row>
    <row r="249" spans="2:16" ht="15" thickBot="1" x14ac:dyDescent="0.35">
      <c r="B249" s="49" t="s">
        <v>90</v>
      </c>
      <c r="C249" s="3" t="s">
        <v>7</v>
      </c>
      <c r="D249" s="4">
        <v>44070</v>
      </c>
      <c r="E249" s="24"/>
      <c r="F249" s="24"/>
      <c r="G249" s="24"/>
      <c r="H249" s="24"/>
      <c r="I249" s="24"/>
      <c r="J249" s="24"/>
      <c r="K249" s="2">
        <v>0</v>
      </c>
      <c r="L249" s="2"/>
      <c r="M249" s="2"/>
      <c r="N249" s="26"/>
      <c r="O249" s="22" t="s">
        <v>18</v>
      </c>
      <c r="P249" s="74">
        <v>0</v>
      </c>
    </row>
    <row r="250" spans="2:16" ht="15" thickBot="1" x14ac:dyDescent="0.35">
      <c r="B250" s="49" t="s">
        <v>18</v>
      </c>
      <c r="C250" s="3" t="s">
        <v>8</v>
      </c>
      <c r="D250" s="4">
        <v>44071</v>
      </c>
      <c r="E250" s="24"/>
      <c r="F250" s="24"/>
      <c r="G250" s="24"/>
      <c r="H250" s="24"/>
      <c r="I250" s="24"/>
      <c r="J250" s="24"/>
      <c r="K250" s="2">
        <v>0</v>
      </c>
      <c r="L250" s="2"/>
      <c r="M250" s="2"/>
      <c r="N250" s="26"/>
      <c r="O250" s="22" t="s">
        <v>18</v>
      </c>
      <c r="P250" s="75">
        <v>0</v>
      </c>
    </row>
    <row r="251" spans="2:16" x14ac:dyDescent="0.3">
      <c r="B251" s="49" t="s">
        <v>18</v>
      </c>
      <c r="C251" s="3" t="s">
        <v>9</v>
      </c>
      <c r="D251" s="4">
        <v>44072</v>
      </c>
      <c r="E251" s="24"/>
      <c r="F251" s="24"/>
      <c r="G251" s="24"/>
      <c r="H251" s="24"/>
      <c r="I251" s="24"/>
      <c r="J251" s="24"/>
      <c r="K251" s="2">
        <v>0</v>
      </c>
      <c r="L251" s="2"/>
      <c r="M251" s="2"/>
      <c r="N251" s="26"/>
      <c r="O251" s="22" t="s">
        <v>18</v>
      </c>
      <c r="P251" s="74">
        <v>0</v>
      </c>
    </row>
    <row r="252" spans="2:16" x14ac:dyDescent="0.3">
      <c r="B252" s="49" t="s">
        <v>18</v>
      </c>
      <c r="C252" s="3" t="s">
        <v>19</v>
      </c>
      <c r="D252" s="4">
        <v>44073</v>
      </c>
      <c r="E252" s="24"/>
      <c r="F252" s="24"/>
      <c r="G252" s="24"/>
      <c r="H252" s="24"/>
      <c r="I252" s="24"/>
      <c r="J252" s="24"/>
      <c r="K252" s="2">
        <v>0</v>
      </c>
      <c r="L252" s="2"/>
      <c r="M252" s="2"/>
      <c r="N252" s="26"/>
      <c r="O252" s="22" t="s">
        <v>18</v>
      </c>
      <c r="P252" s="74">
        <v>0</v>
      </c>
    </row>
    <row r="253" spans="2:16" x14ac:dyDescent="0.3">
      <c r="B253" s="49" t="s">
        <v>18</v>
      </c>
      <c r="C253" s="3" t="s">
        <v>4</v>
      </c>
      <c r="D253" s="4">
        <v>44074</v>
      </c>
      <c r="E253" s="24"/>
      <c r="F253" s="24"/>
      <c r="G253" s="24"/>
      <c r="H253" s="24"/>
      <c r="I253" s="24"/>
      <c r="J253" s="24"/>
      <c r="K253" s="2">
        <v>0</v>
      </c>
      <c r="L253" s="2"/>
      <c r="M253" s="2"/>
      <c r="N253" s="26"/>
      <c r="O253" s="22" t="s">
        <v>18</v>
      </c>
      <c r="P253" s="74">
        <v>0</v>
      </c>
    </row>
    <row r="254" spans="2:16" x14ac:dyDescent="0.3">
      <c r="B254" s="49" t="s">
        <v>18</v>
      </c>
      <c r="C254" s="3" t="s">
        <v>5</v>
      </c>
      <c r="D254" s="4">
        <v>44075</v>
      </c>
      <c r="E254" s="24"/>
      <c r="F254" s="24"/>
      <c r="G254" s="24"/>
      <c r="H254" s="24"/>
      <c r="I254" s="24"/>
      <c r="J254" s="24"/>
      <c r="K254" s="2">
        <v>0</v>
      </c>
      <c r="L254" s="2"/>
      <c r="M254" s="2"/>
      <c r="N254" s="26"/>
      <c r="O254" s="22" t="s">
        <v>18</v>
      </c>
      <c r="P254" s="74">
        <v>0</v>
      </c>
    </row>
    <row r="255" spans="2:16" x14ac:dyDescent="0.3">
      <c r="B255" s="49" t="s">
        <v>18</v>
      </c>
      <c r="C255" s="3" t="s">
        <v>6</v>
      </c>
      <c r="D255" s="4">
        <v>44076</v>
      </c>
      <c r="E255" s="24"/>
      <c r="F255" s="24"/>
      <c r="G255" s="24"/>
      <c r="H255" s="24"/>
      <c r="I255" s="24"/>
      <c r="J255" s="24"/>
      <c r="K255" s="2">
        <v>0</v>
      </c>
      <c r="L255" s="2"/>
      <c r="M255" s="2"/>
      <c r="N255" s="26"/>
      <c r="O255" s="22" t="s">
        <v>18</v>
      </c>
      <c r="P255" s="74">
        <v>0</v>
      </c>
    </row>
    <row r="256" spans="2:16" ht="15" thickBot="1" x14ac:dyDescent="0.35">
      <c r="B256" s="49" t="s">
        <v>91</v>
      </c>
      <c r="C256" s="3" t="s">
        <v>7</v>
      </c>
      <c r="D256" s="4">
        <v>44077</v>
      </c>
      <c r="E256" s="24"/>
      <c r="F256" s="24"/>
      <c r="G256" s="24"/>
      <c r="H256" s="24"/>
      <c r="I256" s="24"/>
      <c r="J256" s="24"/>
      <c r="K256" s="2">
        <v>0</v>
      </c>
      <c r="L256" s="2"/>
      <c r="M256" s="2"/>
      <c r="N256" s="26"/>
      <c r="O256" s="22" t="s">
        <v>18</v>
      </c>
      <c r="P256" s="74">
        <v>0</v>
      </c>
    </row>
    <row r="257" spans="2:16" ht="15" thickBot="1" x14ac:dyDescent="0.35">
      <c r="B257" s="49" t="s">
        <v>18</v>
      </c>
      <c r="C257" s="3" t="s">
        <v>8</v>
      </c>
      <c r="D257" s="4">
        <v>44078</v>
      </c>
      <c r="E257" s="24"/>
      <c r="F257" s="24"/>
      <c r="G257" s="24"/>
      <c r="H257" s="24"/>
      <c r="I257" s="24"/>
      <c r="J257" s="24"/>
      <c r="K257" s="2">
        <v>0</v>
      </c>
      <c r="L257" s="2"/>
      <c r="M257" s="2"/>
      <c r="N257" s="26"/>
      <c r="O257" s="22" t="s">
        <v>18</v>
      </c>
      <c r="P257" s="75">
        <v>0</v>
      </c>
    </row>
    <row r="258" spans="2:16" x14ac:dyDescent="0.3">
      <c r="B258" s="49" t="s">
        <v>18</v>
      </c>
      <c r="C258" s="3" t="s">
        <v>9</v>
      </c>
      <c r="D258" s="4">
        <v>44079</v>
      </c>
      <c r="E258" s="24"/>
      <c r="F258" s="24"/>
      <c r="G258" s="24"/>
      <c r="H258" s="24"/>
      <c r="I258" s="24"/>
      <c r="J258" s="24"/>
      <c r="K258" s="2">
        <v>0</v>
      </c>
      <c r="L258" s="2"/>
      <c r="M258" s="2"/>
      <c r="N258" s="26"/>
      <c r="O258" s="22" t="s">
        <v>18</v>
      </c>
      <c r="P258" s="74">
        <v>0</v>
      </c>
    </row>
    <row r="259" spans="2:16" x14ac:dyDescent="0.3">
      <c r="B259" s="49" t="s">
        <v>18</v>
      </c>
      <c r="C259" s="3" t="s">
        <v>19</v>
      </c>
      <c r="D259" s="4">
        <v>44080</v>
      </c>
      <c r="E259" s="24"/>
      <c r="F259" s="24"/>
      <c r="G259" s="24"/>
      <c r="H259" s="24"/>
      <c r="I259" s="24"/>
      <c r="J259" s="24"/>
      <c r="K259" s="2">
        <v>0</v>
      </c>
      <c r="L259" s="2"/>
      <c r="M259" s="2"/>
      <c r="N259" s="26"/>
      <c r="O259" s="22" t="s">
        <v>18</v>
      </c>
      <c r="P259" s="74">
        <v>0</v>
      </c>
    </row>
    <row r="260" spans="2:16" x14ac:dyDescent="0.3">
      <c r="B260" s="49" t="s">
        <v>18</v>
      </c>
      <c r="C260" s="3" t="s">
        <v>4</v>
      </c>
      <c r="D260" s="4">
        <v>44081</v>
      </c>
      <c r="E260" s="24"/>
      <c r="F260" s="24"/>
      <c r="G260" s="24"/>
      <c r="H260" s="24"/>
      <c r="I260" s="24"/>
      <c r="J260" s="24"/>
      <c r="K260" s="2">
        <v>0</v>
      </c>
      <c r="L260" s="2"/>
      <c r="M260" s="2"/>
      <c r="N260" s="26"/>
      <c r="O260" s="22" t="s">
        <v>18</v>
      </c>
      <c r="P260" s="74">
        <v>0</v>
      </c>
    </row>
    <row r="261" spans="2:16" x14ac:dyDescent="0.3">
      <c r="B261" s="49" t="s">
        <v>18</v>
      </c>
      <c r="C261" s="3" t="s">
        <v>5</v>
      </c>
      <c r="D261" s="4">
        <v>44082</v>
      </c>
      <c r="E261" s="24"/>
      <c r="F261" s="24"/>
      <c r="G261" s="24"/>
      <c r="H261" s="24"/>
      <c r="I261" s="24"/>
      <c r="J261" s="24"/>
      <c r="K261" s="2">
        <v>0</v>
      </c>
      <c r="L261" s="2"/>
      <c r="M261" s="2"/>
      <c r="N261" s="26"/>
      <c r="O261" s="22" t="s">
        <v>18</v>
      </c>
      <c r="P261" s="74">
        <v>0</v>
      </c>
    </row>
    <row r="262" spans="2:16" x14ac:dyDescent="0.3">
      <c r="B262" s="49" t="s">
        <v>18</v>
      </c>
      <c r="C262" s="3" t="s">
        <v>6</v>
      </c>
      <c r="D262" s="4">
        <v>44083</v>
      </c>
      <c r="E262" s="24"/>
      <c r="F262" s="24"/>
      <c r="G262" s="24"/>
      <c r="H262" s="24"/>
      <c r="I262" s="24"/>
      <c r="J262" s="24"/>
      <c r="K262" s="2">
        <v>0</v>
      </c>
      <c r="L262" s="2"/>
      <c r="M262" s="2"/>
      <c r="N262" s="26"/>
      <c r="O262" s="22" t="s">
        <v>18</v>
      </c>
      <c r="P262" s="74">
        <v>0</v>
      </c>
    </row>
    <row r="263" spans="2:16" ht="15" thickBot="1" x14ac:dyDescent="0.35">
      <c r="B263" s="49" t="s">
        <v>92</v>
      </c>
      <c r="C263" s="3" t="s">
        <v>7</v>
      </c>
      <c r="D263" s="4">
        <v>44084</v>
      </c>
      <c r="E263" s="24"/>
      <c r="F263" s="24"/>
      <c r="G263" s="24"/>
      <c r="H263" s="24"/>
      <c r="I263" s="24"/>
      <c r="J263" s="24"/>
      <c r="K263" s="2">
        <v>0</v>
      </c>
      <c r="L263" s="2"/>
      <c r="M263" s="2"/>
      <c r="N263" s="26"/>
      <c r="O263" s="22" t="s">
        <v>18</v>
      </c>
      <c r="P263" s="74">
        <v>0</v>
      </c>
    </row>
    <row r="264" spans="2:16" ht="15" thickBot="1" x14ac:dyDescent="0.35">
      <c r="B264" s="49" t="s">
        <v>18</v>
      </c>
      <c r="C264" s="3" t="s">
        <v>8</v>
      </c>
      <c r="D264" s="4">
        <v>44085</v>
      </c>
      <c r="E264" s="24"/>
      <c r="F264" s="24"/>
      <c r="G264" s="24"/>
      <c r="H264" s="24"/>
      <c r="I264" s="24"/>
      <c r="J264" s="24"/>
      <c r="K264" s="2">
        <v>0</v>
      </c>
      <c r="L264" s="2"/>
      <c r="M264" s="2"/>
      <c r="N264" s="26"/>
      <c r="O264" s="22" t="s">
        <v>18</v>
      </c>
      <c r="P264" s="75">
        <v>0</v>
      </c>
    </row>
    <row r="265" spans="2:16" x14ac:dyDescent="0.3">
      <c r="B265" s="49" t="s">
        <v>18</v>
      </c>
      <c r="C265" s="3" t="s">
        <v>9</v>
      </c>
      <c r="D265" s="4">
        <v>44086</v>
      </c>
      <c r="E265" s="24"/>
      <c r="F265" s="24"/>
      <c r="G265" s="24"/>
      <c r="H265" s="24"/>
      <c r="I265" s="24"/>
      <c r="J265" s="24"/>
      <c r="K265" s="2">
        <v>0</v>
      </c>
      <c r="L265" s="2"/>
      <c r="M265" s="2"/>
      <c r="N265" s="26"/>
      <c r="O265" s="22" t="s">
        <v>18</v>
      </c>
      <c r="P265" s="74">
        <v>0</v>
      </c>
    </row>
    <row r="266" spans="2:16" x14ac:dyDescent="0.3">
      <c r="B266" s="49" t="s">
        <v>18</v>
      </c>
      <c r="C266" s="3" t="s">
        <v>19</v>
      </c>
      <c r="D266" s="4">
        <v>44087</v>
      </c>
      <c r="E266" s="24"/>
      <c r="F266" s="24"/>
      <c r="G266" s="24"/>
      <c r="H266" s="24"/>
      <c r="I266" s="24"/>
      <c r="J266" s="24"/>
      <c r="K266" s="2">
        <v>0</v>
      </c>
      <c r="L266" s="2"/>
      <c r="M266" s="2"/>
      <c r="N266" s="26"/>
      <c r="O266" s="22" t="s">
        <v>18</v>
      </c>
      <c r="P266" s="74">
        <v>0</v>
      </c>
    </row>
    <row r="267" spans="2:16" x14ac:dyDescent="0.3">
      <c r="B267" s="49" t="s">
        <v>18</v>
      </c>
      <c r="C267" s="3" t="s">
        <v>4</v>
      </c>
      <c r="D267" s="4">
        <v>44088</v>
      </c>
      <c r="E267" s="24"/>
      <c r="F267" s="24"/>
      <c r="G267" s="24"/>
      <c r="H267" s="24"/>
      <c r="I267" s="24"/>
      <c r="J267" s="24"/>
      <c r="K267" s="2">
        <v>0</v>
      </c>
      <c r="L267" s="2"/>
      <c r="M267" s="2"/>
      <c r="N267" s="26"/>
      <c r="O267" s="22" t="s">
        <v>18</v>
      </c>
      <c r="P267" s="74">
        <v>0</v>
      </c>
    </row>
    <row r="268" spans="2:16" x14ac:dyDescent="0.3">
      <c r="B268" s="49" t="s">
        <v>18</v>
      </c>
      <c r="C268" s="3" t="s">
        <v>5</v>
      </c>
      <c r="D268" s="4">
        <v>44089</v>
      </c>
      <c r="E268" s="24"/>
      <c r="F268" s="24"/>
      <c r="G268" s="24"/>
      <c r="H268" s="24"/>
      <c r="I268" s="24"/>
      <c r="J268" s="24"/>
      <c r="K268" s="2">
        <v>0</v>
      </c>
      <c r="L268" s="2"/>
      <c r="M268" s="2"/>
      <c r="N268" s="26"/>
      <c r="O268" s="22" t="s">
        <v>18</v>
      </c>
      <c r="P268" s="74">
        <v>0</v>
      </c>
    </row>
    <row r="269" spans="2:16" x14ac:dyDescent="0.3">
      <c r="B269" s="49" t="s">
        <v>18</v>
      </c>
      <c r="C269" s="3" t="s">
        <v>6</v>
      </c>
      <c r="D269" s="4">
        <v>44090</v>
      </c>
      <c r="E269" s="24"/>
      <c r="F269" s="24"/>
      <c r="G269" s="24"/>
      <c r="H269" s="24"/>
      <c r="I269" s="24"/>
      <c r="J269" s="24"/>
      <c r="K269" s="2">
        <v>0</v>
      </c>
      <c r="L269" s="2"/>
      <c r="M269" s="2"/>
      <c r="N269" s="26"/>
      <c r="O269" s="22" t="s">
        <v>18</v>
      </c>
      <c r="P269" s="74">
        <v>0</v>
      </c>
    </row>
    <row r="270" spans="2:16" ht="15" thickBot="1" x14ac:dyDescent="0.35">
      <c r="B270" s="49" t="s">
        <v>93</v>
      </c>
      <c r="C270" s="3" t="s">
        <v>7</v>
      </c>
      <c r="D270" s="4">
        <v>44091</v>
      </c>
      <c r="E270" s="24"/>
      <c r="F270" s="24"/>
      <c r="G270" s="24"/>
      <c r="H270" s="24"/>
      <c r="I270" s="24"/>
      <c r="J270" s="24"/>
      <c r="K270" s="2">
        <v>0</v>
      </c>
      <c r="L270" s="2"/>
      <c r="M270" s="2"/>
      <c r="N270" s="26"/>
      <c r="O270" s="22" t="s">
        <v>18</v>
      </c>
      <c r="P270" s="74">
        <v>0</v>
      </c>
    </row>
    <row r="271" spans="2:16" ht="15" thickBot="1" x14ac:dyDescent="0.35">
      <c r="B271" s="49" t="s">
        <v>18</v>
      </c>
      <c r="C271" s="3" t="s">
        <v>8</v>
      </c>
      <c r="D271" s="4">
        <v>44092</v>
      </c>
      <c r="E271" s="24"/>
      <c r="F271" s="24"/>
      <c r="G271" s="24"/>
      <c r="H271" s="24"/>
      <c r="I271" s="24"/>
      <c r="J271" s="24"/>
      <c r="K271" s="2">
        <v>0</v>
      </c>
      <c r="L271" s="2"/>
      <c r="M271" s="2"/>
      <c r="N271" s="26"/>
      <c r="O271" s="22" t="s">
        <v>18</v>
      </c>
      <c r="P271" s="75">
        <v>0</v>
      </c>
    </row>
    <row r="272" spans="2:16" x14ac:dyDescent="0.3">
      <c r="B272" s="49" t="s">
        <v>18</v>
      </c>
      <c r="C272" s="3" t="s">
        <v>9</v>
      </c>
      <c r="D272" s="4">
        <v>44093</v>
      </c>
      <c r="E272" s="24"/>
      <c r="F272" s="24"/>
      <c r="G272" s="24"/>
      <c r="H272" s="24"/>
      <c r="I272" s="24"/>
      <c r="J272" s="24"/>
      <c r="K272" s="2">
        <v>0</v>
      </c>
      <c r="L272" s="2"/>
      <c r="M272" s="2"/>
      <c r="N272" s="26"/>
      <c r="O272" s="22" t="s">
        <v>18</v>
      </c>
      <c r="P272" s="74">
        <v>0</v>
      </c>
    </row>
    <row r="273" spans="2:16" x14ac:dyDescent="0.3">
      <c r="B273" s="49" t="s">
        <v>18</v>
      </c>
      <c r="C273" s="3" t="s">
        <v>19</v>
      </c>
      <c r="D273" s="4">
        <v>44094</v>
      </c>
      <c r="E273" s="24"/>
      <c r="F273" s="24"/>
      <c r="G273" s="24"/>
      <c r="H273" s="24"/>
      <c r="I273" s="24"/>
      <c r="J273" s="24"/>
      <c r="K273" s="2">
        <v>0</v>
      </c>
      <c r="L273" s="2"/>
      <c r="M273" s="2"/>
      <c r="N273" s="26"/>
      <c r="O273" s="22" t="s">
        <v>18</v>
      </c>
      <c r="P273" s="74">
        <v>0</v>
      </c>
    </row>
    <row r="274" spans="2:16" x14ac:dyDescent="0.3">
      <c r="B274" s="49" t="s">
        <v>18</v>
      </c>
      <c r="C274" s="3" t="s">
        <v>4</v>
      </c>
      <c r="D274" s="4">
        <v>44095</v>
      </c>
      <c r="E274" s="24"/>
      <c r="F274" s="24"/>
      <c r="G274" s="24"/>
      <c r="H274" s="24"/>
      <c r="I274" s="24"/>
      <c r="J274" s="24"/>
      <c r="K274" s="2">
        <v>0</v>
      </c>
      <c r="L274" s="2"/>
      <c r="M274" s="2"/>
      <c r="N274" s="26"/>
      <c r="O274" s="22" t="s">
        <v>18</v>
      </c>
      <c r="P274" s="74">
        <v>0</v>
      </c>
    </row>
    <row r="275" spans="2:16" x14ac:dyDescent="0.3">
      <c r="B275" s="49" t="s">
        <v>18</v>
      </c>
      <c r="C275" s="3" t="s">
        <v>5</v>
      </c>
      <c r="D275" s="4">
        <v>44096</v>
      </c>
      <c r="E275" s="24"/>
      <c r="F275" s="24"/>
      <c r="G275" s="24"/>
      <c r="H275" s="24"/>
      <c r="I275" s="24"/>
      <c r="J275" s="24"/>
      <c r="K275" s="2">
        <v>0</v>
      </c>
      <c r="L275" s="2"/>
      <c r="M275" s="2"/>
      <c r="N275" s="26"/>
      <c r="O275" s="22" t="s">
        <v>18</v>
      </c>
      <c r="P275" s="74">
        <v>0</v>
      </c>
    </row>
    <row r="276" spans="2:16" x14ac:dyDescent="0.3">
      <c r="B276" s="49" t="s">
        <v>18</v>
      </c>
      <c r="C276" s="3" t="s">
        <v>6</v>
      </c>
      <c r="D276" s="4">
        <v>44097</v>
      </c>
      <c r="E276" s="24"/>
      <c r="F276" s="24"/>
      <c r="G276" s="24"/>
      <c r="H276" s="24"/>
      <c r="I276" s="24"/>
      <c r="J276" s="24"/>
      <c r="K276" s="2">
        <v>0</v>
      </c>
      <c r="L276" s="2"/>
      <c r="M276" s="2"/>
      <c r="N276" s="26"/>
      <c r="O276" s="22" t="s">
        <v>18</v>
      </c>
      <c r="P276" s="74">
        <v>0</v>
      </c>
    </row>
    <row r="277" spans="2:16" ht="15" thickBot="1" x14ac:dyDescent="0.35">
      <c r="B277" s="49" t="s">
        <v>94</v>
      </c>
      <c r="C277" s="3" t="s">
        <v>7</v>
      </c>
      <c r="D277" s="4">
        <v>44098</v>
      </c>
      <c r="E277" s="24"/>
      <c r="F277" s="24"/>
      <c r="G277" s="24"/>
      <c r="H277" s="24"/>
      <c r="I277" s="24"/>
      <c r="J277" s="24"/>
      <c r="K277" s="2">
        <v>0</v>
      </c>
      <c r="L277" s="2"/>
      <c r="M277" s="2"/>
      <c r="N277" s="26"/>
      <c r="O277" s="22" t="s">
        <v>18</v>
      </c>
      <c r="P277" s="74">
        <v>0</v>
      </c>
    </row>
    <row r="278" spans="2:16" ht="15" thickBot="1" x14ac:dyDescent="0.35">
      <c r="B278" s="49" t="s">
        <v>18</v>
      </c>
      <c r="C278" s="3" t="s">
        <v>8</v>
      </c>
      <c r="D278" s="4">
        <v>44099</v>
      </c>
      <c r="E278" s="24"/>
      <c r="F278" s="24"/>
      <c r="G278" s="24"/>
      <c r="H278" s="24"/>
      <c r="I278" s="24"/>
      <c r="J278" s="24"/>
      <c r="K278" s="2">
        <v>0</v>
      </c>
      <c r="L278" s="2"/>
      <c r="M278" s="2"/>
      <c r="N278" s="26"/>
      <c r="O278" s="22" t="s">
        <v>18</v>
      </c>
      <c r="P278" s="75">
        <v>0</v>
      </c>
    </row>
    <row r="279" spans="2:16" x14ac:dyDescent="0.3">
      <c r="B279" s="49" t="s">
        <v>18</v>
      </c>
      <c r="C279" s="3" t="s">
        <v>9</v>
      </c>
      <c r="D279" s="4">
        <v>44100</v>
      </c>
      <c r="E279" s="24"/>
      <c r="F279" s="24"/>
      <c r="G279" s="24"/>
      <c r="H279" s="24"/>
      <c r="I279" s="24"/>
      <c r="J279" s="24"/>
      <c r="K279" s="2">
        <v>0</v>
      </c>
      <c r="L279" s="2"/>
      <c r="M279" s="2"/>
      <c r="N279" s="26"/>
      <c r="O279" s="22" t="s">
        <v>18</v>
      </c>
      <c r="P279" s="74">
        <v>0</v>
      </c>
    </row>
    <row r="280" spans="2:16" x14ac:dyDescent="0.3">
      <c r="B280" s="49" t="s">
        <v>18</v>
      </c>
      <c r="C280" s="3" t="s">
        <v>19</v>
      </c>
      <c r="D280" s="4">
        <v>44101</v>
      </c>
      <c r="E280" s="24"/>
      <c r="F280" s="24"/>
      <c r="G280" s="24"/>
      <c r="H280" s="24"/>
      <c r="I280" s="24"/>
      <c r="J280" s="24"/>
      <c r="K280" s="2">
        <v>0</v>
      </c>
      <c r="L280" s="2"/>
      <c r="M280" s="2"/>
      <c r="N280" s="26"/>
      <c r="O280" s="22" t="s">
        <v>18</v>
      </c>
      <c r="P280" s="74">
        <v>0</v>
      </c>
    </row>
    <row r="281" spans="2:16" x14ac:dyDescent="0.3">
      <c r="B281" s="49" t="s">
        <v>18</v>
      </c>
      <c r="C281" s="3" t="s">
        <v>4</v>
      </c>
      <c r="D281" s="4">
        <v>44102</v>
      </c>
      <c r="E281" s="24"/>
      <c r="F281" s="24"/>
      <c r="G281" s="24"/>
      <c r="H281" s="24"/>
      <c r="I281" s="24"/>
      <c r="J281" s="24"/>
      <c r="K281" s="2">
        <v>0</v>
      </c>
      <c r="L281" s="2"/>
      <c r="M281" s="2"/>
      <c r="N281" s="26"/>
      <c r="O281" s="22" t="s">
        <v>18</v>
      </c>
      <c r="P281" s="74">
        <v>0</v>
      </c>
    </row>
    <row r="282" spans="2:16" x14ac:dyDescent="0.3">
      <c r="B282" s="49" t="s">
        <v>18</v>
      </c>
      <c r="C282" s="3" t="s">
        <v>5</v>
      </c>
      <c r="D282" s="4">
        <v>44103</v>
      </c>
      <c r="E282" s="24"/>
      <c r="F282" s="24"/>
      <c r="G282" s="24"/>
      <c r="H282" s="24"/>
      <c r="I282" s="24"/>
      <c r="J282" s="24"/>
      <c r="K282" s="2">
        <v>0</v>
      </c>
      <c r="L282" s="2"/>
      <c r="M282" s="2"/>
      <c r="N282" s="26"/>
      <c r="O282" s="22" t="s">
        <v>18</v>
      </c>
      <c r="P282" s="74">
        <v>0</v>
      </c>
    </row>
    <row r="283" spans="2:16" x14ac:dyDescent="0.3">
      <c r="B283" s="49" t="s">
        <v>18</v>
      </c>
      <c r="C283" s="3" t="s">
        <v>6</v>
      </c>
      <c r="D283" s="4">
        <v>44104</v>
      </c>
      <c r="E283" s="24"/>
      <c r="F283" s="24"/>
      <c r="G283" s="24"/>
      <c r="H283" s="24"/>
      <c r="I283" s="24"/>
      <c r="J283" s="24"/>
      <c r="K283" s="2">
        <v>0</v>
      </c>
      <c r="L283" s="2"/>
      <c r="M283" s="2"/>
      <c r="N283" s="26"/>
      <c r="O283" s="22" t="s">
        <v>18</v>
      </c>
      <c r="P283" s="74">
        <v>0</v>
      </c>
    </row>
    <row r="284" spans="2:16" ht="15" thickBot="1" x14ac:dyDescent="0.35">
      <c r="B284" s="49" t="s">
        <v>95</v>
      </c>
      <c r="C284" s="3" t="s">
        <v>7</v>
      </c>
      <c r="D284" s="4">
        <v>44105</v>
      </c>
      <c r="E284" s="24"/>
      <c r="F284" s="24"/>
      <c r="G284" s="24"/>
      <c r="H284" s="24"/>
      <c r="I284" s="24"/>
      <c r="J284" s="24"/>
      <c r="K284" s="2">
        <v>0</v>
      </c>
      <c r="L284" s="2"/>
      <c r="M284" s="2"/>
      <c r="N284" s="26"/>
      <c r="O284" s="22" t="s">
        <v>18</v>
      </c>
      <c r="P284" s="74">
        <v>0</v>
      </c>
    </row>
    <row r="285" spans="2:16" ht="15" thickBot="1" x14ac:dyDescent="0.35">
      <c r="B285" s="49" t="s">
        <v>18</v>
      </c>
      <c r="C285" s="3" t="s">
        <v>8</v>
      </c>
      <c r="D285" s="4">
        <v>44106</v>
      </c>
      <c r="E285" s="24"/>
      <c r="F285" s="24"/>
      <c r="G285" s="24"/>
      <c r="H285" s="24"/>
      <c r="I285" s="24"/>
      <c r="J285" s="24"/>
      <c r="K285" s="2">
        <v>0</v>
      </c>
      <c r="L285" s="2"/>
      <c r="M285" s="2"/>
      <c r="N285" s="26"/>
      <c r="O285" s="22" t="s">
        <v>18</v>
      </c>
      <c r="P285" s="75">
        <v>0</v>
      </c>
    </row>
    <row r="286" spans="2:16" x14ac:dyDescent="0.3">
      <c r="B286" s="49" t="s">
        <v>18</v>
      </c>
      <c r="C286" s="3" t="s">
        <v>9</v>
      </c>
      <c r="D286" s="4">
        <v>44107</v>
      </c>
      <c r="E286" s="24"/>
      <c r="F286" s="24"/>
      <c r="G286" s="24"/>
      <c r="H286" s="24"/>
      <c r="I286" s="24"/>
      <c r="J286" s="24"/>
      <c r="K286" s="2">
        <v>0</v>
      </c>
      <c r="L286" s="2"/>
      <c r="M286" s="2"/>
      <c r="N286" s="26"/>
      <c r="O286" s="22" t="s">
        <v>18</v>
      </c>
      <c r="P286" s="74">
        <v>0</v>
      </c>
    </row>
    <row r="287" spans="2:16" x14ac:dyDescent="0.3">
      <c r="B287" s="49" t="s">
        <v>18</v>
      </c>
      <c r="C287" s="3" t="s">
        <v>19</v>
      </c>
      <c r="D287" s="4">
        <v>44108</v>
      </c>
      <c r="E287" s="24"/>
      <c r="F287" s="24"/>
      <c r="G287" s="24"/>
      <c r="H287" s="24"/>
      <c r="I287" s="24"/>
      <c r="J287" s="24"/>
      <c r="K287" s="2">
        <v>0</v>
      </c>
      <c r="L287" s="2"/>
      <c r="M287" s="2"/>
      <c r="N287" s="26"/>
      <c r="O287" s="22" t="s">
        <v>18</v>
      </c>
      <c r="P287" s="74">
        <v>0</v>
      </c>
    </row>
    <row r="288" spans="2:16" x14ac:dyDescent="0.3">
      <c r="B288" s="49" t="s">
        <v>18</v>
      </c>
      <c r="C288" s="3" t="s">
        <v>4</v>
      </c>
      <c r="D288" s="4">
        <v>44109</v>
      </c>
      <c r="E288" s="24"/>
      <c r="F288" s="24"/>
      <c r="G288" s="24"/>
      <c r="H288" s="24"/>
      <c r="I288" s="24"/>
      <c r="J288" s="24"/>
      <c r="K288" s="2">
        <v>0</v>
      </c>
      <c r="L288" s="2"/>
      <c r="M288" s="2"/>
      <c r="N288" s="26"/>
      <c r="O288" s="22" t="s">
        <v>18</v>
      </c>
      <c r="P288" s="74">
        <v>0</v>
      </c>
    </row>
    <row r="289" spans="2:16" x14ac:dyDescent="0.3">
      <c r="B289" s="49" t="s">
        <v>18</v>
      </c>
      <c r="C289" s="3" t="s">
        <v>5</v>
      </c>
      <c r="D289" s="4">
        <v>44110</v>
      </c>
      <c r="E289" s="24"/>
      <c r="F289" s="24"/>
      <c r="G289" s="24"/>
      <c r="H289" s="24"/>
      <c r="I289" s="24"/>
      <c r="J289" s="24"/>
      <c r="K289" s="2">
        <v>0</v>
      </c>
      <c r="L289" s="2"/>
      <c r="M289" s="2"/>
      <c r="N289" s="26"/>
      <c r="O289" s="22" t="s">
        <v>18</v>
      </c>
      <c r="P289" s="74">
        <v>0</v>
      </c>
    </row>
    <row r="290" spans="2:16" x14ac:dyDescent="0.3">
      <c r="B290" s="49" t="s">
        <v>18</v>
      </c>
      <c r="C290" s="3" t="s">
        <v>6</v>
      </c>
      <c r="D290" s="4">
        <v>44111</v>
      </c>
      <c r="E290" s="24"/>
      <c r="F290" s="24"/>
      <c r="G290" s="24"/>
      <c r="H290" s="24"/>
      <c r="I290" s="24"/>
      <c r="J290" s="24"/>
      <c r="K290" s="2">
        <v>0</v>
      </c>
      <c r="L290" s="2"/>
      <c r="M290" s="2"/>
      <c r="N290" s="26"/>
      <c r="O290" s="22" t="s">
        <v>18</v>
      </c>
      <c r="P290" s="74">
        <v>0</v>
      </c>
    </row>
    <row r="291" spans="2:16" ht="15" thickBot="1" x14ac:dyDescent="0.35">
      <c r="B291" s="49" t="s">
        <v>96</v>
      </c>
      <c r="C291" s="3" t="s">
        <v>7</v>
      </c>
      <c r="D291" s="4">
        <v>44112</v>
      </c>
      <c r="E291" s="24"/>
      <c r="F291" s="24"/>
      <c r="G291" s="24"/>
      <c r="H291" s="24"/>
      <c r="I291" s="24"/>
      <c r="J291" s="24"/>
      <c r="K291" s="2">
        <v>0</v>
      </c>
      <c r="L291" s="2"/>
      <c r="M291" s="2"/>
      <c r="N291" s="26"/>
      <c r="O291" s="22" t="s">
        <v>18</v>
      </c>
      <c r="P291" s="74">
        <v>0</v>
      </c>
    </row>
    <row r="292" spans="2:16" ht="15" thickBot="1" x14ac:dyDescent="0.35">
      <c r="B292" s="49" t="s">
        <v>18</v>
      </c>
      <c r="C292" s="3" t="s">
        <v>8</v>
      </c>
      <c r="D292" s="4">
        <v>44113</v>
      </c>
      <c r="E292" s="24"/>
      <c r="F292" s="24"/>
      <c r="G292" s="24"/>
      <c r="H292" s="24"/>
      <c r="I292" s="24"/>
      <c r="J292" s="24"/>
      <c r="K292" s="2">
        <v>0</v>
      </c>
      <c r="L292" s="2"/>
      <c r="M292" s="2"/>
      <c r="N292" s="26"/>
      <c r="O292" s="22" t="s">
        <v>18</v>
      </c>
      <c r="P292" s="75">
        <v>0</v>
      </c>
    </row>
    <row r="293" spans="2:16" x14ac:dyDescent="0.3">
      <c r="B293" s="49" t="s">
        <v>18</v>
      </c>
      <c r="C293" s="3" t="s">
        <v>9</v>
      </c>
      <c r="D293" s="4">
        <v>44114</v>
      </c>
      <c r="E293" s="24"/>
      <c r="F293" s="24"/>
      <c r="G293" s="24"/>
      <c r="H293" s="24"/>
      <c r="I293" s="24"/>
      <c r="J293" s="24"/>
      <c r="K293" s="2">
        <v>0</v>
      </c>
      <c r="L293" s="2"/>
      <c r="M293" s="2"/>
      <c r="N293" s="26"/>
      <c r="O293" s="22" t="s">
        <v>18</v>
      </c>
      <c r="P293" s="74">
        <v>0</v>
      </c>
    </row>
    <row r="294" spans="2:16" x14ac:dyDescent="0.3">
      <c r="B294" s="49" t="s">
        <v>18</v>
      </c>
      <c r="C294" s="3" t="s">
        <v>19</v>
      </c>
      <c r="D294" s="4">
        <v>44115</v>
      </c>
      <c r="E294" s="24"/>
      <c r="F294" s="24"/>
      <c r="G294" s="24"/>
      <c r="H294" s="24"/>
      <c r="I294" s="24"/>
      <c r="J294" s="24"/>
      <c r="K294" s="2">
        <v>0</v>
      </c>
      <c r="L294" s="2"/>
      <c r="M294" s="2"/>
      <c r="N294" s="26"/>
      <c r="O294" s="22" t="s">
        <v>18</v>
      </c>
      <c r="P294" s="74">
        <v>0</v>
      </c>
    </row>
    <row r="295" spans="2:16" x14ac:dyDescent="0.3">
      <c r="B295" s="49" t="s">
        <v>18</v>
      </c>
      <c r="C295" s="3" t="s">
        <v>4</v>
      </c>
      <c r="D295" s="4">
        <v>44116</v>
      </c>
      <c r="E295" s="24"/>
      <c r="F295" s="24"/>
      <c r="G295" s="24"/>
      <c r="H295" s="24"/>
      <c r="I295" s="24"/>
      <c r="J295" s="24"/>
      <c r="K295" s="2">
        <v>0</v>
      </c>
      <c r="L295" s="2"/>
      <c r="M295" s="2"/>
      <c r="N295" s="26"/>
      <c r="O295" s="22" t="s">
        <v>18</v>
      </c>
      <c r="P295" s="74">
        <v>0</v>
      </c>
    </row>
    <row r="296" spans="2:16" x14ac:dyDescent="0.3">
      <c r="B296" s="49" t="s">
        <v>18</v>
      </c>
      <c r="C296" s="3" t="s">
        <v>5</v>
      </c>
      <c r="D296" s="4">
        <v>44117</v>
      </c>
      <c r="E296" s="24"/>
      <c r="F296" s="24"/>
      <c r="G296" s="24"/>
      <c r="H296" s="24"/>
      <c r="I296" s="24"/>
      <c r="J296" s="24"/>
      <c r="K296" s="2">
        <v>0</v>
      </c>
      <c r="L296" s="2"/>
      <c r="M296" s="2"/>
      <c r="N296" s="26"/>
      <c r="O296" s="22" t="s">
        <v>18</v>
      </c>
      <c r="P296" s="74">
        <v>0</v>
      </c>
    </row>
    <row r="297" spans="2:16" x14ac:dyDescent="0.3">
      <c r="B297" s="49" t="s">
        <v>18</v>
      </c>
      <c r="C297" s="3" t="s">
        <v>6</v>
      </c>
      <c r="D297" s="4">
        <v>44118</v>
      </c>
      <c r="E297" s="24"/>
      <c r="F297" s="24"/>
      <c r="G297" s="24"/>
      <c r="H297" s="24"/>
      <c r="I297" s="24"/>
      <c r="J297" s="24"/>
      <c r="K297" s="2">
        <v>0</v>
      </c>
      <c r="L297" s="2"/>
      <c r="M297" s="2"/>
      <c r="N297" s="26"/>
      <c r="O297" s="22" t="s">
        <v>18</v>
      </c>
      <c r="P297" s="74">
        <v>0</v>
      </c>
    </row>
    <row r="298" spans="2:16" ht="15" thickBot="1" x14ac:dyDescent="0.35">
      <c r="B298" s="49" t="s">
        <v>97</v>
      </c>
      <c r="C298" s="3" t="s">
        <v>7</v>
      </c>
      <c r="D298" s="4">
        <v>44119</v>
      </c>
      <c r="E298" s="24"/>
      <c r="F298" s="24"/>
      <c r="G298" s="24"/>
      <c r="H298" s="24"/>
      <c r="I298" s="24"/>
      <c r="J298" s="24"/>
      <c r="K298" s="2">
        <v>0</v>
      </c>
      <c r="L298" s="2"/>
      <c r="M298" s="2"/>
      <c r="N298" s="26"/>
      <c r="O298" s="22" t="s">
        <v>18</v>
      </c>
      <c r="P298" s="74">
        <v>0</v>
      </c>
    </row>
    <row r="299" spans="2:16" ht="15" thickBot="1" x14ac:dyDescent="0.35">
      <c r="B299" s="49" t="s">
        <v>18</v>
      </c>
      <c r="C299" s="3" t="s">
        <v>8</v>
      </c>
      <c r="D299" s="4">
        <v>44120</v>
      </c>
      <c r="E299" s="24"/>
      <c r="F299" s="24"/>
      <c r="G299" s="24"/>
      <c r="H299" s="24"/>
      <c r="I299" s="24"/>
      <c r="J299" s="24"/>
      <c r="K299" s="2">
        <v>0</v>
      </c>
      <c r="L299" s="2"/>
      <c r="M299" s="2"/>
      <c r="N299" s="26"/>
      <c r="O299" s="22" t="s">
        <v>18</v>
      </c>
      <c r="P299" s="75">
        <v>0</v>
      </c>
    </row>
    <row r="300" spans="2:16" x14ac:dyDescent="0.3">
      <c r="B300" s="49" t="s">
        <v>18</v>
      </c>
      <c r="C300" s="3" t="s">
        <v>9</v>
      </c>
      <c r="D300" s="4">
        <v>44121</v>
      </c>
      <c r="E300" s="24"/>
      <c r="F300" s="24"/>
      <c r="G300" s="24"/>
      <c r="H300" s="24"/>
      <c r="I300" s="24"/>
      <c r="J300" s="24"/>
      <c r="K300" s="2">
        <v>0</v>
      </c>
      <c r="L300" s="2"/>
      <c r="M300" s="2"/>
      <c r="N300" s="26"/>
      <c r="O300" s="22" t="s">
        <v>18</v>
      </c>
      <c r="P300" s="74">
        <v>0</v>
      </c>
    </row>
    <row r="301" spans="2:16" x14ac:dyDescent="0.3">
      <c r="B301" s="49" t="s">
        <v>18</v>
      </c>
      <c r="C301" s="3" t="s">
        <v>19</v>
      </c>
      <c r="D301" s="4">
        <v>44122</v>
      </c>
      <c r="E301" s="24"/>
      <c r="F301" s="24"/>
      <c r="G301" s="24"/>
      <c r="H301" s="24"/>
      <c r="I301" s="24"/>
      <c r="J301" s="24"/>
      <c r="K301" s="2">
        <v>0</v>
      </c>
      <c r="L301" s="2"/>
      <c r="M301" s="2"/>
      <c r="N301" s="26"/>
      <c r="O301" s="22" t="s">
        <v>18</v>
      </c>
      <c r="P301" s="74">
        <v>0</v>
      </c>
    </row>
    <row r="302" spans="2:16" x14ac:dyDescent="0.3">
      <c r="B302" s="49" t="s">
        <v>18</v>
      </c>
      <c r="C302" s="3" t="s">
        <v>4</v>
      </c>
      <c r="D302" s="4">
        <v>44123</v>
      </c>
      <c r="E302" s="24"/>
      <c r="F302" s="24"/>
      <c r="G302" s="24"/>
      <c r="H302" s="24"/>
      <c r="I302" s="24"/>
      <c r="J302" s="24"/>
      <c r="K302" s="2">
        <v>0</v>
      </c>
      <c r="L302" s="2"/>
      <c r="M302" s="2"/>
      <c r="N302" s="26"/>
      <c r="O302" s="22" t="s">
        <v>18</v>
      </c>
      <c r="P302" s="74">
        <v>0</v>
      </c>
    </row>
    <row r="303" spans="2:16" x14ac:dyDescent="0.3">
      <c r="B303" s="49" t="s">
        <v>18</v>
      </c>
      <c r="C303" s="3" t="s">
        <v>5</v>
      </c>
      <c r="D303" s="4">
        <v>44124</v>
      </c>
      <c r="E303" s="24"/>
      <c r="F303" s="24"/>
      <c r="G303" s="24"/>
      <c r="H303" s="24"/>
      <c r="I303" s="24"/>
      <c r="J303" s="24"/>
      <c r="K303" s="2">
        <v>0</v>
      </c>
      <c r="L303" s="2"/>
      <c r="M303" s="2"/>
      <c r="N303" s="26"/>
      <c r="O303" s="22" t="s">
        <v>18</v>
      </c>
      <c r="P303" s="74">
        <v>0</v>
      </c>
    </row>
    <row r="304" spans="2:16" x14ac:dyDescent="0.3">
      <c r="B304" s="49" t="s">
        <v>18</v>
      </c>
      <c r="C304" s="3" t="s">
        <v>6</v>
      </c>
      <c r="D304" s="4">
        <v>44125</v>
      </c>
      <c r="E304" s="24"/>
      <c r="F304" s="24"/>
      <c r="G304" s="24"/>
      <c r="H304" s="24"/>
      <c r="I304" s="24"/>
      <c r="J304" s="24"/>
      <c r="K304" s="2">
        <v>0</v>
      </c>
      <c r="L304" s="2"/>
      <c r="M304" s="2"/>
      <c r="N304" s="26"/>
      <c r="O304" s="22" t="s">
        <v>18</v>
      </c>
      <c r="P304" s="74">
        <v>0</v>
      </c>
    </row>
    <row r="305" spans="2:16" ht="15" thickBot="1" x14ac:dyDescent="0.35">
      <c r="B305" s="49" t="s">
        <v>98</v>
      </c>
      <c r="C305" s="3" t="s">
        <v>7</v>
      </c>
      <c r="D305" s="4">
        <v>44126</v>
      </c>
      <c r="E305" s="24"/>
      <c r="F305" s="24"/>
      <c r="G305" s="24"/>
      <c r="H305" s="24"/>
      <c r="I305" s="24"/>
      <c r="J305" s="24"/>
      <c r="K305" s="2">
        <v>0</v>
      </c>
      <c r="L305" s="2"/>
      <c r="M305" s="2"/>
      <c r="N305" s="26"/>
      <c r="O305" s="22" t="s">
        <v>18</v>
      </c>
      <c r="P305" s="74">
        <v>0</v>
      </c>
    </row>
    <row r="306" spans="2:16" ht="15" thickBot="1" x14ac:dyDescent="0.35">
      <c r="B306" s="49" t="s">
        <v>18</v>
      </c>
      <c r="C306" s="3" t="s">
        <v>8</v>
      </c>
      <c r="D306" s="4">
        <v>44127</v>
      </c>
      <c r="E306" s="24"/>
      <c r="F306" s="24"/>
      <c r="G306" s="24"/>
      <c r="H306" s="24"/>
      <c r="I306" s="24"/>
      <c r="J306" s="24"/>
      <c r="K306" s="2">
        <v>0</v>
      </c>
      <c r="L306" s="2"/>
      <c r="M306" s="2"/>
      <c r="N306" s="26"/>
      <c r="O306" s="22" t="s">
        <v>18</v>
      </c>
      <c r="P306" s="75">
        <v>0</v>
      </c>
    </row>
    <row r="307" spans="2:16" x14ac:dyDescent="0.3">
      <c r="B307" s="49" t="s">
        <v>18</v>
      </c>
      <c r="C307" s="3" t="s">
        <v>9</v>
      </c>
      <c r="D307" s="4">
        <v>44128</v>
      </c>
      <c r="E307" s="24"/>
      <c r="F307" s="24"/>
      <c r="G307" s="24"/>
      <c r="H307" s="24"/>
      <c r="I307" s="24"/>
      <c r="J307" s="24"/>
      <c r="K307" s="2">
        <v>0</v>
      </c>
      <c r="L307" s="2"/>
      <c r="M307" s="2"/>
      <c r="N307" s="26"/>
      <c r="O307" s="22" t="s">
        <v>18</v>
      </c>
      <c r="P307" s="74">
        <v>0</v>
      </c>
    </row>
    <row r="308" spans="2:16" x14ac:dyDescent="0.3">
      <c r="B308" s="49" t="s">
        <v>18</v>
      </c>
      <c r="C308" s="3" t="s">
        <v>19</v>
      </c>
      <c r="D308" s="4">
        <v>44129</v>
      </c>
      <c r="E308" s="24"/>
      <c r="F308" s="24"/>
      <c r="G308" s="24"/>
      <c r="H308" s="24"/>
      <c r="I308" s="24"/>
      <c r="J308" s="24"/>
      <c r="K308" s="2">
        <v>0</v>
      </c>
      <c r="L308" s="2"/>
      <c r="M308" s="2"/>
      <c r="N308" s="26"/>
      <c r="O308" s="22" t="s">
        <v>18</v>
      </c>
      <c r="P308" s="74">
        <v>0</v>
      </c>
    </row>
    <row r="309" spans="2:16" x14ac:dyDescent="0.3">
      <c r="B309" s="49" t="s">
        <v>18</v>
      </c>
      <c r="C309" s="3" t="s">
        <v>4</v>
      </c>
      <c r="D309" s="4">
        <v>44130</v>
      </c>
      <c r="E309" s="24"/>
      <c r="F309" s="24"/>
      <c r="G309" s="24"/>
      <c r="H309" s="24"/>
      <c r="I309" s="24"/>
      <c r="J309" s="24"/>
      <c r="K309" s="2">
        <v>0</v>
      </c>
      <c r="L309" s="2"/>
      <c r="M309" s="2"/>
      <c r="N309" s="26"/>
      <c r="O309" s="22" t="s">
        <v>18</v>
      </c>
      <c r="P309" s="74">
        <v>0</v>
      </c>
    </row>
    <row r="310" spans="2:16" x14ac:dyDescent="0.3">
      <c r="B310" s="49" t="s">
        <v>18</v>
      </c>
      <c r="C310" s="3" t="s">
        <v>5</v>
      </c>
      <c r="D310" s="4">
        <v>44131</v>
      </c>
      <c r="E310" s="24"/>
      <c r="F310" s="24"/>
      <c r="G310" s="24"/>
      <c r="H310" s="24"/>
      <c r="I310" s="24"/>
      <c r="J310" s="24"/>
      <c r="K310" s="2">
        <v>0</v>
      </c>
      <c r="L310" s="2"/>
      <c r="M310" s="2"/>
      <c r="N310" s="26"/>
      <c r="O310" s="22" t="s">
        <v>18</v>
      </c>
      <c r="P310" s="74">
        <v>0</v>
      </c>
    </row>
    <row r="311" spans="2:16" x14ac:dyDescent="0.3">
      <c r="B311" s="49" t="s">
        <v>18</v>
      </c>
      <c r="C311" s="3" t="s">
        <v>6</v>
      </c>
      <c r="D311" s="4">
        <v>44132</v>
      </c>
      <c r="E311" s="24"/>
      <c r="F311" s="24"/>
      <c r="G311" s="24"/>
      <c r="H311" s="24"/>
      <c r="I311" s="24"/>
      <c r="J311" s="24"/>
      <c r="K311" s="2">
        <v>0</v>
      </c>
      <c r="L311" s="2"/>
      <c r="M311" s="2"/>
      <c r="N311" s="26"/>
      <c r="O311" s="22" t="s">
        <v>18</v>
      </c>
      <c r="P311" s="74">
        <v>0</v>
      </c>
    </row>
    <row r="312" spans="2:16" ht="15" thickBot="1" x14ac:dyDescent="0.35">
      <c r="B312" s="49" t="s">
        <v>99</v>
      </c>
      <c r="C312" s="3" t="s">
        <v>7</v>
      </c>
      <c r="D312" s="4">
        <v>44133</v>
      </c>
      <c r="E312" s="24"/>
      <c r="F312" s="24"/>
      <c r="G312" s="24"/>
      <c r="H312" s="24"/>
      <c r="I312" s="24"/>
      <c r="J312" s="24"/>
      <c r="K312" s="2">
        <v>0</v>
      </c>
      <c r="L312" s="2"/>
      <c r="M312" s="2"/>
      <c r="N312" s="26"/>
      <c r="O312" s="22" t="s">
        <v>18</v>
      </c>
      <c r="P312" s="74">
        <v>0</v>
      </c>
    </row>
    <row r="313" spans="2:16" ht="15" thickBot="1" x14ac:dyDescent="0.35">
      <c r="B313" s="49" t="s">
        <v>18</v>
      </c>
      <c r="C313" s="3" t="s">
        <v>8</v>
      </c>
      <c r="D313" s="4">
        <v>44134</v>
      </c>
      <c r="E313" s="24"/>
      <c r="F313" s="24"/>
      <c r="G313" s="24"/>
      <c r="H313" s="24"/>
      <c r="I313" s="24"/>
      <c r="J313" s="24"/>
      <c r="K313" s="2">
        <v>0</v>
      </c>
      <c r="L313" s="2"/>
      <c r="M313" s="2"/>
      <c r="N313" s="26"/>
      <c r="O313" s="22" t="s">
        <v>43</v>
      </c>
      <c r="P313" s="75">
        <v>0</v>
      </c>
    </row>
    <row r="314" spans="2:16" x14ac:dyDescent="0.3">
      <c r="B314" s="49" t="s">
        <v>18</v>
      </c>
      <c r="C314" s="3" t="s">
        <v>9</v>
      </c>
      <c r="D314" s="4">
        <v>44135</v>
      </c>
      <c r="E314" s="24"/>
      <c r="F314" s="24"/>
      <c r="G314" s="24"/>
      <c r="H314" s="24"/>
      <c r="I314" s="24"/>
      <c r="J314" s="24"/>
      <c r="K314" s="2">
        <v>0</v>
      </c>
      <c r="L314" s="2"/>
      <c r="M314" s="2"/>
      <c r="N314" s="26"/>
      <c r="O314" s="22" t="s">
        <v>18</v>
      </c>
      <c r="P314" s="74">
        <v>0</v>
      </c>
    </row>
    <row r="315" spans="2:16" x14ac:dyDescent="0.3">
      <c r="B315" s="49" t="s">
        <v>18</v>
      </c>
      <c r="C315" s="3" t="s">
        <v>19</v>
      </c>
      <c r="D315" s="4">
        <v>44136</v>
      </c>
      <c r="E315" s="24"/>
      <c r="F315" s="24"/>
      <c r="G315" s="24"/>
      <c r="H315" s="24"/>
      <c r="I315" s="24"/>
      <c r="J315" s="24"/>
      <c r="K315" s="2">
        <v>0</v>
      </c>
      <c r="L315" s="2"/>
      <c r="M315" s="2"/>
      <c r="N315" s="26"/>
      <c r="O315" s="22" t="s">
        <v>18</v>
      </c>
      <c r="P315" s="74">
        <v>0</v>
      </c>
    </row>
    <row r="316" spans="2:16" x14ac:dyDescent="0.3">
      <c r="B316" s="49" t="s">
        <v>18</v>
      </c>
      <c r="C316" s="3" t="s">
        <v>4</v>
      </c>
      <c r="D316" s="4">
        <v>44137</v>
      </c>
      <c r="E316" s="24"/>
      <c r="F316" s="24"/>
      <c r="G316" s="24"/>
      <c r="H316" s="24"/>
      <c r="I316" s="24"/>
      <c r="J316" s="24"/>
      <c r="K316" s="2">
        <v>0</v>
      </c>
      <c r="L316" s="2"/>
      <c r="M316" s="2"/>
      <c r="N316" s="26"/>
      <c r="O316" s="22" t="s">
        <v>18</v>
      </c>
      <c r="P316" s="74">
        <v>0</v>
      </c>
    </row>
    <row r="317" spans="2:16" x14ac:dyDescent="0.3">
      <c r="B317" s="49" t="s">
        <v>18</v>
      </c>
      <c r="C317" s="3" t="s">
        <v>5</v>
      </c>
      <c r="D317" s="4">
        <v>44138</v>
      </c>
      <c r="E317" s="24"/>
      <c r="F317" s="24"/>
      <c r="G317" s="24"/>
      <c r="H317" s="24"/>
      <c r="I317" s="24"/>
      <c r="J317" s="24"/>
      <c r="K317" s="2">
        <v>0</v>
      </c>
      <c r="L317" s="2"/>
      <c r="M317" s="2"/>
      <c r="N317" s="26"/>
      <c r="O317" s="22" t="s">
        <v>18</v>
      </c>
      <c r="P317" s="74">
        <v>0</v>
      </c>
    </row>
    <row r="318" spans="2:16" x14ac:dyDescent="0.3">
      <c r="B318" s="49" t="s">
        <v>18</v>
      </c>
      <c r="C318" s="3" t="s">
        <v>6</v>
      </c>
      <c r="D318" s="4">
        <v>44139</v>
      </c>
      <c r="E318" s="24"/>
      <c r="F318" s="24"/>
      <c r="G318" s="24"/>
      <c r="H318" s="24"/>
      <c r="I318" s="24"/>
      <c r="J318" s="24"/>
      <c r="K318" s="2">
        <v>0</v>
      </c>
      <c r="L318" s="2"/>
      <c r="M318" s="2"/>
      <c r="N318" s="26"/>
      <c r="O318" s="22" t="s">
        <v>18</v>
      </c>
      <c r="P318" s="74">
        <v>0</v>
      </c>
    </row>
    <row r="319" spans="2:16" ht="15" thickBot="1" x14ac:dyDescent="0.35">
      <c r="B319" s="49" t="s">
        <v>100</v>
      </c>
      <c r="C319" s="3" t="s">
        <v>7</v>
      </c>
      <c r="D319" s="4">
        <v>44140</v>
      </c>
      <c r="E319" s="24"/>
      <c r="F319" s="24"/>
      <c r="G319" s="24"/>
      <c r="H319" s="24"/>
      <c r="I319" s="24"/>
      <c r="J319" s="24"/>
      <c r="K319" s="2">
        <v>0</v>
      </c>
      <c r="L319" s="2"/>
      <c r="M319" s="2"/>
      <c r="N319" s="26"/>
      <c r="O319" s="22" t="s">
        <v>18</v>
      </c>
      <c r="P319" s="74">
        <v>0</v>
      </c>
    </row>
    <row r="320" spans="2:16" ht="15" thickBot="1" x14ac:dyDescent="0.35">
      <c r="B320" s="49" t="s">
        <v>18</v>
      </c>
      <c r="C320" s="3" t="s">
        <v>8</v>
      </c>
      <c r="D320" s="4">
        <v>44141</v>
      </c>
      <c r="E320" s="24"/>
      <c r="F320" s="24"/>
      <c r="G320" s="24"/>
      <c r="H320" s="24"/>
      <c r="I320" s="24"/>
      <c r="J320" s="24"/>
      <c r="K320" s="2">
        <v>0</v>
      </c>
      <c r="L320" s="2"/>
      <c r="M320" s="2"/>
      <c r="N320" s="26"/>
      <c r="O320" s="22" t="s">
        <v>18</v>
      </c>
      <c r="P320" s="75">
        <v>0</v>
      </c>
    </row>
    <row r="321" spans="2:16" x14ac:dyDescent="0.3">
      <c r="B321" s="49" t="s">
        <v>18</v>
      </c>
      <c r="C321" s="3" t="s">
        <v>9</v>
      </c>
      <c r="D321" s="4">
        <v>44142</v>
      </c>
      <c r="E321" s="24"/>
      <c r="F321" s="24"/>
      <c r="G321" s="24"/>
      <c r="H321" s="24"/>
      <c r="I321" s="24"/>
      <c r="J321" s="24"/>
      <c r="K321" s="2">
        <v>0</v>
      </c>
      <c r="L321" s="2"/>
      <c r="M321" s="2"/>
      <c r="N321" s="26"/>
      <c r="O321" s="22" t="s">
        <v>18</v>
      </c>
      <c r="P321" s="74">
        <v>0</v>
      </c>
    </row>
    <row r="322" spans="2:16" x14ac:dyDescent="0.3">
      <c r="B322" s="49" t="s">
        <v>18</v>
      </c>
      <c r="C322" s="3" t="s">
        <v>19</v>
      </c>
      <c r="D322" s="4">
        <v>44143</v>
      </c>
      <c r="E322" s="24"/>
      <c r="F322" s="24"/>
      <c r="G322" s="24"/>
      <c r="H322" s="24"/>
      <c r="I322" s="24"/>
      <c r="J322" s="24"/>
      <c r="K322" s="2">
        <v>0</v>
      </c>
      <c r="L322" s="2"/>
      <c r="M322" s="2"/>
      <c r="N322" s="26"/>
      <c r="O322" s="22" t="s">
        <v>18</v>
      </c>
      <c r="P322" s="74">
        <v>0</v>
      </c>
    </row>
    <row r="323" spans="2:16" x14ac:dyDescent="0.3">
      <c r="B323" s="49" t="s">
        <v>18</v>
      </c>
      <c r="C323" s="3" t="s">
        <v>4</v>
      </c>
      <c r="D323" s="4">
        <v>44144</v>
      </c>
      <c r="E323" s="24"/>
      <c r="F323" s="24"/>
      <c r="G323" s="24"/>
      <c r="H323" s="24"/>
      <c r="I323" s="24"/>
      <c r="J323" s="24"/>
      <c r="K323" s="2">
        <v>0</v>
      </c>
      <c r="L323" s="2"/>
      <c r="M323" s="2"/>
      <c r="N323" s="26"/>
      <c r="O323" s="22" t="s">
        <v>43</v>
      </c>
      <c r="P323" s="74">
        <v>0</v>
      </c>
    </row>
    <row r="324" spans="2:16" x14ac:dyDescent="0.3">
      <c r="B324" s="49" t="s">
        <v>18</v>
      </c>
      <c r="C324" s="3" t="s">
        <v>5</v>
      </c>
      <c r="D324" s="4">
        <v>44145</v>
      </c>
      <c r="E324" s="24"/>
      <c r="F324" s="24"/>
      <c r="G324" s="24"/>
      <c r="H324" s="24"/>
      <c r="I324" s="24"/>
      <c r="J324" s="24"/>
      <c r="K324" s="2">
        <v>0</v>
      </c>
      <c r="L324" s="2"/>
      <c r="M324" s="2"/>
      <c r="N324" s="26"/>
      <c r="O324" s="22" t="s">
        <v>18</v>
      </c>
      <c r="P324" s="74">
        <v>0</v>
      </c>
    </row>
    <row r="325" spans="2:16" x14ac:dyDescent="0.3">
      <c r="B325" s="49" t="s">
        <v>18</v>
      </c>
      <c r="C325" s="3" t="s">
        <v>6</v>
      </c>
      <c r="D325" s="4">
        <v>44146</v>
      </c>
      <c r="E325" s="24"/>
      <c r="F325" s="24"/>
      <c r="G325" s="24"/>
      <c r="H325" s="24"/>
      <c r="I325" s="24"/>
      <c r="J325" s="24"/>
      <c r="K325" s="2">
        <v>0</v>
      </c>
      <c r="L325" s="2"/>
      <c r="M325" s="2"/>
      <c r="N325" s="26"/>
      <c r="O325" s="22" t="s">
        <v>18</v>
      </c>
      <c r="P325" s="74">
        <v>0</v>
      </c>
    </row>
    <row r="326" spans="2:16" ht="15" thickBot="1" x14ac:dyDescent="0.35">
      <c r="B326" s="49" t="s">
        <v>101</v>
      </c>
      <c r="C326" s="3" t="s">
        <v>7</v>
      </c>
      <c r="D326" s="4">
        <v>44147</v>
      </c>
      <c r="E326" s="24"/>
      <c r="F326" s="24"/>
      <c r="G326" s="24"/>
      <c r="H326" s="24"/>
      <c r="I326" s="24"/>
      <c r="J326" s="24"/>
      <c r="K326" s="2">
        <v>0</v>
      </c>
      <c r="L326" s="2"/>
      <c r="M326" s="2"/>
      <c r="N326" s="26"/>
      <c r="O326" s="22" t="s">
        <v>18</v>
      </c>
      <c r="P326" s="74">
        <v>0</v>
      </c>
    </row>
    <row r="327" spans="2:16" ht="15" thickBot="1" x14ac:dyDescent="0.35">
      <c r="B327" s="49" t="s">
        <v>18</v>
      </c>
      <c r="C327" s="3" t="s">
        <v>8</v>
      </c>
      <c r="D327" s="4">
        <v>44148</v>
      </c>
      <c r="E327" s="24"/>
      <c r="F327" s="24"/>
      <c r="G327" s="24"/>
      <c r="H327" s="24"/>
      <c r="I327" s="24"/>
      <c r="J327" s="24"/>
      <c r="K327" s="2">
        <v>0</v>
      </c>
      <c r="L327" s="2"/>
      <c r="M327" s="2"/>
      <c r="N327" s="26"/>
      <c r="O327" s="22" t="s">
        <v>18</v>
      </c>
      <c r="P327" s="75">
        <v>0</v>
      </c>
    </row>
    <row r="328" spans="2:16" x14ac:dyDescent="0.3">
      <c r="B328" s="49" t="s">
        <v>18</v>
      </c>
      <c r="C328" s="3" t="s">
        <v>9</v>
      </c>
      <c r="D328" s="4">
        <v>44149</v>
      </c>
      <c r="E328" s="24"/>
      <c r="F328" s="24"/>
      <c r="G328" s="24"/>
      <c r="H328" s="24"/>
      <c r="I328" s="24"/>
      <c r="J328" s="24"/>
      <c r="K328" s="2">
        <v>0</v>
      </c>
      <c r="L328" s="2"/>
      <c r="M328" s="2"/>
      <c r="N328" s="26"/>
      <c r="O328" s="22" t="s">
        <v>18</v>
      </c>
      <c r="P328" s="74">
        <v>0</v>
      </c>
    </row>
    <row r="329" spans="2:16" x14ac:dyDescent="0.3">
      <c r="B329" s="49" t="s">
        <v>18</v>
      </c>
      <c r="C329" s="3" t="s">
        <v>19</v>
      </c>
      <c r="D329" s="4">
        <v>44150</v>
      </c>
      <c r="E329" s="24"/>
      <c r="F329" s="24"/>
      <c r="G329" s="24"/>
      <c r="H329" s="24"/>
      <c r="I329" s="24"/>
      <c r="J329" s="24"/>
      <c r="K329" s="2">
        <v>0</v>
      </c>
      <c r="L329" s="2"/>
      <c r="M329" s="2"/>
      <c r="N329" s="26"/>
      <c r="O329" s="22" t="s">
        <v>18</v>
      </c>
      <c r="P329" s="74">
        <v>0</v>
      </c>
    </row>
    <row r="330" spans="2:16" x14ac:dyDescent="0.3">
      <c r="B330" s="49" t="s">
        <v>18</v>
      </c>
      <c r="C330" s="3" t="s">
        <v>4</v>
      </c>
      <c r="D330" s="4">
        <v>44151</v>
      </c>
      <c r="E330" s="24"/>
      <c r="F330" s="24"/>
      <c r="G330" s="24"/>
      <c r="H330" s="24"/>
      <c r="I330" s="24"/>
      <c r="J330" s="24"/>
      <c r="K330" s="2">
        <v>0</v>
      </c>
      <c r="L330" s="2"/>
      <c r="M330" s="2"/>
      <c r="N330" s="26"/>
      <c r="O330" s="22" t="s">
        <v>18</v>
      </c>
      <c r="P330" s="74">
        <v>0</v>
      </c>
    </row>
    <row r="331" spans="2:16" x14ac:dyDescent="0.3">
      <c r="B331" s="49" t="s">
        <v>18</v>
      </c>
      <c r="C331" s="3" t="s">
        <v>5</v>
      </c>
      <c r="D331" s="4">
        <v>44152</v>
      </c>
      <c r="E331" s="24"/>
      <c r="F331" s="24"/>
      <c r="G331" s="24"/>
      <c r="H331" s="24"/>
      <c r="I331" s="24"/>
      <c r="J331" s="24"/>
      <c r="K331" s="2">
        <v>0</v>
      </c>
      <c r="L331" s="2"/>
      <c r="M331" s="2"/>
      <c r="N331" s="26"/>
      <c r="O331" s="22" t="s">
        <v>18</v>
      </c>
      <c r="P331" s="74">
        <v>0</v>
      </c>
    </row>
    <row r="332" spans="2:16" x14ac:dyDescent="0.3">
      <c r="B332" s="49" t="s">
        <v>18</v>
      </c>
      <c r="C332" s="3" t="s">
        <v>6</v>
      </c>
      <c r="D332" s="4">
        <v>44153</v>
      </c>
      <c r="E332" s="24"/>
      <c r="F332" s="24"/>
      <c r="G332" s="24"/>
      <c r="H332" s="24"/>
      <c r="I332" s="24"/>
      <c r="J332" s="24"/>
      <c r="K332" s="2">
        <v>0</v>
      </c>
      <c r="L332" s="2"/>
      <c r="M332" s="2"/>
      <c r="N332" s="26"/>
      <c r="O332" s="22" t="s">
        <v>18</v>
      </c>
      <c r="P332" s="74">
        <v>0</v>
      </c>
    </row>
    <row r="333" spans="2:16" ht="15" thickBot="1" x14ac:dyDescent="0.35">
      <c r="B333" s="49" t="s">
        <v>102</v>
      </c>
      <c r="C333" s="3" t="s">
        <v>7</v>
      </c>
      <c r="D333" s="4">
        <v>44154</v>
      </c>
      <c r="E333" s="24"/>
      <c r="F333" s="24"/>
      <c r="G333" s="24"/>
      <c r="H333" s="24"/>
      <c r="I333" s="24"/>
      <c r="J333" s="24"/>
      <c r="K333" s="2">
        <v>0</v>
      </c>
      <c r="L333" s="2"/>
      <c r="M333" s="2"/>
      <c r="N333" s="26"/>
      <c r="O333" s="22" t="s">
        <v>18</v>
      </c>
      <c r="P333" s="74">
        <v>0</v>
      </c>
    </row>
    <row r="334" spans="2:16" ht="15" thickBot="1" x14ac:dyDescent="0.35">
      <c r="B334" s="49" t="s">
        <v>18</v>
      </c>
      <c r="C334" s="3" t="s">
        <v>8</v>
      </c>
      <c r="D334" s="4">
        <v>44155</v>
      </c>
      <c r="E334" s="24"/>
      <c r="F334" s="24"/>
      <c r="G334" s="24"/>
      <c r="H334" s="24"/>
      <c r="I334" s="24"/>
      <c r="J334" s="24"/>
      <c r="K334" s="2">
        <v>0</v>
      </c>
      <c r="L334" s="2"/>
      <c r="M334" s="2"/>
      <c r="N334" s="26"/>
      <c r="O334" s="22" t="s">
        <v>18</v>
      </c>
      <c r="P334" s="75">
        <v>0</v>
      </c>
    </row>
    <row r="335" spans="2:16" x14ac:dyDescent="0.3">
      <c r="B335" s="49" t="s">
        <v>18</v>
      </c>
      <c r="C335" s="3" t="s">
        <v>9</v>
      </c>
      <c r="D335" s="4">
        <v>44156</v>
      </c>
      <c r="E335" s="24"/>
      <c r="F335" s="24"/>
      <c r="G335" s="24"/>
      <c r="H335" s="24"/>
      <c r="I335" s="24"/>
      <c r="J335" s="24"/>
      <c r="K335" s="2">
        <v>0</v>
      </c>
      <c r="L335" s="2"/>
      <c r="M335" s="2"/>
      <c r="N335" s="26"/>
      <c r="O335" s="22" t="s">
        <v>18</v>
      </c>
      <c r="P335" s="74">
        <v>0</v>
      </c>
    </row>
    <row r="336" spans="2:16" x14ac:dyDescent="0.3">
      <c r="B336" s="49" t="s">
        <v>18</v>
      </c>
      <c r="C336" s="3" t="s">
        <v>19</v>
      </c>
      <c r="D336" s="4">
        <v>44157</v>
      </c>
      <c r="E336" s="24"/>
      <c r="F336" s="24"/>
      <c r="G336" s="24"/>
      <c r="H336" s="24"/>
      <c r="I336" s="24"/>
      <c r="J336" s="24"/>
      <c r="K336" s="2">
        <v>0</v>
      </c>
      <c r="L336" s="2"/>
      <c r="M336" s="2"/>
      <c r="N336" s="26"/>
      <c r="O336" s="22" t="s">
        <v>18</v>
      </c>
      <c r="P336" s="74">
        <v>0</v>
      </c>
    </row>
    <row r="337" spans="2:16" x14ac:dyDescent="0.3">
      <c r="B337" s="49" t="s">
        <v>18</v>
      </c>
      <c r="C337" s="3" t="s">
        <v>4</v>
      </c>
      <c r="D337" s="4">
        <v>44158</v>
      </c>
      <c r="E337" s="24"/>
      <c r="F337" s="24"/>
      <c r="G337" s="24"/>
      <c r="H337" s="24"/>
      <c r="I337" s="24"/>
      <c r="J337" s="24"/>
      <c r="K337" s="2">
        <v>0</v>
      </c>
      <c r="L337" s="2"/>
      <c r="M337" s="2"/>
      <c r="N337" s="26"/>
      <c r="O337" s="22" t="s">
        <v>18</v>
      </c>
      <c r="P337" s="74">
        <v>0</v>
      </c>
    </row>
    <row r="338" spans="2:16" x14ac:dyDescent="0.3">
      <c r="B338" s="49" t="s">
        <v>18</v>
      </c>
      <c r="C338" s="3" t="s">
        <v>5</v>
      </c>
      <c r="D338" s="4">
        <v>44159</v>
      </c>
      <c r="E338" s="24"/>
      <c r="F338" s="24"/>
      <c r="G338" s="24"/>
      <c r="H338" s="24"/>
      <c r="I338" s="24"/>
      <c r="J338" s="24"/>
      <c r="K338" s="2">
        <v>0</v>
      </c>
      <c r="L338" s="2"/>
      <c r="M338" s="2"/>
      <c r="N338" s="26"/>
      <c r="O338" s="22" t="s">
        <v>18</v>
      </c>
      <c r="P338" s="74">
        <v>0</v>
      </c>
    </row>
    <row r="339" spans="2:16" x14ac:dyDescent="0.3">
      <c r="B339" s="49" t="s">
        <v>18</v>
      </c>
      <c r="C339" s="3" t="s">
        <v>6</v>
      </c>
      <c r="D339" s="4">
        <v>44160</v>
      </c>
      <c r="E339" s="24"/>
      <c r="F339" s="24"/>
      <c r="G339" s="24"/>
      <c r="H339" s="24"/>
      <c r="I339" s="24"/>
      <c r="J339" s="24"/>
      <c r="K339" s="2">
        <v>0</v>
      </c>
      <c r="L339" s="2"/>
      <c r="M339" s="2"/>
      <c r="N339" s="26"/>
      <c r="O339" s="22" t="s">
        <v>18</v>
      </c>
      <c r="P339" s="74">
        <v>0</v>
      </c>
    </row>
    <row r="340" spans="2:16" ht="15" thickBot="1" x14ac:dyDescent="0.35">
      <c r="B340" s="49" t="s">
        <v>103</v>
      </c>
      <c r="C340" s="3" t="s">
        <v>7</v>
      </c>
      <c r="D340" s="4">
        <v>44161</v>
      </c>
      <c r="E340" s="24"/>
      <c r="F340" s="24"/>
      <c r="G340" s="24"/>
      <c r="H340" s="24"/>
      <c r="I340" s="24"/>
      <c r="J340" s="24"/>
      <c r="K340" s="2">
        <v>0</v>
      </c>
      <c r="L340" s="2"/>
      <c r="M340" s="2"/>
      <c r="N340" s="26"/>
      <c r="O340" s="22" t="s">
        <v>18</v>
      </c>
      <c r="P340" s="74">
        <v>0</v>
      </c>
    </row>
    <row r="341" spans="2:16" ht="15" thickBot="1" x14ac:dyDescent="0.35">
      <c r="B341" s="49" t="s">
        <v>18</v>
      </c>
      <c r="C341" s="3" t="s">
        <v>8</v>
      </c>
      <c r="D341" s="4">
        <v>44162</v>
      </c>
      <c r="E341" s="24"/>
      <c r="F341" s="24"/>
      <c r="G341" s="24"/>
      <c r="H341" s="24"/>
      <c r="I341" s="24"/>
      <c r="J341" s="24"/>
      <c r="K341" s="2">
        <v>0</v>
      </c>
      <c r="L341" s="2"/>
      <c r="M341" s="2"/>
      <c r="N341" s="26"/>
      <c r="O341" s="22" t="s">
        <v>18</v>
      </c>
      <c r="P341" s="75">
        <v>0</v>
      </c>
    </row>
    <row r="342" spans="2:16" x14ac:dyDescent="0.3">
      <c r="B342" s="49" t="s">
        <v>18</v>
      </c>
      <c r="C342" s="3" t="s">
        <v>9</v>
      </c>
      <c r="D342" s="4">
        <v>44163</v>
      </c>
      <c r="E342" s="24"/>
      <c r="F342" s="24"/>
      <c r="G342" s="24"/>
      <c r="H342" s="24"/>
      <c r="I342" s="24"/>
      <c r="J342" s="24"/>
      <c r="K342" s="2">
        <v>0</v>
      </c>
      <c r="L342" s="2"/>
      <c r="M342" s="2"/>
      <c r="N342" s="26"/>
      <c r="O342" s="22" t="s">
        <v>18</v>
      </c>
      <c r="P342" s="74">
        <v>0</v>
      </c>
    </row>
    <row r="343" spans="2:16" x14ac:dyDescent="0.3">
      <c r="B343" s="49" t="s">
        <v>18</v>
      </c>
      <c r="C343" s="3" t="s">
        <v>19</v>
      </c>
      <c r="D343" s="4">
        <v>44164</v>
      </c>
      <c r="E343" s="24"/>
      <c r="F343" s="24"/>
      <c r="G343" s="24"/>
      <c r="H343" s="24"/>
      <c r="I343" s="24"/>
      <c r="J343" s="24"/>
      <c r="K343" s="2">
        <v>0</v>
      </c>
      <c r="L343" s="2"/>
      <c r="M343" s="2"/>
      <c r="N343" s="26"/>
      <c r="O343" s="22" t="s">
        <v>18</v>
      </c>
      <c r="P343" s="74">
        <v>0</v>
      </c>
    </row>
    <row r="344" spans="2:16" x14ac:dyDescent="0.3">
      <c r="B344" s="49" t="s">
        <v>18</v>
      </c>
      <c r="C344" s="3" t="s">
        <v>4</v>
      </c>
      <c r="D344" s="4">
        <v>44165</v>
      </c>
      <c r="E344" s="24"/>
      <c r="F344" s="24"/>
      <c r="G344" s="24"/>
      <c r="H344" s="24"/>
      <c r="I344" s="24"/>
      <c r="J344" s="24"/>
      <c r="K344" s="2">
        <v>0</v>
      </c>
      <c r="L344" s="2"/>
      <c r="M344" s="2"/>
      <c r="N344" s="26"/>
      <c r="O344" s="22" t="s">
        <v>18</v>
      </c>
      <c r="P344" s="74">
        <v>0</v>
      </c>
    </row>
    <row r="345" spans="2:16" x14ac:dyDescent="0.3">
      <c r="B345" s="49" t="s">
        <v>18</v>
      </c>
      <c r="C345" s="3" t="s">
        <v>5</v>
      </c>
      <c r="D345" s="4">
        <v>44166</v>
      </c>
      <c r="E345" s="24"/>
      <c r="F345" s="24"/>
      <c r="G345" s="24"/>
      <c r="H345" s="24"/>
      <c r="I345" s="24"/>
      <c r="J345" s="24"/>
      <c r="K345" s="2">
        <v>0</v>
      </c>
      <c r="L345" s="2"/>
      <c r="M345" s="2"/>
      <c r="N345" s="26"/>
      <c r="O345" s="22" t="s">
        <v>18</v>
      </c>
      <c r="P345" s="74">
        <v>0</v>
      </c>
    </row>
    <row r="346" spans="2:16" x14ac:dyDescent="0.3">
      <c r="B346" s="49" t="s">
        <v>18</v>
      </c>
      <c r="C346" s="3" t="s">
        <v>6</v>
      </c>
      <c r="D346" s="4">
        <v>44167</v>
      </c>
      <c r="E346" s="24"/>
      <c r="F346" s="24"/>
      <c r="G346" s="24"/>
      <c r="H346" s="24"/>
      <c r="I346" s="24"/>
      <c r="J346" s="24"/>
      <c r="K346" s="2">
        <v>0</v>
      </c>
      <c r="L346" s="2"/>
      <c r="M346" s="2"/>
      <c r="N346" s="26"/>
      <c r="O346" s="22" t="s">
        <v>18</v>
      </c>
      <c r="P346" s="74">
        <v>0</v>
      </c>
    </row>
    <row r="347" spans="2:16" ht="15" thickBot="1" x14ac:dyDescent="0.35">
      <c r="B347" s="49" t="s">
        <v>104</v>
      </c>
      <c r="C347" s="3" t="s">
        <v>7</v>
      </c>
      <c r="D347" s="4">
        <v>44168</v>
      </c>
      <c r="E347" s="24"/>
      <c r="F347" s="24"/>
      <c r="G347" s="24"/>
      <c r="H347" s="24"/>
      <c r="I347" s="24"/>
      <c r="J347" s="24"/>
      <c r="K347" s="2">
        <v>0</v>
      </c>
      <c r="L347" s="2"/>
      <c r="M347" s="2"/>
      <c r="N347" s="26"/>
      <c r="O347" s="22" t="s">
        <v>18</v>
      </c>
      <c r="P347" s="74">
        <v>0</v>
      </c>
    </row>
    <row r="348" spans="2:16" ht="15" thickBot="1" x14ac:dyDescent="0.35">
      <c r="B348" s="49" t="s">
        <v>18</v>
      </c>
      <c r="C348" s="3" t="s">
        <v>8</v>
      </c>
      <c r="D348" s="4">
        <v>44169</v>
      </c>
      <c r="E348" s="24"/>
      <c r="F348" s="24"/>
      <c r="G348" s="24"/>
      <c r="H348" s="24"/>
      <c r="I348" s="24"/>
      <c r="J348" s="24"/>
      <c r="K348" s="2">
        <v>0</v>
      </c>
      <c r="L348" s="2"/>
      <c r="M348" s="2"/>
      <c r="N348" s="26"/>
      <c r="O348" s="22" t="s">
        <v>18</v>
      </c>
      <c r="P348" s="75">
        <v>0</v>
      </c>
    </row>
    <row r="349" spans="2:16" x14ac:dyDescent="0.3">
      <c r="B349" s="49" t="s">
        <v>18</v>
      </c>
      <c r="C349" s="3" t="s">
        <v>9</v>
      </c>
      <c r="D349" s="4">
        <v>44170</v>
      </c>
      <c r="E349" s="24"/>
      <c r="F349" s="24"/>
      <c r="G349" s="24"/>
      <c r="H349" s="24"/>
      <c r="I349" s="24"/>
      <c r="J349" s="24"/>
      <c r="K349" s="2">
        <v>0</v>
      </c>
      <c r="L349" s="2"/>
      <c r="M349" s="2"/>
      <c r="N349" s="26"/>
      <c r="O349" s="22" t="s">
        <v>18</v>
      </c>
      <c r="P349" s="74">
        <v>0</v>
      </c>
    </row>
    <row r="350" spans="2:16" x14ac:dyDescent="0.3">
      <c r="B350" s="49" t="s">
        <v>18</v>
      </c>
      <c r="C350" s="3" t="s">
        <v>19</v>
      </c>
      <c r="D350" s="4">
        <v>44171</v>
      </c>
      <c r="E350" s="24"/>
      <c r="F350" s="24"/>
      <c r="G350" s="24"/>
      <c r="H350" s="24"/>
      <c r="I350" s="24"/>
      <c r="J350" s="24"/>
      <c r="K350" s="2">
        <v>0</v>
      </c>
      <c r="L350" s="2"/>
      <c r="M350" s="2"/>
      <c r="N350" s="26"/>
      <c r="O350" s="22" t="s">
        <v>18</v>
      </c>
      <c r="P350" s="74">
        <v>0</v>
      </c>
    </row>
    <row r="351" spans="2:16" x14ac:dyDescent="0.3">
      <c r="B351" s="49" t="s">
        <v>18</v>
      </c>
      <c r="C351" s="3" t="s">
        <v>4</v>
      </c>
      <c r="D351" s="4">
        <v>44172</v>
      </c>
      <c r="E351" s="24"/>
      <c r="F351" s="24"/>
      <c r="G351" s="24"/>
      <c r="H351" s="24"/>
      <c r="I351" s="24"/>
      <c r="J351" s="24"/>
      <c r="K351" s="2">
        <v>0</v>
      </c>
      <c r="L351" s="2"/>
      <c r="M351" s="2"/>
      <c r="N351" s="26"/>
      <c r="O351" s="22" t="s">
        <v>18</v>
      </c>
      <c r="P351" s="74">
        <v>0</v>
      </c>
    </row>
    <row r="352" spans="2:16" x14ac:dyDescent="0.3">
      <c r="B352" s="49" t="s">
        <v>18</v>
      </c>
      <c r="C352" s="3" t="s">
        <v>5</v>
      </c>
      <c r="D352" s="4">
        <v>44173</v>
      </c>
      <c r="E352" s="24"/>
      <c r="F352" s="24"/>
      <c r="G352" s="24"/>
      <c r="H352" s="24"/>
      <c r="I352" s="24"/>
      <c r="J352" s="24"/>
      <c r="K352" s="2">
        <v>0</v>
      </c>
      <c r="L352" s="2"/>
      <c r="M352" s="2"/>
      <c r="N352" s="26"/>
      <c r="O352" s="22" t="s">
        <v>18</v>
      </c>
      <c r="P352" s="74">
        <v>0</v>
      </c>
    </row>
    <row r="353" spans="2:16" x14ac:dyDescent="0.3">
      <c r="B353" s="49" t="s">
        <v>18</v>
      </c>
      <c r="C353" s="3" t="s">
        <v>6</v>
      </c>
      <c r="D353" s="4">
        <v>44174</v>
      </c>
      <c r="E353" s="24"/>
      <c r="F353" s="24"/>
      <c r="G353" s="24"/>
      <c r="H353" s="24"/>
      <c r="I353" s="24"/>
      <c r="J353" s="24"/>
      <c r="K353" s="2">
        <v>0</v>
      </c>
      <c r="L353" s="2"/>
      <c r="M353" s="2"/>
      <c r="N353" s="26"/>
      <c r="O353" s="22" t="s">
        <v>18</v>
      </c>
      <c r="P353" s="74">
        <v>0</v>
      </c>
    </row>
    <row r="354" spans="2:16" ht="15" thickBot="1" x14ac:dyDescent="0.35">
      <c r="B354" s="49" t="s">
        <v>105</v>
      </c>
      <c r="C354" s="3" t="s">
        <v>7</v>
      </c>
      <c r="D354" s="4">
        <v>44175</v>
      </c>
      <c r="E354" s="24"/>
      <c r="F354" s="24"/>
      <c r="G354" s="24"/>
      <c r="H354" s="24"/>
      <c r="I354" s="24"/>
      <c r="J354" s="24"/>
      <c r="K354" s="2">
        <v>0</v>
      </c>
      <c r="L354" s="2"/>
      <c r="M354" s="2"/>
      <c r="N354" s="26"/>
      <c r="O354" s="22" t="s">
        <v>18</v>
      </c>
      <c r="P354" s="74">
        <v>0</v>
      </c>
    </row>
    <row r="355" spans="2:16" ht="15" thickBot="1" x14ac:dyDescent="0.35">
      <c r="B355" s="49" t="s">
        <v>18</v>
      </c>
      <c r="C355" s="3" t="s">
        <v>8</v>
      </c>
      <c r="D355" s="4">
        <v>44176</v>
      </c>
      <c r="E355" s="24"/>
      <c r="F355" s="24"/>
      <c r="G355" s="24"/>
      <c r="H355" s="24"/>
      <c r="I355" s="24"/>
      <c r="J355" s="24"/>
      <c r="K355" s="2">
        <v>0</v>
      </c>
      <c r="L355" s="2"/>
      <c r="M355" s="2"/>
      <c r="N355" s="26"/>
      <c r="O355" s="22" t="s">
        <v>18</v>
      </c>
      <c r="P355" s="75">
        <v>0</v>
      </c>
    </row>
    <row r="356" spans="2:16" x14ac:dyDescent="0.3">
      <c r="B356" s="49" t="s">
        <v>18</v>
      </c>
      <c r="C356" s="3" t="s">
        <v>9</v>
      </c>
      <c r="D356" s="4">
        <v>44177</v>
      </c>
      <c r="E356" s="24"/>
      <c r="F356" s="24"/>
      <c r="G356" s="24"/>
      <c r="H356" s="24"/>
      <c r="I356" s="24"/>
      <c r="J356" s="24"/>
      <c r="K356" s="2">
        <v>0</v>
      </c>
      <c r="L356" s="2"/>
      <c r="M356" s="2"/>
      <c r="N356" s="26"/>
      <c r="O356" s="22" t="s">
        <v>18</v>
      </c>
      <c r="P356" s="74">
        <v>0</v>
      </c>
    </row>
    <row r="357" spans="2:16" x14ac:dyDescent="0.3">
      <c r="B357" s="49" t="s">
        <v>18</v>
      </c>
      <c r="C357" s="3" t="s">
        <v>19</v>
      </c>
      <c r="D357" s="4">
        <v>44178</v>
      </c>
      <c r="E357" s="24"/>
      <c r="F357" s="24"/>
      <c r="G357" s="24"/>
      <c r="H357" s="24"/>
      <c r="I357" s="24"/>
      <c r="J357" s="24"/>
      <c r="K357" s="2">
        <v>0</v>
      </c>
      <c r="L357" s="2"/>
      <c r="M357" s="2"/>
      <c r="N357" s="26"/>
      <c r="O357" s="22" t="s">
        <v>18</v>
      </c>
      <c r="P357" s="74">
        <v>0</v>
      </c>
    </row>
    <row r="358" spans="2:16" x14ac:dyDescent="0.3">
      <c r="B358" s="49" t="s">
        <v>18</v>
      </c>
      <c r="C358" s="3" t="s">
        <v>4</v>
      </c>
      <c r="D358" s="4">
        <v>44179</v>
      </c>
      <c r="E358" s="24"/>
      <c r="F358" s="24"/>
      <c r="G358" s="24"/>
      <c r="H358" s="24"/>
      <c r="I358" s="24"/>
      <c r="J358" s="24"/>
      <c r="K358" s="2">
        <v>0</v>
      </c>
      <c r="L358" s="2"/>
      <c r="M358" s="2"/>
      <c r="N358" s="26"/>
      <c r="O358" s="22" t="s">
        <v>18</v>
      </c>
      <c r="P358" s="74">
        <v>0</v>
      </c>
    </row>
    <row r="359" spans="2:16" x14ac:dyDescent="0.3">
      <c r="B359" s="49" t="s">
        <v>18</v>
      </c>
      <c r="C359" s="3" t="s">
        <v>5</v>
      </c>
      <c r="D359" s="4">
        <v>44180</v>
      </c>
      <c r="E359" s="24"/>
      <c r="F359" s="24"/>
      <c r="G359" s="24"/>
      <c r="H359" s="24"/>
      <c r="I359" s="24"/>
      <c r="J359" s="24"/>
      <c r="K359" s="2">
        <v>0</v>
      </c>
      <c r="L359" s="2"/>
      <c r="M359" s="2"/>
      <c r="N359" s="26"/>
      <c r="O359" s="22" t="s">
        <v>18</v>
      </c>
      <c r="P359" s="74">
        <v>0</v>
      </c>
    </row>
    <row r="360" spans="2:16" x14ac:dyDescent="0.3">
      <c r="B360" s="49" t="s">
        <v>18</v>
      </c>
      <c r="C360" s="3" t="s">
        <v>6</v>
      </c>
      <c r="D360" s="4">
        <v>44181</v>
      </c>
      <c r="E360" s="24"/>
      <c r="F360" s="24"/>
      <c r="G360" s="24"/>
      <c r="H360" s="24"/>
      <c r="I360" s="24"/>
      <c r="J360" s="24"/>
      <c r="K360" s="2">
        <v>0</v>
      </c>
      <c r="L360" s="2"/>
      <c r="M360" s="2"/>
      <c r="N360" s="26"/>
      <c r="O360" s="22" t="s">
        <v>18</v>
      </c>
      <c r="P360" s="74">
        <v>0</v>
      </c>
    </row>
    <row r="361" spans="2:16" ht="15" thickBot="1" x14ac:dyDescent="0.35">
      <c r="B361" s="49" t="s">
        <v>106</v>
      </c>
      <c r="C361" s="3" t="s">
        <v>7</v>
      </c>
      <c r="D361" s="4">
        <v>44182</v>
      </c>
      <c r="E361" s="24"/>
      <c r="F361" s="24"/>
      <c r="G361" s="24"/>
      <c r="H361" s="24"/>
      <c r="I361" s="24"/>
      <c r="J361" s="24"/>
      <c r="K361" s="2">
        <v>0</v>
      </c>
      <c r="L361" s="2"/>
      <c r="M361" s="2"/>
      <c r="N361" s="26"/>
      <c r="O361" s="22" t="s">
        <v>18</v>
      </c>
      <c r="P361" s="74">
        <v>0</v>
      </c>
    </row>
    <row r="362" spans="2:16" ht="15" thickBot="1" x14ac:dyDescent="0.35">
      <c r="B362" s="49" t="s">
        <v>18</v>
      </c>
      <c r="C362" s="3" t="s">
        <v>8</v>
      </c>
      <c r="D362" s="4">
        <v>44183</v>
      </c>
      <c r="E362" s="24"/>
      <c r="F362" s="24"/>
      <c r="G362" s="24"/>
      <c r="H362" s="24"/>
      <c r="I362" s="24"/>
      <c r="J362" s="24"/>
      <c r="K362" s="2">
        <v>0</v>
      </c>
      <c r="L362" s="2"/>
      <c r="M362" s="2"/>
      <c r="N362" s="26"/>
      <c r="O362" s="22" t="s">
        <v>18</v>
      </c>
      <c r="P362" s="75">
        <v>0</v>
      </c>
    </row>
    <row r="363" spans="2:16" x14ac:dyDescent="0.3">
      <c r="B363" s="49" t="s">
        <v>18</v>
      </c>
      <c r="C363" s="3" t="s">
        <v>9</v>
      </c>
      <c r="D363" s="4">
        <v>44184</v>
      </c>
      <c r="E363" s="24"/>
      <c r="F363" s="24"/>
      <c r="G363" s="24"/>
      <c r="H363" s="24"/>
      <c r="I363" s="24"/>
      <c r="J363" s="24"/>
      <c r="K363" s="2">
        <v>0</v>
      </c>
      <c r="L363" s="2"/>
      <c r="M363" s="2"/>
      <c r="N363" s="26"/>
      <c r="O363" s="22" t="s">
        <v>18</v>
      </c>
      <c r="P363" s="74">
        <v>0</v>
      </c>
    </row>
    <row r="364" spans="2:16" x14ac:dyDescent="0.3">
      <c r="B364" s="49" t="s">
        <v>18</v>
      </c>
      <c r="C364" s="3" t="s">
        <v>19</v>
      </c>
      <c r="D364" s="4">
        <v>44185</v>
      </c>
      <c r="E364" s="24"/>
      <c r="F364" s="24"/>
      <c r="G364" s="24"/>
      <c r="H364" s="24"/>
      <c r="I364" s="24"/>
      <c r="J364" s="24"/>
      <c r="K364" s="2">
        <v>0</v>
      </c>
      <c r="L364" s="2"/>
      <c r="M364" s="2"/>
      <c r="N364" s="26"/>
      <c r="O364" s="22" t="s">
        <v>18</v>
      </c>
      <c r="P364" s="74">
        <v>0</v>
      </c>
    </row>
    <row r="365" spans="2:16" x14ac:dyDescent="0.3">
      <c r="B365" s="49" t="s">
        <v>18</v>
      </c>
      <c r="C365" s="3" t="s">
        <v>4</v>
      </c>
      <c r="D365" s="4">
        <v>44186</v>
      </c>
      <c r="E365" s="24"/>
      <c r="F365" s="24"/>
      <c r="G365" s="24"/>
      <c r="H365" s="24"/>
      <c r="I365" s="24"/>
      <c r="J365" s="24"/>
      <c r="K365" s="2">
        <v>0</v>
      </c>
      <c r="L365" s="2"/>
      <c r="M365" s="2"/>
      <c r="N365" s="26"/>
      <c r="O365" s="22" t="s">
        <v>18</v>
      </c>
      <c r="P365" s="74">
        <v>0</v>
      </c>
    </row>
    <row r="366" spans="2:16" x14ac:dyDescent="0.3">
      <c r="B366" s="49" t="s">
        <v>18</v>
      </c>
      <c r="C366" s="3" t="s">
        <v>5</v>
      </c>
      <c r="D366" s="4">
        <v>44187</v>
      </c>
      <c r="E366" s="24"/>
      <c r="F366" s="24"/>
      <c r="G366" s="24"/>
      <c r="H366" s="24"/>
      <c r="I366" s="24"/>
      <c r="J366" s="24"/>
      <c r="K366" s="2">
        <v>0</v>
      </c>
      <c r="L366" s="2"/>
      <c r="M366" s="2"/>
      <c r="N366" s="26"/>
      <c r="O366" s="22" t="s">
        <v>18</v>
      </c>
      <c r="P366" s="74">
        <v>0</v>
      </c>
    </row>
    <row r="367" spans="2:16" x14ac:dyDescent="0.3">
      <c r="B367" s="49" t="s">
        <v>18</v>
      </c>
      <c r="C367" s="3" t="s">
        <v>6</v>
      </c>
      <c r="D367" s="4">
        <v>44188</v>
      </c>
      <c r="E367" s="24"/>
      <c r="F367" s="24"/>
      <c r="G367" s="24"/>
      <c r="H367" s="24"/>
      <c r="I367" s="24"/>
      <c r="J367" s="24"/>
      <c r="K367" s="2">
        <v>0</v>
      </c>
      <c r="L367" s="2"/>
      <c r="M367" s="2"/>
      <c r="N367" s="26"/>
      <c r="O367" s="22" t="s">
        <v>43</v>
      </c>
      <c r="P367" s="74">
        <v>0</v>
      </c>
    </row>
    <row r="368" spans="2:16" ht="15" thickBot="1" x14ac:dyDescent="0.35">
      <c r="B368" s="49" t="s">
        <v>107</v>
      </c>
      <c r="C368" s="3" t="s">
        <v>7</v>
      </c>
      <c r="D368" s="4">
        <v>44189</v>
      </c>
      <c r="E368" s="24"/>
      <c r="F368" s="24"/>
      <c r="G368" s="24"/>
      <c r="H368" s="24"/>
      <c r="I368" s="24"/>
      <c r="J368" s="24"/>
      <c r="K368" s="2">
        <v>0</v>
      </c>
      <c r="L368" s="2"/>
      <c r="M368" s="2"/>
      <c r="N368" s="26"/>
      <c r="O368" s="22" t="s">
        <v>18</v>
      </c>
      <c r="P368" s="74">
        <v>0</v>
      </c>
    </row>
    <row r="369" spans="2:16" ht="15" thickBot="1" x14ac:dyDescent="0.35">
      <c r="B369" s="49" t="s">
        <v>18</v>
      </c>
      <c r="C369" s="3" t="s">
        <v>8</v>
      </c>
      <c r="D369" s="4">
        <v>44190</v>
      </c>
      <c r="E369" s="24"/>
      <c r="F369" s="24"/>
      <c r="G369" s="24"/>
      <c r="H369" s="24"/>
      <c r="I369" s="24"/>
      <c r="J369" s="24"/>
      <c r="K369" s="2">
        <v>0</v>
      </c>
      <c r="L369" s="2"/>
      <c r="M369" s="2"/>
      <c r="N369" s="26"/>
      <c r="O369" s="22" t="s">
        <v>18</v>
      </c>
      <c r="P369" s="75">
        <v>0</v>
      </c>
    </row>
    <row r="370" spans="2:16" x14ac:dyDescent="0.3">
      <c r="B370" s="49" t="s">
        <v>18</v>
      </c>
      <c r="C370" s="3" t="s">
        <v>9</v>
      </c>
      <c r="D370" s="4">
        <v>44191</v>
      </c>
      <c r="E370" s="24"/>
      <c r="F370" s="24"/>
      <c r="G370" s="24"/>
      <c r="H370" s="24"/>
      <c r="I370" s="24"/>
      <c r="J370" s="24"/>
      <c r="K370" s="2">
        <v>0</v>
      </c>
      <c r="L370" s="2"/>
      <c r="M370" s="2"/>
      <c r="N370" s="26"/>
      <c r="O370" s="22" t="s">
        <v>18</v>
      </c>
      <c r="P370" s="74">
        <v>0</v>
      </c>
    </row>
    <row r="371" spans="2:16" x14ac:dyDescent="0.3">
      <c r="B371" s="49" t="s">
        <v>18</v>
      </c>
      <c r="C371" s="3" t="s">
        <v>19</v>
      </c>
      <c r="D371" s="4">
        <v>44192</v>
      </c>
      <c r="E371" s="24"/>
      <c r="F371" s="24"/>
      <c r="G371" s="24"/>
      <c r="H371" s="24"/>
      <c r="I371" s="24"/>
      <c r="J371" s="24"/>
      <c r="K371" s="2">
        <v>0</v>
      </c>
      <c r="L371" s="2"/>
      <c r="M371" s="2"/>
      <c r="N371" s="26"/>
      <c r="O371" s="22" t="s">
        <v>18</v>
      </c>
      <c r="P371" s="74">
        <v>0</v>
      </c>
    </row>
    <row r="372" spans="2:16" x14ac:dyDescent="0.3">
      <c r="B372" s="49" t="s">
        <v>18</v>
      </c>
      <c r="C372" s="3" t="s">
        <v>4</v>
      </c>
      <c r="D372" s="4">
        <v>44193</v>
      </c>
      <c r="E372" s="24"/>
      <c r="F372" s="24"/>
      <c r="G372" s="24"/>
      <c r="H372" s="24"/>
      <c r="I372" s="24"/>
      <c r="J372" s="24"/>
      <c r="K372" s="2">
        <v>0</v>
      </c>
      <c r="L372" s="2"/>
      <c r="M372" s="2"/>
      <c r="N372" s="26"/>
      <c r="O372" s="22" t="s">
        <v>18</v>
      </c>
      <c r="P372" s="74">
        <v>0</v>
      </c>
    </row>
    <row r="373" spans="2:16" x14ac:dyDescent="0.3">
      <c r="B373" s="49" t="s">
        <v>18</v>
      </c>
      <c r="C373" s="3" t="s">
        <v>5</v>
      </c>
      <c r="D373" s="4">
        <v>44194</v>
      </c>
      <c r="E373" s="24"/>
      <c r="F373" s="24"/>
      <c r="G373" s="24"/>
      <c r="H373" s="24"/>
      <c r="I373" s="24"/>
      <c r="J373" s="24"/>
      <c r="K373" s="2">
        <v>0</v>
      </c>
      <c r="L373" s="2"/>
      <c r="M373" s="2"/>
      <c r="N373" s="26"/>
      <c r="O373" s="22" t="s">
        <v>18</v>
      </c>
      <c r="P373" s="74">
        <v>0</v>
      </c>
    </row>
    <row r="374" spans="2:16" x14ac:dyDescent="0.3">
      <c r="B374" s="49" t="s">
        <v>18</v>
      </c>
      <c r="C374" s="3" t="s">
        <v>6</v>
      </c>
      <c r="D374" s="4">
        <v>44195</v>
      </c>
      <c r="E374" s="24"/>
      <c r="F374" s="24"/>
      <c r="G374" s="24"/>
      <c r="H374" s="24"/>
      <c r="I374" s="24"/>
      <c r="J374" s="24"/>
      <c r="K374" s="2">
        <v>0</v>
      </c>
      <c r="L374" s="2"/>
      <c r="M374" s="2"/>
      <c r="N374" s="26"/>
      <c r="O374" s="22" t="s">
        <v>43</v>
      </c>
      <c r="P374" s="74">
        <v>0</v>
      </c>
    </row>
    <row r="375" spans="2:16" ht="15" thickBot="1" x14ac:dyDescent="0.35">
      <c r="B375" s="49" t="s">
        <v>108</v>
      </c>
      <c r="C375" s="3" t="s">
        <v>7</v>
      </c>
      <c r="D375" s="4">
        <v>44196</v>
      </c>
      <c r="E375" s="24"/>
      <c r="F375" s="24"/>
      <c r="G375" s="24"/>
      <c r="H375" s="24"/>
      <c r="I375" s="24"/>
      <c r="J375" s="24"/>
      <c r="K375" s="2">
        <v>0</v>
      </c>
      <c r="L375" s="2"/>
      <c r="M375" s="2"/>
      <c r="N375" s="26"/>
      <c r="O375" s="22" t="s">
        <v>18</v>
      </c>
      <c r="P375" s="74">
        <v>0</v>
      </c>
    </row>
    <row r="376" spans="2:16" ht="15" thickBot="1" x14ac:dyDescent="0.35">
      <c r="B376" s="49" t="s">
        <v>18</v>
      </c>
      <c r="C376" s="3" t="s">
        <v>8</v>
      </c>
      <c r="D376" s="4">
        <v>44197</v>
      </c>
      <c r="E376" s="24"/>
      <c r="F376" s="24"/>
      <c r="G376" s="24"/>
      <c r="H376" s="24"/>
      <c r="I376" s="24"/>
      <c r="J376" s="24"/>
      <c r="K376" s="2">
        <v>0</v>
      </c>
      <c r="L376" s="2"/>
      <c r="M376" s="2"/>
      <c r="N376" s="26"/>
      <c r="O376" s="22" t="s">
        <v>18</v>
      </c>
      <c r="P376" s="75">
        <v>0</v>
      </c>
    </row>
    <row r="377" spans="2:16" x14ac:dyDescent="0.3">
      <c r="B377" s="49" t="s">
        <v>18</v>
      </c>
      <c r="C377" s="3" t="s">
        <v>9</v>
      </c>
      <c r="D377" s="4">
        <v>44198</v>
      </c>
      <c r="E377" s="24"/>
      <c r="F377" s="24"/>
      <c r="G377" s="24"/>
      <c r="H377" s="24"/>
      <c r="I377" s="24"/>
      <c r="J377" s="24"/>
      <c r="K377" s="2">
        <v>0</v>
      </c>
      <c r="L377" s="2"/>
      <c r="M377" s="2"/>
      <c r="N377" s="26"/>
      <c r="O377" s="22" t="s">
        <v>18</v>
      </c>
      <c r="P377" s="74">
        <v>0</v>
      </c>
    </row>
    <row r="378" spans="2:16" x14ac:dyDescent="0.3">
      <c r="B378" s="49" t="s">
        <v>18</v>
      </c>
      <c r="C378" s="3" t="s">
        <v>19</v>
      </c>
      <c r="D378" s="4">
        <v>44199</v>
      </c>
      <c r="E378" s="24"/>
      <c r="F378" s="24"/>
      <c r="G378" s="24"/>
      <c r="H378" s="24"/>
      <c r="I378" s="24"/>
      <c r="J378" s="24"/>
      <c r="K378" s="2">
        <v>0</v>
      </c>
      <c r="L378" s="2"/>
      <c r="M378" s="2"/>
      <c r="N378" s="26"/>
      <c r="O378" s="22" t="s">
        <v>18</v>
      </c>
      <c r="P378" s="74">
        <v>0</v>
      </c>
    </row>
    <row r="379" spans="2:16" x14ac:dyDescent="0.3">
      <c r="B379" s="49" t="s">
        <v>18</v>
      </c>
      <c r="C379" s="3" t="s">
        <v>4</v>
      </c>
      <c r="D379" s="4">
        <v>44200</v>
      </c>
      <c r="E379" s="24"/>
      <c r="F379" s="24"/>
      <c r="G379" s="24"/>
      <c r="H379" s="24"/>
      <c r="I379" s="24"/>
      <c r="J379" s="24"/>
      <c r="K379" s="2">
        <v>0</v>
      </c>
      <c r="L379" s="2"/>
      <c r="M379" s="2"/>
      <c r="N379" s="26"/>
      <c r="O379" s="22" t="s">
        <v>18</v>
      </c>
      <c r="P379" s="74">
        <v>0</v>
      </c>
    </row>
    <row r="380" spans="2:16" x14ac:dyDescent="0.3">
      <c r="B380" s="49" t="s">
        <v>18</v>
      </c>
      <c r="C380" s="3" t="s">
        <v>5</v>
      </c>
      <c r="D380" s="4">
        <v>44201</v>
      </c>
      <c r="E380" s="24"/>
      <c r="F380" s="24"/>
      <c r="G380" s="24"/>
      <c r="H380" s="24"/>
      <c r="I380" s="24"/>
      <c r="J380" s="24"/>
      <c r="K380" s="2">
        <v>0</v>
      </c>
      <c r="L380" s="2"/>
      <c r="M380" s="2"/>
      <c r="N380" s="26"/>
      <c r="O380" s="22" t="s">
        <v>18</v>
      </c>
      <c r="P380" s="74">
        <v>0</v>
      </c>
    </row>
    <row r="381" spans="2:16" x14ac:dyDescent="0.3">
      <c r="B381" s="49" t="s">
        <v>18</v>
      </c>
      <c r="C381" s="3" t="s">
        <v>6</v>
      </c>
      <c r="D381" s="4">
        <v>44202</v>
      </c>
      <c r="E381" s="24"/>
      <c r="F381" s="24"/>
      <c r="G381" s="24"/>
      <c r="H381" s="24"/>
      <c r="I381" s="24"/>
      <c r="J381" s="24"/>
      <c r="K381" s="2">
        <v>0</v>
      </c>
      <c r="L381" s="2"/>
      <c r="M381" s="2"/>
      <c r="N381" s="26"/>
      <c r="O381" s="22" t="s">
        <v>18</v>
      </c>
      <c r="P381" s="74">
        <v>0</v>
      </c>
    </row>
    <row r="382" spans="2:16" ht="15" thickBot="1" x14ac:dyDescent="0.35">
      <c r="B382" s="49" t="s">
        <v>20</v>
      </c>
      <c r="C382" s="3" t="s">
        <v>7</v>
      </c>
      <c r="D382" s="4">
        <v>44203</v>
      </c>
      <c r="E382" s="24"/>
      <c r="F382" s="24"/>
      <c r="G382" s="24"/>
      <c r="H382" s="24"/>
      <c r="I382" s="24"/>
      <c r="J382" s="24"/>
      <c r="K382" s="2">
        <v>0</v>
      </c>
      <c r="L382" s="2"/>
      <c r="M382" s="2"/>
      <c r="N382" s="26"/>
      <c r="O382" s="22" t="s">
        <v>18</v>
      </c>
      <c r="P382" s="74">
        <v>0</v>
      </c>
    </row>
    <row r="383" spans="2:16" ht="15" thickBot="1" x14ac:dyDescent="0.35">
      <c r="B383" s="49" t="s">
        <v>18</v>
      </c>
      <c r="C383" s="3" t="s">
        <v>8</v>
      </c>
      <c r="D383" s="4">
        <v>44204</v>
      </c>
      <c r="E383" s="24"/>
      <c r="F383" s="24"/>
      <c r="G383" s="24"/>
      <c r="H383" s="24"/>
      <c r="I383" s="24"/>
      <c r="J383" s="24"/>
      <c r="K383" s="2">
        <v>0</v>
      </c>
      <c r="L383" s="2"/>
      <c r="M383" s="2"/>
      <c r="N383" s="26"/>
      <c r="O383" s="22" t="s">
        <v>18</v>
      </c>
      <c r="P383" s="75">
        <v>0</v>
      </c>
    </row>
    <row r="384" spans="2:16" x14ac:dyDescent="0.3">
      <c r="B384" s="49" t="s">
        <v>18</v>
      </c>
      <c r="C384" s="3" t="s">
        <v>9</v>
      </c>
      <c r="D384" s="4">
        <v>44205</v>
      </c>
      <c r="E384" s="24"/>
      <c r="F384" s="24"/>
      <c r="G384" s="24"/>
      <c r="H384" s="24"/>
      <c r="I384" s="24"/>
      <c r="J384" s="24"/>
      <c r="K384" s="2">
        <v>0</v>
      </c>
      <c r="L384" s="2"/>
      <c r="M384" s="2"/>
      <c r="N384" s="26"/>
      <c r="O384" s="22" t="s">
        <v>18</v>
      </c>
      <c r="P384" s="74">
        <v>0</v>
      </c>
    </row>
    <row r="385" spans="2:16" x14ac:dyDescent="0.3">
      <c r="B385" s="49" t="s">
        <v>18</v>
      </c>
      <c r="C385" s="3" t="s">
        <v>19</v>
      </c>
      <c r="D385" s="4">
        <v>44206</v>
      </c>
      <c r="E385" s="24"/>
      <c r="F385" s="24"/>
      <c r="G385" s="24"/>
      <c r="H385" s="24"/>
      <c r="I385" s="24"/>
      <c r="J385" s="24"/>
      <c r="K385" s="2">
        <v>0</v>
      </c>
      <c r="L385" s="2"/>
      <c r="M385" s="2"/>
      <c r="N385" s="26"/>
      <c r="O385" s="22" t="s">
        <v>18</v>
      </c>
      <c r="P385" s="74">
        <v>0</v>
      </c>
    </row>
    <row r="386" spans="2:16" x14ac:dyDescent="0.3">
      <c r="B386" s="49" t="s">
        <v>18</v>
      </c>
      <c r="C386" s="3" t="s">
        <v>4</v>
      </c>
      <c r="D386" s="4">
        <v>44207</v>
      </c>
      <c r="E386" s="24"/>
      <c r="F386" s="24"/>
      <c r="G386" s="24"/>
      <c r="H386" s="24"/>
      <c r="I386" s="24"/>
      <c r="J386" s="24"/>
      <c r="K386" s="2">
        <v>0</v>
      </c>
      <c r="L386" s="2"/>
      <c r="M386" s="2"/>
      <c r="N386" s="26"/>
      <c r="O386" s="22" t="s">
        <v>18</v>
      </c>
      <c r="P386" s="74">
        <v>0</v>
      </c>
    </row>
    <row r="387" spans="2:16" x14ac:dyDescent="0.3">
      <c r="B387" s="49" t="s">
        <v>18</v>
      </c>
      <c r="C387" s="3" t="s">
        <v>5</v>
      </c>
      <c r="D387" s="4">
        <v>44208</v>
      </c>
      <c r="E387" s="24"/>
      <c r="F387" s="24"/>
      <c r="G387" s="24"/>
      <c r="H387" s="24"/>
      <c r="I387" s="24"/>
      <c r="J387" s="24"/>
      <c r="K387" s="2">
        <v>0</v>
      </c>
      <c r="L387" s="2"/>
      <c r="M387" s="2"/>
      <c r="N387" s="26"/>
      <c r="O387" s="22" t="s">
        <v>18</v>
      </c>
      <c r="P387" s="74">
        <v>0</v>
      </c>
    </row>
    <row r="388" spans="2:16" x14ac:dyDescent="0.3">
      <c r="B388" s="49" t="s">
        <v>18</v>
      </c>
      <c r="C388" s="3" t="s">
        <v>6</v>
      </c>
      <c r="D388" s="4">
        <v>44209</v>
      </c>
      <c r="E388" s="24"/>
      <c r="F388" s="24"/>
      <c r="G388" s="24"/>
      <c r="H388" s="24"/>
      <c r="I388" s="24"/>
      <c r="J388" s="24"/>
      <c r="K388" s="2">
        <v>0</v>
      </c>
      <c r="L388" s="2"/>
      <c r="M388" s="2"/>
      <c r="N388" s="26"/>
      <c r="O388" s="22" t="s">
        <v>18</v>
      </c>
      <c r="P388" s="74">
        <v>0</v>
      </c>
    </row>
    <row r="389" spans="2:16" ht="15" thickBot="1" x14ac:dyDescent="0.35">
      <c r="B389" s="49" t="s">
        <v>21</v>
      </c>
      <c r="C389" s="3" t="s">
        <v>7</v>
      </c>
      <c r="D389" s="4">
        <v>44210</v>
      </c>
      <c r="E389" s="24"/>
      <c r="F389" s="24"/>
      <c r="G389" s="24"/>
      <c r="H389" s="24"/>
      <c r="I389" s="24"/>
      <c r="J389" s="24"/>
      <c r="K389" s="2">
        <v>0</v>
      </c>
      <c r="L389" s="2"/>
      <c r="M389" s="2"/>
      <c r="N389" s="26"/>
      <c r="O389" s="22" t="s">
        <v>18</v>
      </c>
      <c r="P389" s="74">
        <v>0</v>
      </c>
    </row>
    <row r="390" spans="2:16" ht="15" thickBot="1" x14ac:dyDescent="0.35">
      <c r="B390" s="49" t="s">
        <v>18</v>
      </c>
      <c r="C390" s="3" t="s">
        <v>8</v>
      </c>
      <c r="D390" s="4">
        <v>44211</v>
      </c>
      <c r="E390" s="24"/>
      <c r="F390" s="24"/>
      <c r="G390" s="24"/>
      <c r="H390" s="24"/>
      <c r="I390" s="24"/>
      <c r="J390" s="24"/>
      <c r="K390" s="2">
        <v>0</v>
      </c>
      <c r="L390" s="2"/>
      <c r="M390" s="2"/>
      <c r="N390" s="26"/>
      <c r="O390" s="22" t="s">
        <v>18</v>
      </c>
      <c r="P390" s="75">
        <v>0</v>
      </c>
    </row>
    <row r="391" spans="2:16" x14ac:dyDescent="0.3">
      <c r="B391" s="49" t="s">
        <v>18</v>
      </c>
      <c r="C391" s="3" t="s">
        <v>9</v>
      </c>
      <c r="D391" s="4">
        <v>44212</v>
      </c>
      <c r="E391" s="24"/>
      <c r="F391" s="24"/>
      <c r="G391" s="24"/>
      <c r="H391" s="24"/>
      <c r="I391" s="24"/>
      <c r="J391" s="24"/>
      <c r="K391" s="2">
        <v>0</v>
      </c>
      <c r="L391" s="2"/>
      <c r="M391" s="2"/>
      <c r="N391" s="26"/>
      <c r="O391" s="22" t="s">
        <v>18</v>
      </c>
      <c r="P391" s="74">
        <v>0</v>
      </c>
    </row>
    <row r="392" spans="2:16" x14ac:dyDescent="0.3">
      <c r="B392" s="49" t="s">
        <v>18</v>
      </c>
      <c r="C392" s="3" t="s">
        <v>19</v>
      </c>
      <c r="D392" s="4">
        <v>44213</v>
      </c>
      <c r="E392" s="24"/>
      <c r="F392" s="24"/>
      <c r="G392" s="24"/>
      <c r="H392" s="24"/>
      <c r="I392" s="24"/>
      <c r="J392" s="24"/>
      <c r="K392" s="2">
        <v>0</v>
      </c>
      <c r="L392" s="2"/>
      <c r="M392" s="2"/>
      <c r="N392" s="26"/>
      <c r="O392" s="22" t="s">
        <v>18</v>
      </c>
      <c r="P392" s="74">
        <v>0</v>
      </c>
    </row>
    <row r="393" spans="2:16" x14ac:dyDescent="0.3">
      <c r="B393" s="49" t="s">
        <v>18</v>
      </c>
      <c r="C393" s="3" t="s">
        <v>4</v>
      </c>
      <c r="D393" s="4">
        <v>44214</v>
      </c>
      <c r="E393" s="24"/>
      <c r="F393" s="24"/>
      <c r="G393" s="24"/>
      <c r="H393" s="24"/>
      <c r="I393" s="24"/>
      <c r="J393" s="24"/>
      <c r="K393" s="2">
        <v>0</v>
      </c>
      <c r="L393" s="2"/>
      <c r="M393" s="2"/>
      <c r="N393" s="26"/>
      <c r="O393" s="22" t="s">
        <v>18</v>
      </c>
      <c r="P393" s="74">
        <v>0</v>
      </c>
    </row>
    <row r="394" spans="2:16" x14ac:dyDescent="0.3">
      <c r="B394" s="49" t="s">
        <v>18</v>
      </c>
      <c r="C394" s="3" t="s">
        <v>5</v>
      </c>
      <c r="D394" s="4">
        <v>44215</v>
      </c>
      <c r="E394" s="24"/>
      <c r="F394" s="24"/>
      <c r="G394" s="24"/>
      <c r="H394" s="24"/>
      <c r="I394" s="24"/>
      <c r="J394" s="24"/>
      <c r="K394" s="2">
        <v>0</v>
      </c>
      <c r="L394" s="2"/>
      <c r="M394" s="2"/>
      <c r="N394" s="26"/>
      <c r="O394" s="22" t="s">
        <v>18</v>
      </c>
      <c r="P394" s="74">
        <v>0</v>
      </c>
    </row>
    <row r="395" spans="2:16" x14ac:dyDescent="0.3">
      <c r="B395" s="49" t="s">
        <v>18</v>
      </c>
      <c r="C395" s="3" t="s">
        <v>6</v>
      </c>
      <c r="D395" s="4">
        <v>44216</v>
      </c>
      <c r="E395" s="24"/>
      <c r="F395" s="24"/>
      <c r="G395" s="24"/>
      <c r="H395" s="24"/>
      <c r="I395" s="24"/>
      <c r="J395" s="24"/>
      <c r="K395" s="2">
        <v>0</v>
      </c>
      <c r="L395" s="2"/>
      <c r="M395" s="2"/>
      <c r="N395" s="26"/>
      <c r="O395" s="22" t="s">
        <v>18</v>
      </c>
      <c r="P395" s="74">
        <v>0</v>
      </c>
    </row>
    <row r="396" spans="2:16" ht="15" thickBot="1" x14ac:dyDescent="0.35">
      <c r="B396" s="49" t="s">
        <v>22</v>
      </c>
      <c r="C396" s="3" t="s">
        <v>7</v>
      </c>
      <c r="D396" s="4">
        <v>44217</v>
      </c>
      <c r="E396" s="24"/>
      <c r="F396" s="24"/>
      <c r="G396" s="24"/>
      <c r="H396" s="24"/>
      <c r="I396" s="24"/>
      <c r="J396" s="24"/>
      <c r="K396" s="2">
        <v>0</v>
      </c>
      <c r="L396" s="2"/>
      <c r="M396" s="2"/>
      <c r="N396" s="26"/>
      <c r="O396" s="22" t="s">
        <v>18</v>
      </c>
      <c r="P396" s="74">
        <v>0</v>
      </c>
    </row>
    <row r="397" spans="2:16" ht="15" thickBot="1" x14ac:dyDescent="0.35">
      <c r="B397" s="49" t="s">
        <v>18</v>
      </c>
      <c r="C397" s="3" t="s">
        <v>8</v>
      </c>
      <c r="D397" s="4">
        <v>44218</v>
      </c>
      <c r="E397" s="24"/>
      <c r="F397" s="24"/>
      <c r="G397" s="24"/>
      <c r="H397" s="24"/>
      <c r="I397" s="24"/>
      <c r="J397" s="24"/>
      <c r="K397" s="2">
        <v>0</v>
      </c>
      <c r="L397" s="2"/>
      <c r="M397" s="2"/>
      <c r="N397" s="26"/>
      <c r="O397" s="22" t="s">
        <v>18</v>
      </c>
      <c r="P397" s="75">
        <v>0</v>
      </c>
    </row>
    <row r="398" spans="2:16" x14ac:dyDescent="0.3">
      <c r="B398" s="49" t="s">
        <v>18</v>
      </c>
      <c r="C398" s="3" t="s">
        <v>9</v>
      </c>
      <c r="D398" s="4">
        <v>44219</v>
      </c>
      <c r="E398" s="24"/>
      <c r="F398" s="24"/>
      <c r="G398" s="24"/>
      <c r="H398" s="24"/>
      <c r="I398" s="24"/>
      <c r="J398" s="24"/>
      <c r="K398" s="2">
        <v>0</v>
      </c>
      <c r="L398" s="2"/>
      <c r="M398" s="2"/>
      <c r="N398" s="26"/>
      <c r="O398" s="22" t="s">
        <v>18</v>
      </c>
      <c r="P398" s="74">
        <v>0</v>
      </c>
    </row>
    <row r="399" spans="2:16" x14ac:dyDescent="0.3">
      <c r="B399" s="49" t="s">
        <v>18</v>
      </c>
      <c r="C399" s="3" t="s">
        <v>19</v>
      </c>
      <c r="D399" s="4">
        <v>44220</v>
      </c>
      <c r="E399" s="24"/>
      <c r="F399" s="24"/>
      <c r="G399" s="24"/>
      <c r="H399" s="24"/>
      <c r="I399" s="24"/>
      <c r="J399" s="24"/>
      <c r="K399" s="2">
        <v>0</v>
      </c>
      <c r="L399" s="2"/>
      <c r="M399" s="2"/>
      <c r="N399" s="26"/>
      <c r="O399" s="22" t="s">
        <v>18</v>
      </c>
      <c r="P399" s="74">
        <v>0</v>
      </c>
    </row>
    <row r="400" spans="2:16" x14ac:dyDescent="0.3">
      <c r="B400" s="49" t="s">
        <v>18</v>
      </c>
      <c r="C400" s="3" t="s">
        <v>4</v>
      </c>
      <c r="D400" s="4">
        <v>44221</v>
      </c>
      <c r="E400" s="24"/>
      <c r="F400" s="24"/>
      <c r="G400" s="24"/>
      <c r="H400" s="24"/>
      <c r="I400" s="24"/>
      <c r="J400" s="24"/>
      <c r="K400" s="2">
        <v>0</v>
      </c>
      <c r="L400" s="2"/>
      <c r="M400" s="2"/>
      <c r="N400" s="26"/>
      <c r="O400" s="22" t="s">
        <v>18</v>
      </c>
      <c r="P400" s="74">
        <v>0</v>
      </c>
    </row>
    <row r="401" spans="2:16" x14ac:dyDescent="0.3">
      <c r="B401" s="49" t="s">
        <v>18</v>
      </c>
      <c r="C401" s="3" t="s">
        <v>5</v>
      </c>
      <c r="D401" s="4">
        <v>44222</v>
      </c>
      <c r="E401" s="24"/>
      <c r="F401" s="24"/>
      <c r="G401" s="24"/>
      <c r="H401" s="24"/>
      <c r="I401" s="24"/>
      <c r="J401" s="24"/>
      <c r="K401" s="2">
        <v>0</v>
      </c>
      <c r="L401" s="2"/>
      <c r="M401" s="2"/>
      <c r="N401" s="26"/>
      <c r="O401" s="22" t="s">
        <v>18</v>
      </c>
      <c r="P401" s="74">
        <v>0</v>
      </c>
    </row>
    <row r="402" spans="2:16" x14ac:dyDescent="0.3">
      <c r="B402" s="49" t="s">
        <v>18</v>
      </c>
      <c r="C402" s="3" t="s">
        <v>6</v>
      </c>
      <c r="D402" s="4">
        <v>44223</v>
      </c>
      <c r="E402" s="24"/>
      <c r="F402" s="24"/>
      <c r="G402" s="24"/>
      <c r="H402" s="24"/>
      <c r="I402" s="24"/>
      <c r="J402" s="24"/>
      <c r="K402" s="2">
        <v>0</v>
      </c>
      <c r="L402" s="2"/>
      <c r="M402" s="2"/>
      <c r="N402" s="26"/>
      <c r="O402" s="22" t="s">
        <v>18</v>
      </c>
      <c r="P402" s="74">
        <v>0</v>
      </c>
    </row>
    <row r="403" spans="2:16" ht="15" thickBot="1" x14ac:dyDescent="0.35">
      <c r="B403" s="49" t="s">
        <v>23</v>
      </c>
      <c r="C403" s="3" t="s">
        <v>7</v>
      </c>
      <c r="D403" s="4">
        <v>44224</v>
      </c>
      <c r="E403" s="24"/>
      <c r="F403" s="24"/>
      <c r="G403" s="24"/>
      <c r="H403" s="24"/>
      <c r="I403" s="24"/>
      <c r="J403" s="24"/>
      <c r="K403" s="2">
        <v>0</v>
      </c>
      <c r="L403" s="2"/>
      <c r="M403" s="2"/>
      <c r="N403" s="26"/>
      <c r="O403" s="22" t="s">
        <v>18</v>
      </c>
      <c r="P403" s="74">
        <v>0</v>
      </c>
    </row>
    <row r="404" spans="2:16" ht="15" thickBot="1" x14ac:dyDescent="0.35">
      <c r="B404" s="49" t="s">
        <v>18</v>
      </c>
      <c r="C404" s="3" t="s">
        <v>8</v>
      </c>
      <c r="D404" s="4">
        <v>44225</v>
      </c>
      <c r="E404" s="24"/>
      <c r="F404" s="24"/>
      <c r="G404" s="24"/>
      <c r="H404" s="24"/>
      <c r="I404" s="24"/>
      <c r="J404" s="24"/>
      <c r="K404" s="2">
        <v>0</v>
      </c>
      <c r="L404" s="2"/>
      <c r="M404" s="2"/>
      <c r="N404" s="26"/>
      <c r="O404" s="22" t="s">
        <v>18</v>
      </c>
      <c r="P404" s="75">
        <v>0</v>
      </c>
    </row>
    <row r="405" spans="2:16" x14ac:dyDescent="0.3">
      <c r="B405" s="49" t="s">
        <v>18</v>
      </c>
      <c r="C405" s="3" t="s">
        <v>9</v>
      </c>
      <c r="D405" s="4">
        <v>44226</v>
      </c>
      <c r="E405" s="24"/>
      <c r="F405" s="24"/>
      <c r="G405" s="24"/>
      <c r="H405" s="24"/>
      <c r="I405" s="24"/>
      <c r="J405" s="24"/>
      <c r="K405" s="2">
        <v>0</v>
      </c>
      <c r="L405" s="2"/>
      <c r="M405" s="2"/>
      <c r="N405" s="26"/>
      <c r="O405" s="22" t="s">
        <v>18</v>
      </c>
      <c r="P405" s="74">
        <v>0</v>
      </c>
    </row>
    <row r="406" spans="2:16" x14ac:dyDescent="0.3">
      <c r="B406" s="49" t="s">
        <v>18</v>
      </c>
      <c r="C406" s="3" t="s">
        <v>19</v>
      </c>
      <c r="D406" s="4">
        <v>44227</v>
      </c>
      <c r="E406" s="24"/>
      <c r="F406" s="24"/>
      <c r="G406" s="24"/>
      <c r="H406" s="24"/>
      <c r="I406" s="24"/>
      <c r="J406" s="24"/>
      <c r="K406" s="2">
        <v>0</v>
      </c>
      <c r="L406" s="2"/>
      <c r="M406" s="2"/>
      <c r="N406" s="26"/>
      <c r="O406" s="22" t="s">
        <v>18</v>
      </c>
      <c r="P406" s="74">
        <v>0</v>
      </c>
    </row>
    <row r="407" spans="2:16" x14ac:dyDescent="0.3">
      <c r="B407" s="49" t="s">
        <v>18</v>
      </c>
      <c r="C407" s="3" t="s">
        <v>4</v>
      </c>
      <c r="D407" s="4">
        <v>44228</v>
      </c>
      <c r="E407" s="24"/>
      <c r="F407" s="24"/>
      <c r="G407" s="24"/>
      <c r="H407" s="24"/>
      <c r="I407" s="24"/>
      <c r="J407" s="24"/>
      <c r="K407" s="2">
        <v>0</v>
      </c>
      <c r="L407" s="2"/>
      <c r="M407" s="2"/>
      <c r="N407" s="26"/>
      <c r="O407" s="22" t="s">
        <v>18</v>
      </c>
      <c r="P407" s="74">
        <v>0</v>
      </c>
    </row>
    <row r="408" spans="2:16" x14ac:dyDescent="0.3">
      <c r="B408" s="49" t="s">
        <v>18</v>
      </c>
      <c r="C408" s="3" t="s">
        <v>5</v>
      </c>
      <c r="D408" s="4">
        <v>44229</v>
      </c>
      <c r="E408" s="24"/>
      <c r="F408" s="24"/>
      <c r="G408" s="24"/>
      <c r="H408" s="24"/>
      <c r="I408" s="24"/>
      <c r="J408" s="24"/>
      <c r="K408" s="2">
        <v>0</v>
      </c>
      <c r="L408" s="2"/>
      <c r="M408" s="2"/>
      <c r="N408" s="26"/>
      <c r="O408" s="22" t="s">
        <v>18</v>
      </c>
      <c r="P408" s="74">
        <v>0</v>
      </c>
    </row>
    <row r="409" spans="2:16" x14ac:dyDescent="0.3">
      <c r="B409" s="49" t="s">
        <v>18</v>
      </c>
      <c r="C409" s="3" t="s">
        <v>6</v>
      </c>
      <c r="D409" s="4">
        <v>44230</v>
      </c>
      <c r="E409" s="24"/>
      <c r="F409" s="24"/>
      <c r="G409" s="24"/>
      <c r="H409" s="24"/>
      <c r="I409" s="24"/>
      <c r="J409" s="24"/>
      <c r="K409" s="2">
        <v>0</v>
      </c>
      <c r="L409" s="2"/>
      <c r="M409" s="2"/>
      <c r="N409" s="26"/>
      <c r="O409" s="22" t="s">
        <v>18</v>
      </c>
      <c r="P409" s="74">
        <v>0</v>
      </c>
    </row>
    <row r="410" spans="2:16" ht="15" thickBot="1" x14ac:dyDescent="0.35">
      <c r="B410" s="49" t="s">
        <v>24</v>
      </c>
      <c r="C410" s="3" t="s">
        <v>7</v>
      </c>
      <c r="D410" s="4">
        <v>44231</v>
      </c>
      <c r="E410" s="24"/>
      <c r="F410" s="24"/>
      <c r="G410" s="24"/>
      <c r="H410" s="24"/>
      <c r="I410" s="24"/>
      <c r="J410" s="24"/>
      <c r="K410" s="2">
        <v>0</v>
      </c>
      <c r="L410" s="2"/>
      <c r="M410" s="2"/>
      <c r="N410" s="26"/>
      <c r="O410" s="22" t="s">
        <v>18</v>
      </c>
      <c r="P410" s="74">
        <v>0</v>
      </c>
    </row>
    <row r="411" spans="2:16" ht="15" thickBot="1" x14ac:dyDescent="0.35">
      <c r="B411" s="49" t="s">
        <v>18</v>
      </c>
      <c r="C411" s="3" t="s">
        <v>8</v>
      </c>
      <c r="D411" s="4">
        <v>44232</v>
      </c>
      <c r="E411" s="24"/>
      <c r="F411" s="24"/>
      <c r="G411" s="24"/>
      <c r="H411" s="24"/>
      <c r="I411" s="24"/>
      <c r="J411" s="24"/>
      <c r="K411" s="2">
        <v>0</v>
      </c>
      <c r="L411" s="2"/>
      <c r="M411" s="2"/>
      <c r="N411" s="26"/>
      <c r="O411" s="22" t="s">
        <v>18</v>
      </c>
      <c r="P411" s="75">
        <v>0</v>
      </c>
    </row>
    <row r="412" spans="2:16" x14ac:dyDescent="0.3">
      <c r="B412" s="49" t="s">
        <v>18</v>
      </c>
      <c r="C412" s="3" t="s">
        <v>9</v>
      </c>
      <c r="D412" s="4">
        <v>44233</v>
      </c>
      <c r="E412" s="24"/>
      <c r="F412" s="24"/>
      <c r="G412" s="24"/>
      <c r="H412" s="24"/>
      <c r="I412" s="24"/>
      <c r="J412" s="24"/>
      <c r="K412" s="2">
        <v>0</v>
      </c>
      <c r="L412" s="2"/>
      <c r="M412" s="2"/>
      <c r="N412" s="26"/>
      <c r="O412" s="22" t="s">
        <v>18</v>
      </c>
      <c r="P412" s="74">
        <v>0</v>
      </c>
    </row>
    <row r="413" spans="2:16" x14ac:dyDescent="0.3">
      <c r="B413" s="49" t="s">
        <v>18</v>
      </c>
      <c r="C413" s="3" t="s">
        <v>19</v>
      </c>
      <c r="D413" s="4">
        <v>44234</v>
      </c>
      <c r="E413" s="24"/>
      <c r="F413" s="24"/>
      <c r="G413" s="24"/>
      <c r="H413" s="24"/>
      <c r="I413" s="24"/>
      <c r="J413" s="24"/>
      <c r="K413" s="2">
        <v>0</v>
      </c>
      <c r="L413" s="2"/>
      <c r="M413" s="2"/>
      <c r="N413" s="26"/>
      <c r="O413" s="22" t="s">
        <v>18</v>
      </c>
      <c r="P413" s="74">
        <v>0</v>
      </c>
    </row>
    <row r="414" spans="2:16" x14ac:dyDescent="0.3">
      <c r="B414" s="49" t="s">
        <v>18</v>
      </c>
      <c r="C414" s="3" t="s">
        <v>4</v>
      </c>
      <c r="D414" s="4">
        <v>44235</v>
      </c>
      <c r="E414" s="24"/>
      <c r="F414" s="24"/>
      <c r="G414" s="24"/>
      <c r="H414" s="24"/>
      <c r="I414" s="24"/>
      <c r="J414" s="24"/>
      <c r="K414" s="2">
        <v>0</v>
      </c>
      <c r="L414" s="2"/>
      <c r="M414" s="2"/>
      <c r="N414" s="26"/>
      <c r="O414" s="22" t="s">
        <v>18</v>
      </c>
      <c r="P414" s="74">
        <v>0</v>
      </c>
    </row>
    <row r="415" spans="2:16" x14ac:dyDescent="0.3">
      <c r="B415" s="49" t="s">
        <v>18</v>
      </c>
      <c r="C415" s="3" t="s">
        <v>5</v>
      </c>
      <c r="D415" s="4">
        <v>44236</v>
      </c>
      <c r="E415" s="24"/>
      <c r="F415" s="24"/>
      <c r="G415" s="24"/>
      <c r="H415" s="24"/>
      <c r="I415" s="24"/>
      <c r="J415" s="24"/>
      <c r="K415" s="2">
        <v>0</v>
      </c>
      <c r="L415" s="2"/>
      <c r="M415" s="2"/>
      <c r="N415" s="26"/>
      <c r="O415" s="22" t="s">
        <v>18</v>
      </c>
      <c r="P415" s="74">
        <v>0</v>
      </c>
    </row>
    <row r="416" spans="2:16" x14ac:dyDescent="0.3">
      <c r="B416" s="49" t="s">
        <v>18</v>
      </c>
      <c r="C416" s="3" t="s">
        <v>6</v>
      </c>
      <c r="D416" s="4">
        <v>44237</v>
      </c>
      <c r="E416" s="24"/>
      <c r="F416" s="24"/>
      <c r="G416" s="24"/>
      <c r="H416" s="24"/>
      <c r="I416" s="24"/>
      <c r="J416" s="24"/>
      <c r="K416" s="2">
        <v>0</v>
      </c>
      <c r="L416" s="2"/>
      <c r="M416" s="2"/>
      <c r="N416" s="26"/>
      <c r="O416" s="22" t="s">
        <v>18</v>
      </c>
      <c r="P416" s="74">
        <v>0</v>
      </c>
    </row>
    <row r="417" spans="2:16" ht="15" thickBot="1" x14ac:dyDescent="0.35">
      <c r="B417" s="49" t="s">
        <v>61</v>
      </c>
      <c r="C417" s="3" t="s">
        <v>7</v>
      </c>
      <c r="D417" s="4">
        <v>44238</v>
      </c>
      <c r="E417" s="24"/>
      <c r="F417" s="24"/>
      <c r="G417" s="24"/>
      <c r="H417" s="24"/>
      <c r="I417" s="24"/>
      <c r="J417" s="24"/>
      <c r="K417" s="2">
        <v>0</v>
      </c>
      <c r="L417" s="2"/>
      <c r="M417" s="2"/>
      <c r="N417" s="26"/>
      <c r="O417" s="22" t="s">
        <v>18</v>
      </c>
      <c r="P417" s="74">
        <v>0</v>
      </c>
    </row>
    <row r="418" spans="2:16" ht="15" thickBot="1" x14ac:dyDescent="0.35">
      <c r="B418" s="49" t="s">
        <v>18</v>
      </c>
      <c r="C418" s="3" t="s">
        <v>8</v>
      </c>
      <c r="D418" s="4">
        <v>44239</v>
      </c>
      <c r="E418" s="24"/>
      <c r="F418" s="24"/>
      <c r="G418" s="24"/>
      <c r="H418" s="24"/>
      <c r="I418" s="24"/>
      <c r="J418" s="24"/>
      <c r="K418" s="2">
        <v>0</v>
      </c>
      <c r="L418" s="2"/>
      <c r="M418" s="54"/>
      <c r="N418" s="55"/>
      <c r="O418" s="56" t="s">
        <v>18</v>
      </c>
      <c r="P418" s="75">
        <v>0</v>
      </c>
    </row>
    <row r="419" spans="2:16" x14ac:dyDescent="0.3">
      <c r="B419" s="49" t="s">
        <v>18</v>
      </c>
      <c r="C419" s="3" t="s">
        <v>9</v>
      </c>
      <c r="D419" s="4">
        <v>44240</v>
      </c>
      <c r="E419" s="24"/>
      <c r="F419" s="24"/>
      <c r="G419" s="24"/>
      <c r="H419" s="24"/>
      <c r="I419" s="24"/>
      <c r="J419" s="24"/>
      <c r="K419" s="2">
        <v>0</v>
      </c>
      <c r="L419" s="2"/>
    </row>
    <row r="420" spans="2:16" ht="15" thickBot="1" x14ac:dyDescent="0.35">
      <c r="B420" s="50" t="s">
        <v>18</v>
      </c>
      <c r="C420" s="51" t="s">
        <v>19</v>
      </c>
      <c r="D420" s="52">
        <v>44241</v>
      </c>
      <c r="E420" s="53"/>
      <c r="F420" s="53"/>
      <c r="G420" s="53"/>
      <c r="H420" s="53"/>
      <c r="I420" s="53"/>
      <c r="J420" s="53"/>
      <c r="K420" s="54">
        <v>0</v>
      </c>
      <c r="L420" s="54"/>
    </row>
  </sheetData>
  <mergeCells count="1">
    <mergeCell ref="E3:H3"/>
  </mergeCells>
  <conditionalFormatting sqref="B1:P2 B5:P6 Q5:R5 B3:E3 J3 B8:P1048576">
    <cfRule type="expression" dxfId="1" priority="1">
      <formula>WEEKDAY($D1,2)=7</formula>
    </cfRule>
  </conditionalFormatting>
  <conditionalFormatting sqref="O4:P4">
    <cfRule type="expression" dxfId="0" priority="7">
      <formula>WEEKDAY($D3,2)=7</formula>
    </cfRule>
  </conditionalFormatting>
  <pageMargins left="0.7" right="0.7" top="0.75" bottom="0.75" header="0.3" footer="0.3"/>
  <pageSetup paperSize="9" scale="4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3:E19"/>
  <sheetViews>
    <sheetView workbookViewId="0">
      <selection activeCell="A6" sqref="A6"/>
    </sheetView>
  </sheetViews>
  <sheetFormatPr baseColWidth="10" defaultRowHeight="14.4" x14ac:dyDescent="0.3"/>
  <cols>
    <col min="1" max="1" width="19.5546875" bestFit="1" customWidth="1"/>
    <col min="2" max="2" width="7.109375" customWidth="1"/>
    <col min="3" max="3" width="24.44140625" bestFit="1" customWidth="1"/>
    <col min="4" max="4" width="19.77734375" bestFit="1" customWidth="1"/>
    <col min="5" max="5" width="18.77734375" bestFit="1" customWidth="1"/>
  </cols>
  <sheetData>
    <row r="3" spans="1:5" x14ac:dyDescent="0.3">
      <c r="C3" s="18" t="s">
        <v>48</v>
      </c>
    </row>
    <row r="4" spans="1:5" x14ac:dyDescent="0.3">
      <c r="A4" s="18" t="s">
        <v>49</v>
      </c>
      <c r="B4" s="18" t="s">
        <v>12</v>
      </c>
      <c r="C4" t="s">
        <v>47</v>
      </c>
      <c r="D4" t="s">
        <v>44</v>
      </c>
      <c r="E4" t="s">
        <v>45</v>
      </c>
    </row>
    <row r="5" spans="1:5" x14ac:dyDescent="0.3">
      <c r="A5" t="s">
        <v>57</v>
      </c>
      <c r="C5" s="21">
        <v>0.59722222222222221</v>
      </c>
      <c r="D5" s="20">
        <v>0</v>
      </c>
      <c r="E5" s="19">
        <v>2</v>
      </c>
    </row>
    <row r="6" spans="1:5" x14ac:dyDescent="0.3">
      <c r="A6" t="s">
        <v>46</v>
      </c>
      <c r="B6" s="80" t="s">
        <v>111</v>
      </c>
      <c r="C6" s="21">
        <v>6.666666666666667</v>
      </c>
      <c r="D6" s="20">
        <v>0</v>
      </c>
      <c r="E6" s="19">
        <v>5</v>
      </c>
    </row>
    <row r="7" spans="1:5" x14ac:dyDescent="0.3">
      <c r="B7" s="80" t="s">
        <v>112</v>
      </c>
      <c r="C7" s="21">
        <v>0</v>
      </c>
      <c r="D7" s="20">
        <v>0</v>
      </c>
      <c r="E7" s="19"/>
    </row>
    <row r="8" spans="1:5" x14ac:dyDescent="0.3">
      <c r="B8" s="80" t="s">
        <v>113</v>
      </c>
      <c r="C8" s="21">
        <v>0</v>
      </c>
      <c r="D8" s="20">
        <v>0</v>
      </c>
      <c r="E8" s="19"/>
    </row>
    <row r="9" spans="1:5" x14ac:dyDescent="0.3">
      <c r="B9" s="80" t="s">
        <v>114</v>
      </c>
      <c r="C9" s="21">
        <v>0</v>
      </c>
      <c r="D9" s="20">
        <v>0</v>
      </c>
      <c r="E9" s="19"/>
    </row>
    <row r="10" spans="1:5" x14ac:dyDescent="0.3">
      <c r="B10" s="80" t="s">
        <v>115</v>
      </c>
      <c r="C10" s="21">
        <v>0</v>
      </c>
      <c r="D10" s="20">
        <v>0</v>
      </c>
      <c r="E10" s="19"/>
    </row>
    <row r="11" spans="1:5" x14ac:dyDescent="0.3">
      <c r="B11" s="80" t="s">
        <v>116</v>
      </c>
      <c r="C11" s="21">
        <v>0</v>
      </c>
      <c r="D11" s="20">
        <v>0</v>
      </c>
      <c r="E11" s="19"/>
    </row>
    <row r="12" spans="1:5" x14ac:dyDescent="0.3">
      <c r="B12" s="80" t="s">
        <v>117</v>
      </c>
      <c r="C12" s="21">
        <v>0</v>
      </c>
      <c r="D12" s="20">
        <v>0</v>
      </c>
      <c r="E12" s="19"/>
    </row>
    <row r="13" spans="1:5" x14ac:dyDescent="0.3">
      <c r="B13" s="80" t="s">
        <v>118</v>
      </c>
      <c r="C13" s="21">
        <v>0</v>
      </c>
      <c r="D13" s="20">
        <v>0</v>
      </c>
      <c r="E13" s="19"/>
    </row>
    <row r="14" spans="1:5" x14ac:dyDescent="0.3">
      <c r="B14" s="80" t="s">
        <v>119</v>
      </c>
      <c r="C14" s="21">
        <v>0</v>
      </c>
      <c r="D14" s="20">
        <v>0</v>
      </c>
      <c r="E14" s="19"/>
    </row>
    <row r="15" spans="1:5" x14ac:dyDescent="0.3">
      <c r="B15" s="80" t="s">
        <v>120</v>
      </c>
      <c r="C15" s="21">
        <v>0</v>
      </c>
      <c r="D15" s="20">
        <v>0</v>
      </c>
      <c r="E15" s="19"/>
    </row>
    <row r="16" spans="1:5" x14ac:dyDescent="0.3">
      <c r="B16" s="80" t="s">
        <v>121</v>
      </c>
      <c r="C16" s="21">
        <v>0</v>
      </c>
      <c r="D16" s="20">
        <v>0</v>
      </c>
      <c r="E16" s="19"/>
    </row>
    <row r="17" spans="1:5" x14ac:dyDescent="0.3">
      <c r="B17" s="80" t="s">
        <v>122</v>
      </c>
      <c r="C17" s="21">
        <v>0</v>
      </c>
      <c r="D17" s="20">
        <v>0</v>
      </c>
      <c r="E17" s="19"/>
    </row>
    <row r="18" spans="1:5" x14ac:dyDescent="0.3">
      <c r="A18" t="s">
        <v>123</v>
      </c>
      <c r="C18" s="21">
        <v>6.666666666666667</v>
      </c>
      <c r="D18" s="20">
        <v>0</v>
      </c>
      <c r="E18" s="19">
        <v>5</v>
      </c>
    </row>
    <row r="19" spans="1:5" x14ac:dyDescent="0.3">
      <c r="A19" t="s">
        <v>58</v>
      </c>
      <c r="C19" s="21">
        <v>0</v>
      </c>
      <c r="D19" s="20">
        <v>0</v>
      </c>
      <c r="E19" s="19"/>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A5"/>
  <sheetViews>
    <sheetView workbookViewId="0">
      <selection activeCell="B9" sqref="B9"/>
    </sheetView>
  </sheetViews>
  <sheetFormatPr baseColWidth="10" defaultRowHeight="14.4" x14ac:dyDescent="0.3"/>
  <sheetData>
    <row r="1" spans="1:1" x14ac:dyDescent="0.3">
      <c r="A1" t="s">
        <v>38</v>
      </c>
    </row>
    <row r="2" spans="1:1" x14ac:dyDescent="0.3">
      <c r="A2" s="1" t="s">
        <v>10</v>
      </c>
    </row>
    <row r="3" spans="1:1" x14ac:dyDescent="0.3">
      <c r="A3" s="1" t="s">
        <v>55</v>
      </c>
    </row>
    <row r="4" spans="1:1" x14ac:dyDescent="0.3">
      <c r="A4" s="1" t="s">
        <v>11</v>
      </c>
    </row>
    <row r="5" spans="1:1" x14ac:dyDescent="0.3">
      <c r="A5" s="1" t="s">
        <v>52</v>
      </c>
    </row>
  </sheetData>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C60"/>
  <sheetViews>
    <sheetView topLeftCell="A10" workbookViewId="0">
      <selection activeCell="E16" sqref="E16"/>
    </sheetView>
  </sheetViews>
  <sheetFormatPr baseColWidth="10" defaultRowHeight="14.4" x14ac:dyDescent="0.3"/>
  <cols>
    <col min="2" max="2" width="13.21875" bestFit="1" customWidth="1"/>
    <col min="3" max="3" width="18.5546875" customWidth="1"/>
  </cols>
  <sheetData>
    <row r="1" spans="1:3" x14ac:dyDescent="0.3">
      <c r="A1" s="9">
        <f ca="1">YEAR(TODAY())</f>
        <v>2020</v>
      </c>
      <c r="B1" s="10" t="s">
        <v>25</v>
      </c>
      <c r="C1" s="11">
        <f ca="1">DATE(A1,1,1)</f>
        <v>43831</v>
      </c>
    </row>
    <row r="2" spans="1:3" x14ac:dyDescent="0.3">
      <c r="A2" s="10"/>
      <c r="B2" s="10" t="s">
        <v>26</v>
      </c>
      <c r="C2" s="11">
        <f ca="1">ROUND(DATE(A1,4,MOD(234-11*MOD(A1,19),30))/7,0)*7-6</f>
        <v>43933</v>
      </c>
    </row>
    <row r="3" spans="1:3" x14ac:dyDescent="0.3">
      <c r="A3" s="10"/>
      <c r="B3" s="10" t="s">
        <v>27</v>
      </c>
      <c r="C3" s="11">
        <f ca="1">C2+1</f>
        <v>43934</v>
      </c>
    </row>
    <row r="4" spans="1:3" x14ac:dyDescent="0.3">
      <c r="A4" s="10"/>
      <c r="B4" s="10" t="s">
        <v>28</v>
      </c>
      <c r="C4" s="11">
        <f ca="1">DATE(A1,5,1)</f>
        <v>43952</v>
      </c>
    </row>
    <row r="5" spans="1:3" x14ac:dyDescent="0.3">
      <c r="A5" s="10"/>
      <c r="B5" s="10" t="s">
        <v>29</v>
      </c>
      <c r="C5" s="11">
        <f ca="1">DATE(A1,5,8)</f>
        <v>43959</v>
      </c>
    </row>
    <row r="6" spans="1:3" x14ac:dyDescent="0.3">
      <c r="A6" s="10"/>
      <c r="B6" s="10" t="s">
        <v>30</v>
      </c>
      <c r="C6" s="11">
        <f ca="1">C2+39</f>
        <v>43972</v>
      </c>
    </row>
    <row r="7" spans="1:3" x14ac:dyDescent="0.3">
      <c r="A7" s="10"/>
      <c r="B7" s="10" t="s">
        <v>31</v>
      </c>
      <c r="C7" s="11">
        <f ca="1">C2+50</f>
        <v>43983</v>
      </c>
    </row>
    <row r="8" spans="1:3" x14ac:dyDescent="0.3">
      <c r="A8" s="10"/>
      <c r="B8" s="10" t="s">
        <v>32</v>
      </c>
      <c r="C8" s="11">
        <f ca="1">DATE(A1,7,14)</f>
        <v>44026</v>
      </c>
    </row>
    <row r="9" spans="1:3" x14ac:dyDescent="0.3">
      <c r="A9" s="10"/>
      <c r="B9" s="10" t="s">
        <v>33</v>
      </c>
      <c r="C9" s="11">
        <f ca="1">DATE(A1,8,15)</f>
        <v>44058</v>
      </c>
    </row>
    <row r="10" spans="1:3" x14ac:dyDescent="0.3">
      <c r="A10" s="10"/>
      <c r="B10" s="10" t="s">
        <v>34</v>
      </c>
      <c r="C10" s="11">
        <f ca="1">DATE(A1,11,1)</f>
        <v>44136</v>
      </c>
    </row>
    <row r="11" spans="1:3" x14ac:dyDescent="0.3">
      <c r="A11" s="10"/>
      <c r="B11" s="10" t="s">
        <v>35</v>
      </c>
      <c r="C11" s="11">
        <f ca="1">DATE(A1,11,11)</f>
        <v>44146</v>
      </c>
    </row>
    <row r="12" spans="1:3" x14ac:dyDescent="0.3">
      <c r="A12" s="10"/>
      <c r="B12" s="10" t="s">
        <v>36</v>
      </c>
      <c r="C12" s="11">
        <f ca="1">DATE(A1,12,25)</f>
        <v>44190</v>
      </c>
    </row>
    <row r="13" spans="1:3" x14ac:dyDescent="0.3">
      <c r="A13" s="9">
        <f ca="1">A1+1</f>
        <v>2021</v>
      </c>
      <c r="B13" s="10" t="s">
        <v>25</v>
      </c>
      <c r="C13" s="11">
        <f ca="1">DATE(A13,1,1)</f>
        <v>44197</v>
      </c>
    </row>
    <row r="14" spans="1:3" x14ac:dyDescent="0.3">
      <c r="A14" s="10"/>
      <c r="B14" s="10" t="s">
        <v>26</v>
      </c>
      <c r="C14" s="11">
        <f ca="1">ROUND(DATE(A13,4,MOD(234-11*MOD(A13,19),30))/7,0)*7-6</f>
        <v>44290</v>
      </c>
    </row>
    <row r="15" spans="1:3" x14ac:dyDescent="0.3">
      <c r="A15" s="10"/>
      <c r="B15" s="10" t="s">
        <v>27</v>
      </c>
      <c r="C15" s="11">
        <f ca="1">C14+1</f>
        <v>44291</v>
      </c>
    </row>
    <row r="16" spans="1:3" x14ac:dyDescent="0.3">
      <c r="A16" s="10"/>
      <c r="B16" s="10" t="s">
        <v>28</v>
      </c>
      <c r="C16" s="11">
        <f ca="1">DATE(A13,5,1)</f>
        <v>44317</v>
      </c>
    </row>
    <row r="17" spans="1:3" x14ac:dyDescent="0.3">
      <c r="A17" s="10"/>
      <c r="B17" s="10" t="s">
        <v>29</v>
      </c>
      <c r="C17" s="11">
        <f ca="1">DATE(A13,5,8)</f>
        <v>44324</v>
      </c>
    </row>
    <row r="18" spans="1:3" x14ac:dyDescent="0.3">
      <c r="A18" s="10"/>
      <c r="B18" s="10" t="s">
        <v>30</v>
      </c>
      <c r="C18" s="11">
        <f ca="1">C14+39</f>
        <v>44329</v>
      </c>
    </row>
    <row r="19" spans="1:3" x14ac:dyDescent="0.3">
      <c r="A19" s="10"/>
      <c r="B19" s="10" t="s">
        <v>31</v>
      </c>
      <c r="C19" s="11">
        <f ca="1">C14+50</f>
        <v>44340</v>
      </c>
    </row>
    <row r="20" spans="1:3" x14ac:dyDescent="0.3">
      <c r="A20" s="10"/>
      <c r="B20" s="10" t="s">
        <v>32</v>
      </c>
      <c r="C20" s="11">
        <f ca="1">DATE(A13,7,14)</f>
        <v>44391</v>
      </c>
    </row>
    <row r="21" spans="1:3" x14ac:dyDescent="0.3">
      <c r="A21" s="10"/>
      <c r="B21" s="10" t="s">
        <v>33</v>
      </c>
      <c r="C21" s="11">
        <f ca="1">DATE(A13,8,15)</f>
        <v>44423</v>
      </c>
    </row>
    <row r="22" spans="1:3" x14ac:dyDescent="0.3">
      <c r="A22" s="10"/>
      <c r="B22" s="10" t="s">
        <v>34</v>
      </c>
      <c r="C22" s="11">
        <f ca="1">DATE(A13,11,1)</f>
        <v>44501</v>
      </c>
    </row>
    <row r="23" spans="1:3" x14ac:dyDescent="0.3">
      <c r="A23" s="10"/>
      <c r="B23" s="10" t="s">
        <v>35</v>
      </c>
      <c r="C23" s="11">
        <f ca="1">DATE(A13,11,11)</f>
        <v>44511</v>
      </c>
    </row>
    <row r="24" spans="1:3" x14ac:dyDescent="0.3">
      <c r="A24" s="10"/>
      <c r="B24" s="10" t="s">
        <v>36</v>
      </c>
      <c r="C24" s="11">
        <f ca="1">DATE(A13,12,25)</f>
        <v>44555</v>
      </c>
    </row>
    <row r="25" spans="1:3" x14ac:dyDescent="0.3">
      <c r="A25" s="9">
        <f ca="1">A13+1</f>
        <v>2022</v>
      </c>
      <c r="B25" s="10" t="s">
        <v>25</v>
      </c>
      <c r="C25" s="11">
        <f ca="1">DATE(A25,1,1)</f>
        <v>44562</v>
      </c>
    </row>
    <row r="26" spans="1:3" x14ac:dyDescent="0.3">
      <c r="A26" s="10"/>
      <c r="B26" s="10" t="s">
        <v>26</v>
      </c>
      <c r="C26" s="11">
        <f ca="1">ROUND(DATE(A25,4,MOD(234-11*MOD(A25,19),30))/7,0)*7-6</f>
        <v>44668</v>
      </c>
    </row>
    <row r="27" spans="1:3" x14ac:dyDescent="0.3">
      <c r="A27" s="10"/>
      <c r="B27" s="10" t="s">
        <v>27</v>
      </c>
      <c r="C27" s="11">
        <f ca="1">C26+1</f>
        <v>44669</v>
      </c>
    </row>
    <row r="28" spans="1:3" x14ac:dyDescent="0.3">
      <c r="A28" s="10"/>
      <c r="B28" s="10" t="s">
        <v>28</v>
      </c>
      <c r="C28" s="11">
        <f ca="1">DATE(A25,5,1)</f>
        <v>44682</v>
      </c>
    </row>
    <row r="29" spans="1:3" x14ac:dyDescent="0.3">
      <c r="A29" s="10"/>
      <c r="B29" s="10" t="s">
        <v>29</v>
      </c>
      <c r="C29" s="11">
        <f ca="1">DATE(A25,5,8)</f>
        <v>44689</v>
      </c>
    </row>
    <row r="30" spans="1:3" x14ac:dyDescent="0.3">
      <c r="A30" s="10"/>
      <c r="B30" s="10" t="s">
        <v>30</v>
      </c>
      <c r="C30" s="11">
        <f ca="1">C26+39</f>
        <v>44707</v>
      </c>
    </row>
    <row r="31" spans="1:3" x14ac:dyDescent="0.3">
      <c r="A31" s="10"/>
      <c r="B31" s="10" t="s">
        <v>31</v>
      </c>
      <c r="C31" s="11">
        <f ca="1">C26+50</f>
        <v>44718</v>
      </c>
    </row>
    <row r="32" spans="1:3" x14ac:dyDescent="0.3">
      <c r="A32" s="10"/>
      <c r="B32" s="10" t="s">
        <v>32</v>
      </c>
      <c r="C32" s="11">
        <f ca="1">DATE(A25,7,14)</f>
        <v>44756</v>
      </c>
    </row>
    <row r="33" spans="1:3" x14ac:dyDescent="0.3">
      <c r="A33" s="10"/>
      <c r="B33" s="10" t="s">
        <v>33</v>
      </c>
      <c r="C33" s="11">
        <f ca="1">DATE(A25,8,15)</f>
        <v>44788</v>
      </c>
    </row>
    <row r="34" spans="1:3" x14ac:dyDescent="0.3">
      <c r="A34" s="10"/>
      <c r="B34" s="10" t="s">
        <v>34</v>
      </c>
      <c r="C34" s="11">
        <f ca="1">DATE(A25,11,1)</f>
        <v>44866</v>
      </c>
    </row>
    <row r="35" spans="1:3" x14ac:dyDescent="0.3">
      <c r="A35" s="10"/>
      <c r="B35" s="10" t="s">
        <v>35</v>
      </c>
      <c r="C35" s="11">
        <f ca="1">DATE(A25,11,11)</f>
        <v>44876</v>
      </c>
    </row>
    <row r="36" spans="1:3" x14ac:dyDescent="0.3">
      <c r="A36" s="10"/>
      <c r="B36" s="10" t="s">
        <v>36</v>
      </c>
      <c r="C36" s="11">
        <f ca="1">DATE(A25,12,25)</f>
        <v>44920</v>
      </c>
    </row>
    <row r="37" spans="1:3" x14ac:dyDescent="0.3">
      <c r="A37" s="9">
        <f ca="1">A25+1</f>
        <v>2023</v>
      </c>
      <c r="B37" s="10" t="s">
        <v>25</v>
      </c>
      <c r="C37" s="11">
        <f ca="1">DATE(A37,1,1)</f>
        <v>44927</v>
      </c>
    </row>
    <row r="38" spans="1:3" x14ac:dyDescent="0.3">
      <c r="A38" s="10"/>
      <c r="B38" s="10" t="s">
        <v>26</v>
      </c>
      <c r="C38" s="11">
        <f ca="1">ROUND(DATE(A37,4,MOD(234-11*MOD(A37,19),30))/7,0)*7-6</f>
        <v>45025</v>
      </c>
    </row>
    <row r="39" spans="1:3" x14ac:dyDescent="0.3">
      <c r="A39" s="10"/>
      <c r="B39" s="10" t="s">
        <v>27</v>
      </c>
      <c r="C39" s="11">
        <f ca="1">C38+1</f>
        <v>45026</v>
      </c>
    </row>
    <row r="40" spans="1:3" x14ac:dyDescent="0.3">
      <c r="A40" s="10"/>
      <c r="B40" s="10" t="s">
        <v>28</v>
      </c>
      <c r="C40" s="11">
        <f ca="1">DATE(A37,5,1)</f>
        <v>45047</v>
      </c>
    </row>
    <row r="41" spans="1:3" x14ac:dyDescent="0.3">
      <c r="A41" s="10"/>
      <c r="B41" s="10" t="s">
        <v>29</v>
      </c>
      <c r="C41" s="11">
        <f ca="1">DATE(A37,5,8)</f>
        <v>45054</v>
      </c>
    </row>
    <row r="42" spans="1:3" x14ac:dyDescent="0.3">
      <c r="A42" s="10"/>
      <c r="B42" s="10" t="s">
        <v>30</v>
      </c>
      <c r="C42" s="11">
        <f ca="1">C38+39</f>
        <v>45064</v>
      </c>
    </row>
    <row r="43" spans="1:3" x14ac:dyDescent="0.3">
      <c r="A43" s="10"/>
      <c r="B43" s="10" t="s">
        <v>31</v>
      </c>
      <c r="C43" s="11">
        <f ca="1">C38+50</f>
        <v>45075</v>
      </c>
    </row>
    <row r="44" spans="1:3" x14ac:dyDescent="0.3">
      <c r="A44" s="10"/>
      <c r="B44" s="10" t="s">
        <v>32</v>
      </c>
      <c r="C44" s="11">
        <f ca="1">DATE(A37,7,14)</f>
        <v>45121</v>
      </c>
    </row>
    <row r="45" spans="1:3" x14ac:dyDescent="0.3">
      <c r="A45" s="10"/>
      <c r="B45" s="10" t="s">
        <v>33</v>
      </c>
      <c r="C45" s="11">
        <f ca="1">DATE(A37,8,15)</f>
        <v>45153</v>
      </c>
    </row>
    <row r="46" spans="1:3" x14ac:dyDescent="0.3">
      <c r="A46" s="10"/>
      <c r="B46" s="10" t="s">
        <v>34</v>
      </c>
      <c r="C46" s="11">
        <f ca="1">DATE(A37,11,1)</f>
        <v>45231</v>
      </c>
    </row>
    <row r="47" spans="1:3" x14ac:dyDescent="0.3">
      <c r="A47" s="10"/>
      <c r="B47" s="10" t="s">
        <v>35</v>
      </c>
      <c r="C47" s="11">
        <f ca="1">DATE(A37,11,11)</f>
        <v>45241</v>
      </c>
    </row>
    <row r="48" spans="1:3" x14ac:dyDescent="0.3">
      <c r="A48" s="10"/>
      <c r="B48" s="10" t="s">
        <v>36</v>
      </c>
      <c r="C48" s="11">
        <f ca="1">DATE(A37,12,25)</f>
        <v>45285</v>
      </c>
    </row>
    <row r="49" spans="1:3" x14ac:dyDescent="0.3">
      <c r="A49" s="9">
        <f ca="1">A37+1</f>
        <v>2024</v>
      </c>
      <c r="B49" s="10" t="s">
        <v>25</v>
      </c>
      <c r="C49" s="11">
        <f ca="1">DATE(A49,1,1)</f>
        <v>45292</v>
      </c>
    </row>
    <row r="50" spans="1:3" x14ac:dyDescent="0.3">
      <c r="A50" s="10"/>
      <c r="B50" s="10" t="s">
        <v>26</v>
      </c>
      <c r="C50" s="11">
        <f ca="1">ROUND(DATE(A49,4,MOD(234-11*MOD(A49,19),30))/7,0)*7-6</f>
        <v>45382</v>
      </c>
    </row>
    <row r="51" spans="1:3" x14ac:dyDescent="0.3">
      <c r="A51" s="10"/>
      <c r="B51" s="10" t="s">
        <v>27</v>
      </c>
      <c r="C51" s="11">
        <f ca="1">C50+1</f>
        <v>45383</v>
      </c>
    </row>
    <row r="52" spans="1:3" x14ac:dyDescent="0.3">
      <c r="A52" s="10"/>
      <c r="B52" s="10" t="s">
        <v>28</v>
      </c>
      <c r="C52" s="11">
        <f ca="1">DATE(A49,5,1)</f>
        <v>45413</v>
      </c>
    </row>
    <row r="53" spans="1:3" x14ac:dyDescent="0.3">
      <c r="A53" s="10"/>
      <c r="B53" s="10" t="s">
        <v>29</v>
      </c>
      <c r="C53" s="11">
        <f ca="1">DATE(A49,5,8)</f>
        <v>45420</v>
      </c>
    </row>
    <row r="54" spans="1:3" x14ac:dyDescent="0.3">
      <c r="A54" s="10"/>
      <c r="B54" s="10" t="s">
        <v>30</v>
      </c>
      <c r="C54" s="11">
        <f ca="1">C50+39</f>
        <v>45421</v>
      </c>
    </row>
    <row r="55" spans="1:3" x14ac:dyDescent="0.3">
      <c r="A55" s="10"/>
      <c r="B55" s="10" t="s">
        <v>31</v>
      </c>
      <c r="C55" s="11">
        <f ca="1">C50+50</f>
        <v>45432</v>
      </c>
    </row>
    <row r="56" spans="1:3" x14ac:dyDescent="0.3">
      <c r="A56" s="10"/>
      <c r="B56" s="10" t="s">
        <v>32</v>
      </c>
      <c r="C56" s="11">
        <f ca="1">DATE(A49,7,14)</f>
        <v>45487</v>
      </c>
    </row>
    <row r="57" spans="1:3" x14ac:dyDescent="0.3">
      <c r="A57" s="10"/>
      <c r="B57" s="10" t="s">
        <v>33</v>
      </c>
      <c r="C57" s="11">
        <f ca="1">DATE(A49,8,15)</f>
        <v>45519</v>
      </c>
    </row>
    <row r="58" spans="1:3" x14ac:dyDescent="0.3">
      <c r="A58" s="10"/>
      <c r="B58" s="10" t="s">
        <v>34</v>
      </c>
      <c r="C58" s="11">
        <f ca="1">DATE(A49,11,1)</f>
        <v>45597</v>
      </c>
    </row>
    <row r="59" spans="1:3" x14ac:dyDescent="0.3">
      <c r="A59" s="10"/>
      <c r="B59" s="10" t="s">
        <v>35</v>
      </c>
      <c r="C59" s="11">
        <f ca="1">DATE(A49,11,11)</f>
        <v>45607</v>
      </c>
    </row>
    <row r="60" spans="1:3" x14ac:dyDescent="0.3">
      <c r="A60" s="10"/>
      <c r="B60" s="10" t="s">
        <v>36</v>
      </c>
      <c r="C60" s="11">
        <f ca="1">DATE(A49,12,25)</f>
        <v>45651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saisie des heures</vt:lpstr>
      <vt:lpstr>edition mensuelle</vt:lpstr>
      <vt:lpstr>synthèse</vt:lpstr>
      <vt:lpstr>paramètres</vt:lpstr>
      <vt:lpstr>jours fériés</vt:lpstr>
      <vt:lpstr>_mois</vt:lpstr>
      <vt:lpstr>'edition mensuelle'!Criteres</vt:lpstr>
      <vt:lpstr>'edition mensuelle'!Extraire</vt:lpstr>
      <vt:lpstr>PRENOM</vt:lpstr>
      <vt:lpstr>'edition mensuelle'!Zone_d_impression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isabelle frenard</dc:creator>
  <cp:lastModifiedBy>Utilisateur</cp:lastModifiedBy>
  <cp:lastPrinted>2020-09-27T06:52:15Z</cp:lastPrinted>
  <dcterms:created xsi:type="dcterms:W3CDTF">2020-09-01T14:44:29Z</dcterms:created>
  <dcterms:modified xsi:type="dcterms:W3CDTF">2020-09-27T07:54:28Z</dcterms:modified>
</cp:coreProperties>
</file>