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activeX/activeX2.bin" ContentType="application/vnd.ms-office.activeX"/>
  <Override PartName="/xl/activeX/activeX3.bin" ContentType="application/vnd.ms-office.activeX"/>
  <Override PartName="/xl/tables/table4.xml" ContentType="application/vnd.openxmlformats-officedocument.spreadsheetml.table+xml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activeX/activeX1.bin" ContentType="application/vnd.ms-office.activeX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30" windowWidth="20115" windowHeight="8010" activeTab="4"/>
  </bookViews>
  <sheets>
    <sheet name="ACCUEIL" sheetId="3" r:id="rId1"/>
    <sheet name="SYNTHESE" sheetId="1" r:id="rId2"/>
    <sheet name="ALPHABETIQUE" sheetId="7" r:id="rId3"/>
    <sheet name="MARQUE" sheetId="4" r:id="rId4"/>
    <sheet name="Commande" sheetId="8" r:id="rId5"/>
    <sheet name="SPECIALITE" sheetId="2" r:id="rId6"/>
    <sheet name="FOURNISSEUR" sheetId="6" r:id="rId7"/>
    <sheet name="PRODUIT" sheetId="5" r:id="rId8"/>
  </sheets>
  <definedNames>
    <definedName name="f_produit">OFFSET(p_produit,0,0,COUNTA(l_produit),1)</definedName>
    <definedName name="l_produit">ALPHABETIQUE!$B:$B</definedName>
    <definedName name="p_produit">ALPHABETIQUE!$B$2</definedName>
  </definedNames>
  <calcPr calcId="125725"/>
</workbook>
</file>

<file path=xl/calcChain.xml><?xml version="1.0" encoding="utf-8"?>
<calcChain xmlns="http://schemas.openxmlformats.org/spreadsheetml/2006/main">
  <c r="A2" i="8"/>
  <c r="C4"/>
  <c r="I2" i="1" a="1"/>
  <c r="I2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I41" a="1"/>
  <c r="I41" s="1"/>
  <c r="I42" a="1"/>
  <c r="I42" s="1"/>
  <c r="I43" a="1"/>
  <c r="I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51" a="1"/>
  <c r="I51" s="1"/>
  <c r="I52" a="1"/>
  <c r="I52" s="1"/>
  <c r="I53" a="1"/>
  <c r="I53" s="1"/>
  <c r="I54" a="1"/>
  <c r="I54" s="1"/>
  <c r="I55" a="1"/>
  <c r="I55" s="1"/>
  <c r="I56" a="1"/>
  <c r="I56" s="1"/>
  <c r="I57" a="1"/>
  <c r="I57" s="1"/>
  <c r="I58" a="1"/>
  <c r="I58" s="1"/>
  <c r="I59" a="1"/>
  <c r="I59" s="1"/>
  <c r="I60" a="1"/>
  <c r="I60" s="1"/>
  <c r="I61" a="1"/>
  <c r="I61" s="1"/>
  <c r="I62" a="1"/>
  <c r="I62" s="1"/>
  <c r="I63" a="1"/>
  <c r="I63" s="1"/>
  <c r="I64" a="1"/>
  <c r="I64" s="1"/>
  <c r="I65" a="1"/>
  <c r="I65" s="1"/>
  <c r="I66" a="1"/>
  <c r="I66" s="1"/>
  <c r="I67" a="1"/>
  <c r="I67" s="1"/>
  <c r="I68" a="1"/>
  <c r="I68" s="1"/>
  <c r="I69" a="1"/>
  <c r="I69" s="1"/>
  <c r="I70" a="1"/>
  <c r="I70" s="1"/>
  <c r="I71" a="1"/>
  <c r="I71" s="1"/>
  <c r="I72" a="1"/>
  <c r="I72" s="1"/>
  <c r="I73" a="1"/>
  <c r="I73" s="1"/>
  <c r="I74" a="1"/>
  <c r="I74" s="1"/>
  <c r="I75" a="1"/>
  <c r="I75" s="1"/>
  <c r="I76" a="1"/>
  <c r="I76" s="1"/>
  <c r="I77" a="1"/>
  <c r="I77" s="1"/>
  <c r="I78" a="1"/>
  <c r="I78" s="1"/>
  <c r="I79" a="1"/>
  <c r="I79" s="1"/>
  <c r="I80" a="1"/>
  <c r="I80" s="1"/>
  <c r="I81" a="1"/>
  <c r="I81" s="1"/>
  <c r="I82" a="1"/>
  <c r="I82" s="1"/>
  <c r="I83" a="1"/>
  <c r="I83" s="1"/>
  <c r="I84" a="1"/>
  <c r="I84" s="1"/>
  <c r="I85" a="1"/>
  <c r="I85" s="1"/>
  <c r="I86" a="1"/>
  <c r="I86" s="1"/>
  <c r="I87" a="1"/>
  <c r="I87" s="1"/>
  <c r="I88" a="1"/>
  <c r="I88" s="1"/>
  <c r="I89" a="1"/>
  <c r="I89" s="1"/>
  <c r="I90" a="1"/>
  <c r="I90" s="1"/>
  <c r="I91" a="1"/>
  <c r="I91" s="1"/>
  <c r="I92" a="1"/>
  <c r="I92" s="1"/>
  <c r="I93" a="1"/>
  <c r="I93" s="1"/>
  <c r="I94" a="1"/>
  <c r="I94" s="1"/>
  <c r="I95" a="1"/>
  <c r="I95" s="1"/>
  <c r="I96" a="1"/>
  <c r="I96" s="1"/>
  <c r="I97" a="1"/>
  <c r="I97" s="1"/>
  <c r="I98" a="1"/>
  <c r="I98" s="1"/>
  <c r="I99" a="1"/>
  <c r="I99" s="1"/>
  <c r="I100" a="1"/>
  <c r="I100" s="1"/>
  <c r="I101" a="1"/>
  <c r="I101" s="1"/>
  <c r="I102" a="1"/>
  <c r="I102" s="1"/>
  <c r="I103" a="1"/>
  <c r="I103" s="1"/>
  <c r="I104" a="1"/>
  <c r="I104" s="1"/>
  <c r="I105" a="1"/>
  <c r="I105" s="1"/>
  <c r="I106" a="1"/>
  <c r="I106" s="1"/>
  <c r="I107" a="1"/>
  <c r="I107" s="1"/>
  <c r="I108" a="1"/>
  <c r="I108" s="1"/>
  <c r="I109" a="1"/>
  <c r="I109" s="1"/>
  <c r="I110" a="1"/>
  <c r="I110" s="1"/>
  <c r="I111" a="1"/>
  <c r="I111" s="1"/>
  <c r="I112" a="1"/>
  <c r="I112" s="1"/>
  <c r="I113" a="1"/>
  <c r="I113" s="1"/>
  <c r="I114" a="1"/>
  <c r="I114" s="1"/>
  <c r="I115" a="1"/>
  <c r="I115" s="1"/>
  <c r="I116" a="1"/>
  <c r="I116" s="1"/>
  <c r="I117" a="1"/>
  <c r="I117" s="1"/>
  <c r="I118" a="1"/>
  <c r="I118" s="1"/>
  <c r="I119" a="1"/>
  <c r="I119" s="1"/>
  <c r="I120" a="1"/>
  <c r="I120" s="1"/>
  <c r="I121" a="1"/>
  <c r="I121" s="1"/>
  <c r="I122" a="1"/>
  <c r="I122" s="1"/>
  <c r="I123" a="1"/>
  <c r="I123" s="1"/>
  <c r="I124" a="1"/>
  <c r="I124" s="1"/>
  <c r="I125" a="1"/>
  <c r="I125" s="1"/>
  <c r="I126" a="1"/>
  <c r="I126" s="1"/>
  <c r="I127" a="1"/>
  <c r="I127" s="1"/>
  <c r="I128" a="1"/>
  <c r="I128" s="1"/>
  <c r="I129" a="1"/>
  <c r="I129" s="1"/>
  <c r="I130" a="1"/>
  <c r="I130" s="1"/>
  <c r="I131" a="1"/>
  <c r="I131" s="1"/>
  <c r="I132" a="1"/>
  <c r="I132" s="1"/>
  <c r="I133" a="1"/>
  <c r="I133" s="1"/>
  <c r="I134" a="1"/>
  <c r="I134" s="1"/>
  <c r="I135" a="1"/>
  <c r="I135" s="1"/>
  <c r="I136" a="1"/>
  <c r="I136" s="1"/>
  <c r="I137" a="1"/>
  <c r="I137" s="1"/>
  <c r="I138" a="1"/>
  <c r="I138" s="1"/>
  <c r="I139" a="1"/>
  <c r="I139" s="1"/>
  <c r="I140" a="1"/>
  <c r="I140" s="1"/>
  <c r="I141" a="1"/>
  <c r="I141" s="1"/>
  <c r="I142" a="1"/>
  <c r="I142" s="1"/>
  <c r="I143" a="1"/>
  <c r="I143" s="1"/>
  <c r="I144" a="1"/>
  <c r="I144" s="1"/>
  <c r="I145" a="1"/>
  <c r="I145" s="1"/>
  <c r="I146" a="1"/>
  <c r="I146" s="1"/>
  <c r="I147" a="1"/>
  <c r="I147" s="1"/>
  <c r="I148" a="1"/>
  <c r="I148" s="1"/>
  <c r="I149" a="1"/>
  <c r="I149" s="1"/>
  <c r="I150" a="1"/>
  <c r="I150" s="1"/>
  <c r="I151" a="1"/>
  <c r="I151" s="1"/>
  <c r="I152" a="1"/>
  <c r="I152" s="1"/>
  <c r="I153" a="1"/>
  <c r="I153" s="1"/>
  <c r="I154" a="1"/>
  <c r="I154" s="1"/>
  <c r="I155" a="1"/>
  <c r="I155" s="1"/>
  <c r="I156" a="1"/>
  <c r="I156" s="1"/>
  <c r="I157" a="1"/>
  <c r="I157" s="1"/>
  <c r="I158" a="1"/>
  <c r="I158" s="1"/>
  <c r="I159" a="1"/>
  <c r="I159" s="1"/>
  <c r="I160" a="1"/>
  <c r="I160" s="1"/>
  <c r="I161" a="1"/>
  <c r="I161" s="1"/>
  <c r="I162" a="1"/>
  <c r="I162" s="1"/>
  <c r="I163" a="1"/>
  <c r="I163" s="1"/>
  <c r="I164" a="1"/>
  <c r="I164" s="1"/>
  <c r="I165" a="1"/>
  <c r="I165" s="1"/>
  <c r="H170" i="7" l="1" a="1"/>
  <c r="H170" s="1"/>
  <c r="H167" a="1"/>
  <c r="H167" s="1"/>
  <c r="A167" a="1"/>
  <c r="A167" s="1"/>
  <c r="A188" a="1"/>
  <c r="A188" s="1"/>
  <c r="A184" a="1"/>
  <c r="A184" s="1"/>
  <c r="A180" a="1"/>
  <c r="A180" s="1"/>
  <c r="A176" a="1"/>
  <c r="A176" s="1"/>
  <c r="A172" a="1"/>
  <c r="A172" s="1"/>
  <c r="B190" a="1"/>
  <c r="B190" s="1"/>
  <c r="B186" a="1"/>
  <c r="B186" s="1"/>
  <c r="B182" a="1"/>
  <c r="B182" s="1"/>
  <c r="B178" a="1"/>
  <c r="B178" s="1"/>
  <c r="B174" a="1"/>
  <c r="B174" s="1"/>
  <c r="B170" a="1"/>
  <c r="B170" s="1"/>
  <c r="C191" a="1"/>
  <c r="C191" s="1"/>
  <c r="C187" a="1"/>
  <c r="C187" s="1"/>
  <c r="C183" a="1"/>
  <c r="C183" s="1"/>
  <c r="C179" a="1"/>
  <c r="C179" s="1"/>
  <c r="C175" a="1"/>
  <c r="C175" s="1"/>
  <c r="C171" a="1"/>
  <c r="C171" s="1"/>
  <c r="C167" a="1"/>
  <c r="C167" s="1"/>
  <c r="D188"/>
  <c r="D184"/>
  <c r="D180"/>
  <c r="D176"/>
  <c r="D172"/>
  <c r="D168"/>
  <c r="E189" a="1"/>
  <c r="E189" s="1"/>
  <c r="E185" a="1"/>
  <c r="E185" s="1"/>
  <c r="E181" a="1"/>
  <c r="E181" s="1"/>
  <c r="E176" a="1"/>
  <c r="E176" s="1"/>
  <c r="E173" a="1"/>
  <c r="E173" s="1"/>
  <c r="E168" a="1"/>
  <c r="E168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G190" a="1"/>
  <c r="G190" s="1"/>
  <c r="G186" a="1"/>
  <c r="G186" s="1"/>
  <c r="G182" a="1"/>
  <c r="G182" s="1"/>
  <c r="G178" a="1"/>
  <c r="G178" s="1"/>
  <c r="G174" a="1"/>
  <c r="G174" s="1"/>
  <c r="G170" a="1"/>
  <c r="G170" s="1"/>
  <c r="H191" a="1"/>
  <c r="H191" s="1"/>
  <c r="H187" a="1"/>
  <c r="H187" s="1"/>
  <c r="H183" a="1"/>
  <c r="H183" s="1"/>
  <c r="H179" a="1"/>
  <c r="H179" s="1"/>
  <c r="H175" a="1"/>
  <c r="H175" s="1"/>
  <c r="H171" a="1"/>
  <c r="H171" s="1"/>
  <c r="A168" a="1"/>
  <c r="A168" s="1"/>
  <c r="A189" a="1"/>
  <c r="A189" s="1"/>
  <c r="A185" a="1"/>
  <c r="A185" s="1"/>
  <c r="A181" a="1"/>
  <c r="A181" s="1"/>
  <c r="A177" a="1"/>
  <c r="A177" s="1"/>
  <c r="A173" a="1"/>
  <c r="A173" s="1"/>
  <c r="B191" a="1"/>
  <c r="B191" s="1"/>
  <c r="B187" a="1"/>
  <c r="B187" s="1"/>
  <c r="B183" a="1"/>
  <c r="B183" s="1"/>
  <c r="B179" a="1"/>
  <c r="B179" s="1"/>
  <c r="B175" a="1"/>
  <c r="B175" s="1"/>
  <c r="B171" a="1"/>
  <c r="B171" s="1"/>
  <c r="B167" a="1"/>
  <c r="B167" s="1"/>
  <c r="C188" a="1"/>
  <c r="C188" s="1"/>
  <c r="C184" a="1"/>
  <c r="C184" s="1"/>
  <c r="C180" a="1"/>
  <c r="C180" s="1"/>
  <c r="C176" a="1"/>
  <c r="C176" s="1"/>
  <c r="C172" a="1"/>
  <c r="C172" s="1"/>
  <c r="C168" a="1"/>
  <c r="C168" s="1"/>
  <c r="D189"/>
  <c r="D185"/>
  <c r="D181"/>
  <c r="D177"/>
  <c r="D173"/>
  <c r="D169"/>
  <c r="E190" a="1"/>
  <c r="E190" s="1"/>
  <c r="E186" a="1"/>
  <c r="E186" s="1"/>
  <c r="E182" a="1"/>
  <c r="E182" s="1"/>
  <c r="E179" a="1"/>
  <c r="E179" s="1"/>
  <c r="E174" a="1"/>
  <c r="E174" s="1"/>
  <c r="E171" a="1"/>
  <c r="E171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G191" a="1"/>
  <c r="G191" s="1"/>
  <c r="G187" a="1"/>
  <c r="G187" s="1"/>
  <c r="G183" a="1"/>
  <c r="G183" s="1"/>
  <c r="G179" a="1"/>
  <c r="G179" s="1"/>
  <c r="G175" a="1"/>
  <c r="G175" s="1"/>
  <c r="G171" a="1"/>
  <c r="G171" s="1"/>
  <c r="G167" a="1"/>
  <c r="G167" s="1"/>
  <c r="H188" a="1"/>
  <c r="H188" s="1"/>
  <c r="H184" a="1"/>
  <c r="H184" s="1"/>
  <c r="H180" a="1"/>
  <c r="H180" s="1"/>
  <c r="H176" a="1"/>
  <c r="H176" s="1"/>
  <c r="H172" a="1"/>
  <c r="H172" s="1"/>
  <c r="H168" a="1"/>
  <c r="H168" s="1"/>
  <c r="A169" a="1"/>
  <c r="A169" s="1"/>
  <c r="A190" a="1"/>
  <c r="A190" s="1"/>
  <c r="A186" a="1"/>
  <c r="A186" s="1"/>
  <c r="A182" a="1"/>
  <c r="A182" s="1"/>
  <c r="A178" a="1"/>
  <c r="A178" s="1"/>
  <c r="A174" a="1"/>
  <c r="A174" s="1"/>
  <c r="A170" a="1"/>
  <c r="A170" s="1"/>
  <c r="B188" a="1"/>
  <c r="B188" s="1"/>
  <c r="B184" a="1"/>
  <c r="B184" s="1"/>
  <c r="B180" a="1"/>
  <c r="B180" s="1"/>
  <c r="B176" a="1"/>
  <c r="B176" s="1"/>
  <c r="B172" a="1"/>
  <c r="B172" s="1"/>
  <c r="B168" a="1"/>
  <c r="B168" s="1"/>
  <c r="C189" a="1"/>
  <c r="C189" s="1"/>
  <c r="C185" a="1"/>
  <c r="C185" s="1"/>
  <c r="C181" a="1"/>
  <c r="C181" s="1"/>
  <c r="C177" a="1"/>
  <c r="C177" s="1"/>
  <c r="C173" a="1"/>
  <c r="C173" s="1"/>
  <c r="C169" a="1"/>
  <c r="C169" s="1"/>
  <c r="D190"/>
  <c r="D186"/>
  <c r="D182"/>
  <c r="D178"/>
  <c r="D174"/>
  <c r="D170"/>
  <c r="E191" a="1"/>
  <c r="E191" s="1"/>
  <c r="E187" a="1"/>
  <c r="E187" s="1"/>
  <c r="E183" a="1"/>
  <c r="E183" s="1"/>
  <c r="E180" a="1"/>
  <c r="E180" s="1"/>
  <c r="E177" a="1"/>
  <c r="E177" s="1"/>
  <c r="E172" a="1"/>
  <c r="E172" s="1"/>
  <c r="E169" a="1"/>
  <c r="E169" s="1"/>
  <c r="F191" a="1"/>
  <c r="F191" s="1"/>
  <c r="F187" a="1"/>
  <c r="F187" s="1"/>
  <c r="F183" a="1"/>
  <c r="F183" s="1"/>
  <c r="F179" a="1"/>
  <c r="F179" s="1"/>
  <c r="F175" a="1"/>
  <c r="F175" s="1"/>
  <c r="F171" a="1"/>
  <c r="F171" s="1"/>
  <c r="F167" a="1"/>
  <c r="F167" s="1"/>
  <c r="G188" a="1"/>
  <c r="G188" s="1"/>
  <c r="G184" a="1"/>
  <c r="G184" s="1"/>
  <c r="G180" a="1"/>
  <c r="G180" s="1"/>
  <c r="G176" a="1"/>
  <c r="G176" s="1"/>
  <c r="G172" a="1"/>
  <c r="G172" s="1"/>
  <c r="G168" a="1"/>
  <c r="G168" s="1"/>
  <c r="H189" a="1"/>
  <c r="H189" s="1"/>
  <c r="H185" a="1"/>
  <c r="H185" s="1"/>
  <c r="H181" a="1"/>
  <c r="H181" s="1"/>
  <c r="H177" a="1"/>
  <c r="H177" s="1"/>
  <c r="H173" a="1"/>
  <c r="H173" s="1"/>
  <c r="H169" a="1"/>
  <c r="H169" s="1"/>
  <c r="A191" a="1"/>
  <c r="A191" s="1"/>
  <c r="A187" a="1"/>
  <c r="A187" s="1"/>
  <c r="A183" a="1"/>
  <c r="A183" s="1"/>
  <c r="A179" a="1"/>
  <c r="A179" s="1"/>
  <c r="A175" a="1"/>
  <c r="A175" s="1"/>
  <c r="A171" a="1"/>
  <c r="A171" s="1"/>
  <c r="B189" a="1"/>
  <c r="B189" s="1"/>
  <c r="B185" a="1"/>
  <c r="B185" s="1"/>
  <c r="B181" a="1"/>
  <c r="B181" s="1"/>
  <c r="B177" a="1"/>
  <c r="B177" s="1"/>
  <c r="B173" a="1"/>
  <c r="B173" s="1"/>
  <c r="B169" a="1"/>
  <c r="B169" s="1"/>
  <c r="C190" a="1"/>
  <c r="C190" s="1"/>
  <c r="C186" a="1"/>
  <c r="C186" s="1"/>
  <c r="C182" a="1"/>
  <c r="C182" s="1"/>
  <c r="C178" a="1"/>
  <c r="C178" s="1"/>
  <c r="C174" a="1"/>
  <c r="C174" s="1"/>
  <c r="C170" a="1"/>
  <c r="C170" s="1"/>
  <c r="D191"/>
  <c r="D187"/>
  <c r="D183"/>
  <c r="D179"/>
  <c r="D175"/>
  <c r="D171"/>
  <c r="D167"/>
  <c r="E188" a="1"/>
  <c r="E188" s="1"/>
  <c r="E184" a="1"/>
  <c r="E184" s="1"/>
  <c r="E178" a="1"/>
  <c r="E178" s="1"/>
  <c r="E175" a="1"/>
  <c r="E175" s="1"/>
  <c r="E170" a="1"/>
  <c r="E170" s="1"/>
  <c r="E167" a="1"/>
  <c r="E167" s="1"/>
  <c r="F188" a="1"/>
  <c r="F188" s="1"/>
  <c r="F184" a="1"/>
  <c r="F184" s="1"/>
  <c r="F180" a="1"/>
  <c r="F180" s="1"/>
  <c r="F176" a="1"/>
  <c r="F176" s="1"/>
  <c r="F172" a="1"/>
  <c r="F172" s="1"/>
  <c r="F168" a="1"/>
  <c r="F168" s="1"/>
  <c r="G189" a="1"/>
  <c r="G189" s="1"/>
  <c r="G185" a="1"/>
  <c r="G185" s="1"/>
  <c r="G181" a="1"/>
  <c r="G181" s="1"/>
  <c r="G177" a="1"/>
  <c r="G177" s="1"/>
  <c r="G173" a="1"/>
  <c r="G173" s="1"/>
  <c r="G169" a="1"/>
  <c r="G169" s="1"/>
  <c r="H190" a="1"/>
  <c r="H190" s="1"/>
  <c r="H186" a="1"/>
  <c r="H186" s="1"/>
  <c r="H182" a="1"/>
  <c r="H182" s="1"/>
  <c r="H178" a="1"/>
  <c r="H178" s="1"/>
  <c r="H174" a="1"/>
  <c r="H174" s="1"/>
  <c r="B135" a="1"/>
  <c r="B135" s="1"/>
  <c r="B3" a="1"/>
  <c r="B3" s="1"/>
  <c r="A80" a="1"/>
  <c r="A80" s="1"/>
  <c r="B163" a="1"/>
  <c r="B163" s="1"/>
  <c r="B159" a="1"/>
  <c r="B159" s="1"/>
  <c r="B155" a="1"/>
  <c r="B155" s="1"/>
  <c r="B151" a="1"/>
  <c r="B151" s="1"/>
  <c r="B147" a="1"/>
  <c r="B147" s="1"/>
  <c r="B143" a="1"/>
  <c r="B143" s="1"/>
  <c r="B139" a="1"/>
  <c r="B139" s="1"/>
  <c r="B131" a="1"/>
  <c r="B131" s="1"/>
  <c r="B127" a="1"/>
  <c r="B127" s="1"/>
  <c r="B123" a="1"/>
  <c r="B123" s="1"/>
  <c r="B119" a="1"/>
  <c r="B119" s="1"/>
  <c r="B115" a="1"/>
  <c r="B115" s="1"/>
  <c r="B111" a="1"/>
  <c r="B111" s="1"/>
  <c r="B107" a="1"/>
  <c r="B107" s="1"/>
  <c r="B103" a="1"/>
  <c r="B103" s="1"/>
  <c r="B99" a="1"/>
  <c r="B99" s="1"/>
  <c r="B95" a="1"/>
  <c r="B95" s="1"/>
  <c r="B91" a="1"/>
  <c r="B91" s="1"/>
  <c r="B87" a="1"/>
  <c r="B87" s="1"/>
  <c r="B83" a="1"/>
  <c r="B83" s="1"/>
  <c r="B79" a="1"/>
  <c r="B79" s="1"/>
  <c r="B75" a="1"/>
  <c r="B75" s="1"/>
  <c r="B71" a="1"/>
  <c r="B71" s="1"/>
  <c r="B67" a="1"/>
  <c r="B67" s="1"/>
  <c r="B63" a="1"/>
  <c r="B63" s="1"/>
  <c r="B59" a="1"/>
  <c r="B59" s="1"/>
  <c r="B55" a="1"/>
  <c r="B55" s="1"/>
  <c r="B51" a="1"/>
  <c r="B51" s="1"/>
  <c r="B47" a="1"/>
  <c r="B47" s="1"/>
  <c r="B43" a="1"/>
  <c r="B43" s="1"/>
  <c r="B39" a="1"/>
  <c r="B39" s="1"/>
  <c r="B35" a="1"/>
  <c r="B35" s="1"/>
  <c r="B31" a="1"/>
  <c r="B31" s="1"/>
  <c r="B27" a="1"/>
  <c r="B27" s="1"/>
  <c r="B23" a="1"/>
  <c r="B23" s="1"/>
  <c r="B19" a="1"/>
  <c r="B19" s="1"/>
  <c r="B15" a="1"/>
  <c r="B15" s="1"/>
  <c r="B11" a="1"/>
  <c r="B11" s="1"/>
  <c r="B7" a="1"/>
  <c r="B7" s="1"/>
  <c r="B164" a="1"/>
  <c r="B164" s="1"/>
  <c r="B160" a="1"/>
  <c r="B160" s="1"/>
  <c r="B156" a="1"/>
  <c r="B156" s="1"/>
  <c r="B152" a="1"/>
  <c r="B152" s="1"/>
  <c r="B148" a="1"/>
  <c r="B148" s="1"/>
  <c r="B144" a="1"/>
  <c r="B144" s="1"/>
  <c r="B140" a="1"/>
  <c r="B140" s="1"/>
  <c r="B136" a="1"/>
  <c r="B136" s="1"/>
  <c r="B132" a="1"/>
  <c r="B132" s="1"/>
  <c r="B128" a="1"/>
  <c r="B128" s="1"/>
  <c r="B124" a="1"/>
  <c r="B124" s="1"/>
  <c r="B120" a="1"/>
  <c r="B120" s="1"/>
  <c r="B116" a="1"/>
  <c r="B116" s="1"/>
  <c r="B112" a="1"/>
  <c r="B112" s="1"/>
  <c r="B108" a="1"/>
  <c r="B108" s="1"/>
  <c r="B104" a="1"/>
  <c r="B104" s="1"/>
  <c r="B100" a="1"/>
  <c r="B100" s="1"/>
  <c r="B96" a="1"/>
  <c r="B96" s="1"/>
  <c r="B92" a="1"/>
  <c r="B92" s="1"/>
  <c r="B88" a="1"/>
  <c r="B88" s="1"/>
  <c r="B84" a="1"/>
  <c r="B84" s="1"/>
  <c r="B80" a="1"/>
  <c r="B80" s="1"/>
  <c r="B76" a="1"/>
  <c r="B76" s="1"/>
  <c r="B72" a="1"/>
  <c r="B72" s="1"/>
  <c r="B68" a="1"/>
  <c r="B68" s="1"/>
  <c r="B64" a="1"/>
  <c r="B64" s="1"/>
  <c r="B60" a="1"/>
  <c r="B60" s="1"/>
  <c r="B56" a="1"/>
  <c r="B56" s="1"/>
  <c r="B52" a="1"/>
  <c r="B52" s="1"/>
  <c r="B48" a="1"/>
  <c r="B48" s="1"/>
  <c r="B44" a="1"/>
  <c r="B44" s="1"/>
  <c r="B40" a="1"/>
  <c r="B40" s="1"/>
  <c r="B36" a="1"/>
  <c r="B36" s="1"/>
  <c r="B32" a="1"/>
  <c r="B32" s="1"/>
  <c r="B28" a="1"/>
  <c r="B28" s="1"/>
  <c r="B24" a="1"/>
  <c r="B24" s="1"/>
  <c r="B20" a="1"/>
  <c r="B20" s="1"/>
  <c r="B16" a="1"/>
  <c r="B16" s="1"/>
  <c r="B12" a="1"/>
  <c r="B12" s="1"/>
  <c r="B8" a="1"/>
  <c r="B8" s="1"/>
  <c r="B4" a="1"/>
  <c r="B4" s="1"/>
  <c r="B165" a="1"/>
  <c r="B165" s="1"/>
  <c r="B161" a="1"/>
  <c r="B161" s="1"/>
  <c r="B157" a="1"/>
  <c r="B157" s="1"/>
  <c r="B153" a="1"/>
  <c r="B153" s="1"/>
  <c r="B149" a="1"/>
  <c r="B149" s="1"/>
  <c r="B145" a="1"/>
  <c r="B145" s="1"/>
  <c r="B141" a="1"/>
  <c r="B141" s="1"/>
  <c r="B137" a="1"/>
  <c r="B137" s="1"/>
  <c r="B133" a="1"/>
  <c r="B133" s="1"/>
  <c r="B129" a="1"/>
  <c r="B129" s="1"/>
  <c r="B125" a="1"/>
  <c r="B125" s="1"/>
  <c r="B121" a="1"/>
  <c r="B121" s="1"/>
  <c r="B117" a="1"/>
  <c r="B117" s="1"/>
  <c r="B113" a="1"/>
  <c r="B113" s="1"/>
  <c r="B109" a="1"/>
  <c r="B109" s="1"/>
  <c r="B105" a="1"/>
  <c r="B105" s="1"/>
  <c r="B101" a="1"/>
  <c r="B101" s="1"/>
  <c r="B97" a="1"/>
  <c r="B97" s="1"/>
  <c r="B93" a="1"/>
  <c r="B93" s="1"/>
  <c r="B89" a="1"/>
  <c r="B89" s="1"/>
  <c r="B85" a="1"/>
  <c r="B85" s="1"/>
  <c r="B81" a="1"/>
  <c r="B81" s="1"/>
  <c r="B77" a="1"/>
  <c r="B77" s="1"/>
  <c r="B73" a="1"/>
  <c r="B73" s="1"/>
  <c r="B69" a="1"/>
  <c r="B69" s="1"/>
  <c r="B65" a="1"/>
  <c r="B65" s="1"/>
  <c r="B61" a="1"/>
  <c r="B61" s="1"/>
  <c r="B57" a="1"/>
  <c r="B57" s="1"/>
  <c r="B53" a="1"/>
  <c r="B53" s="1"/>
  <c r="B49" a="1"/>
  <c r="B49" s="1"/>
  <c r="B45" a="1"/>
  <c r="B45" s="1"/>
  <c r="B41" a="1"/>
  <c r="B41" s="1"/>
  <c r="B37" a="1"/>
  <c r="B37" s="1"/>
  <c r="B33" a="1"/>
  <c r="B33" s="1"/>
  <c r="B29" a="1"/>
  <c r="B29" s="1"/>
  <c r="B25" a="1"/>
  <c r="B25" s="1"/>
  <c r="B21" a="1"/>
  <c r="B21" s="1"/>
  <c r="B17" a="1"/>
  <c r="B17" s="1"/>
  <c r="B13" a="1"/>
  <c r="B13" s="1"/>
  <c r="B9" a="1"/>
  <c r="B9" s="1"/>
  <c r="B5" a="1"/>
  <c r="B5" s="1"/>
  <c r="B2" a="1"/>
  <c r="B2" s="1"/>
  <c r="B166" a="1"/>
  <c r="B166" s="1"/>
  <c r="B162" a="1"/>
  <c r="B162" s="1"/>
  <c r="B158" a="1"/>
  <c r="B158" s="1"/>
  <c r="B154" a="1"/>
  <c r="B154" s="1"/>
  <c r="B150" a="1"/>
  <c r="B150" s="1"/>
  <c r="B146" a="1"/>
  <c r="B146" s="1"/>
  <c r="B142" a="1"/>
  <c r="B142" s="1"/>
  <c r="B138" a="1"/>
  <c r="B138" s="1"/>
  <c r="B134" a="1"/>
  <c r="B134" s="1"/>
  <c r="B130" a="1"/>
  <c r="B130" s="1"/>
  <c r="B126" a="1"/>
  <c r="B126" s="1"/>
  <c r="B122" a="1"/>
  <c r="B122" s="1"/>
  <c r="B118" a="1"/>
  <c r="B118" s="1"/>
  <c r="B114" a="1"/>
  <c r="B114" s="1"/>
  <c r="B110" a="1"/>
  <c r="B110" s="1"/>
  <c r="B106" a="1"/>
  <c r="B106" s="1"/>
  <c r="B102" a="1"/>
  <c r="B102" s="1"/>
  <c r="B98" a="1"/>
  <c r="B98" s="1"/>
  <c r="B94" a="1"/>
  <c r="B94" s="1"/>
  <c r="B90" a="1"/>
  <c r="B90" s="1"/>
  <c r="B86" a="1"/>
  <c r="B86" s="1"/>
  <c r="B82" a="1"/>
  <c r="B82" s="1"/>
  <c r="B78" a="1"/>
  <c r="B78" s="1"/>
  <c r="B74" a="1"/>
  <c r="B74" s="1"/>
  <c r="B70" a="1"/>
  <c r="B70" s="1"/>
  <c r="B66" a="1"/>
  <c r="B66" s="1"/>
  <c r="B62" a="1"/>
  <c r="B62" s="1"/>
  <c r="B58" a="1"/>
  <c r="B58" s="1"/>
  <c r="B54" a="1"/>
  <c r="B54" s="1"/>
  <c r="B50" a="1"/>
  <c r="B50" s="1"/>
  <c r="B46" a="1"/>
  <c r="B46" s="1"/>
  <c r="B42" a="1"/>
  <c r="B42" s="1"/>
  <c r="B38" a="1"/>
  <c r="B38" s="1"/>
  <c r="B34" a="1"/>
  <c r="B34" s="1"/>
  <c r="B30" a="1"/>
  <c r="B30" s="1"/>
  <c r="B26" a="1"/>
  <c r="B26" s="1"/>
  <c r="B22" a="1"/>
  <c r="B22" s="1"/>
  <c r="B18" a="1"/>
  <c r="B18" s="1"/>
  <c r="B14" a="1"/>
  <c r="B14" s="1"/>
  <c r="B10" a="1"/>
  <c r="B10" s="1"/>
  <c r="B6" a="1"/>
  <c r="B6" s="1"/>
  <c r="A2" a="1"/>
  <c r="A2" s="1"/>
  <c r="E77" a="1"/>
  <c r="E77" s="1"/>
  <c r="A151" a="1"/>
  <c r="A151" s="1"/>
  <c r="A119" a="1"/>
  <c r="A119" s="1"/>
  <c r="A75" a="1"/>
  <c r="A75" s="1"/>
  <c r="A43" a="1"/>
  <c r="A43" s="1"/>
  <c r="A11" a="1"/>
  <c r="A11" s="1"/>
  <c r="C155" a="1"/>
  <c r="C155" s="1"/>
  <c r="C123" a="1"/>
  <c r="C123" s="1"/>
  <c r="C91" a="1"/>
  <c r="C91" s="1"/>
  <c r="C41" a="1"/>
  <c r="C41" s="1"/>
  <c r="D103"/>
  <c r="D7"/>
  <c r="E133" a="1"/>
  <c r="E133" s="1"/>
  <c r="E101" a="1"/>
  <c r="E101" s="1"/>
  <c r="A155" a="1"/>
  <c r="A155" s="1"/>
  <c r="A139" a="1"/>
  <c r="A139" s="1"/>
  <c r="A123" a="1"/>
  <c r="A123" s="1"/>
  <c r="A107" a="1"/>
  <c r="A107" s="1"/>
  <c r="A91" a="1"/>
  <c r="A91" s="1"/>
  <c r="A79" a="1"/>
  <c r="A79" s="1"/>
  <c r="A63" a="1"/>
  <c r="A63" s="1"/>
  <c r="A47" a="1"/>
  <c r="A47" s="1"/>
  <c r="A31" a="1"/>
  <c r="A31" s="1"/>
  <c r="A15" a="1"/>
  <c r="A15" s="1"/>
  <c r="C159" a="1"/>
  <c r="C159" s="1"/>
  <c r="C143" a="1"/>
  <c r="C143" s="1"/>
  <c r="C127" a="1"/>
  <c r="C127" s="1"/>
  <c r="C111" a="1"/>
  <c r="C111" s="1"/>
  <c r="C95" a="1"/>
  <c r="C95" s="1"/>
  <c r="C79" a="1"/>
  <c r="C79" s="1"/>
  <c r="C49" a="1"/>
  <c r="C49" s="1"/>
  <c r="C17" a="1"/>
  <c r="C17" s="1"/>
  <c r="D143"/>
  <c r="D111"/>
  <c r="D79"/>
  <c r="D47"/>
  <c r="D15"/>
  <c r="E141" a="1"/>
  <c r="E141" s="1"/>
  <c r="E109" a="1"/>
  <c r="E109" s="1"/>
  <c r="H3" a="1"/>
  <c r="H3" s="1"/>
  <c r="H19" a="1"/>
  <c r="H19" s="1"/>
  <c r="H35" a="1"/>
  <c r="H35" s="1"/>
  <c r="H51" a="1"/>
  <c r="H51" s="1"/>
  <c r="H67" a="1"/>
  <c r="H67" s="1"/>
  <c r="H83" a="1"/>
  <c r="H83" s="1"/>
  <c r="H99" a="1"/>
  <c r="H99" s="1"/>
  <c r="H115" a="1"/>
  <c r="H115" s="1"/>
  <c r="H131" a="1"/>
  <c r="H131" s="1"/>
  <c r="H147" a="1"/>
  <c r="H147" s="1"/>
  <c r="G5" a="1"/>
  <c r="G5" s="1"/>
  <c r="G21" a="1"/>
  <c r="G21" s="1"/>
  <c r="G37" a="1"/>
  <c r="G37" s="1"/>
  <c r="G53" a="1"/>
  <c r="G53" s="1"/>
  <c r="G69" a="1"/>
  <c r="G69" s="1"/>
  <c r="G85" a="1"/>
  <c r="G85" s="1"/>
  <c r="G117" a="1"/>
  <c r="G117" s="1"/>
  <c r="G149" a="1"/>
  <c r="G149" s="1"/>
  <c r="F23" a="1"/>
  <c r="F23" s="1"/>
  <c r="F55" a="1"/>
  <c r="F55" s="1"/>
  <c r="F83" a="1"/>
  <c r="F83" s="1"/>
  <c r="F99" a="1"/>
  <c r="F99" s="1"/>
  <c r="F115" a="1"/>
  <c r="F115" s="1"/>
  <c r="F123" a="1"/>
  <c r="F123" s="1"/>
  <c r="F139" a="1"/>
  <c r="F139" s="1"/>
  <c r="F163" a="1"/>
  <c r="F163" s="1"/>
  <c r="E5" a="1"/>
  <c r="E5" s="1"/>
  <c r="E21" a="1"/>
  <c r="E21" s="1"/>
  <c r="E37" a="1"/>
  <c r="E37" s="1"/>
  <c r="E53" a="1"/>
  <c r="E53" s="1"/>
  <c r="H163" a="1"/>
  <c r="H163" s="1"/>
  <c r="G101" a="1"/>
  <c r="G101" s="1"/>
  <c r="G133" a="1"/>
  <c r="G133" s="1"/>
  <c r="G165" a="1"/>
  <c r="G165" s="1"/>
  <c r="F7" a="1"/>
  <c r="F7" s="1"/>
  <c r="F39" a="1"/>
  <c r="F39" s="1"/>
  <c r="F71" a="1"/>
  <c r="F71" s="1"/>
  <c r="F91" a="1"/>
  <c r="F91" s="1"/>
  <c r="F107" a="1"/>
  <c r="F107" s="1"/>
  <c r="F131" a="1"/>
  <c r="F131" s="1"/>
  <c r="F147" a="1"/>
  <c r="F147" s="1"/>
  <c r="F155" a="1"/>
  <c r="F155" s="1"/>
  <c r="E13" a="1"/>
  <c r="E13" s="1"/>
  <c r="E29" a="1"/>
  <c r="E29" s="1"/>
  <c r="E45" a="1"/>
  <c r="E45" s="1"/>
  <c r="E61" a="1"/>
  <c r="E61" s="1"/>
  <c r="C2" a="1"/>
  <c r="C2" s="1"/>
  <c r="A4" a="1"/>
  <c r="A4" s="1"/>
  <c r="A8" a="1"/>
  <c r="A8" s="1"/>
  <c r="A12" a="1"/>
  <c r="A12" s="1"/>
  <c r="A16" a="1"/>
  <c r="A16" s="1"/>
  <c r="A20" a="1"/>
  <c r="A20" s="1"/>
  <c r="A24" a="1"/>
  <c r="A24" s="1"/>
  <c r="A28" a="1"/>
  <c r="A28" s="1"/>
  <c r="A32" a="1"/>
  <c r="A32" s="1"/>
  <c r="A36" a="1"/>
  <c r="A36" s="1"/>
  <c r="A40" a="1"/>
  <c r="A40" s="1"/>
  <c r="A44" a="1"/>
  <c r="A44" s="1"/>
  <c r="A48" a="1"/>
  <c r="A48" s="1"/>
  <c r="A52" a="1"/>
  <c r="A52" s="1"/>
  <c r="A56" a="1"/>
  <c r="A56" s="1"/>
  <c r="A60" a="1"/>
  <c r="A60" s="1"/>
  <c r="A64" a="1"/>
  <c r="A64" s="1"/>
  <c r="A68" a="1"/>
  <c r="A68" s="1"/>
  <c r="A72" a="1"/>
  <c r="A72" s="1"/>
  <c r="A76" a="1"/>
  <c r="A76" s="1"/>
  <c r="A84" a="1"/>
  <c r="A84" s="1"/>
  <c r="A88" a="1"/>
  <c r="A88" s="1"/>
  <c r="A92" a="1"/>
  <c r="A92" s="1"/>
  <c r="A96" a="1"/>
  <c r="A96" s="1"/>
  <c r="A100" a="1"/>
  <c r="A100" s="1"/>
  <c r="A104" a="1"/>
  <c r="A104" s="1"/>
  <c r="A108" a="1"/>
  <c r="A108" s="1"/>
  <c r="A112" a="1"/>
  <c r="A112" s="1"/>
  <c r="A116" a="1"/>
  <c r="A116" s="1"/>
  <c r="A120" a="1"/>
  <c r="A120" s="1"/>
  <c r="A124" a="1"/>
  <c r="A124" s="1"/>
  <c r="A128" a="1"/>
  <c r="A128" s="1"/>
  <c r="A132" a="1"/>
  <c r="A132" s="1"/>
  <c r="A136" a="1"/>
  <c r="A136" s="1"/>
  <c r="A140" a="1"/>
  <c r="A140" s="1"/>
  <c r="A144" a="1"/>
  <c r="A144" s="1"/>
  <c r="A148" a="1"/>
  <c r="A148" s="1"/>
  <c r="A152" a="1"/>
  <c r="A152" s="1"/>
  <c r="A156" a="1"/>
  <c r="A156" s="1"/>
  <c r="A160" a="1"/>
  <c r="A160" s="1"/>
  <c r="A164" a="1"/>
  <c r="A164" s="1"/>
  <c r="A135" a="1"/>
  <c r="A135" s="1"/>
  <c r="A103" a="1"/>
  <c r="A103" s="1"/>
  <c r="A87" a="1"/>
  <c r="A87" s="1"/>
  <c r="A59" a="1"/>
  <c r="A59" s="1"/>
  <c r="A27" a="1"/>
  <c r="A27" s="1"/>
  <c r="C139" a="1"/>
  <c r="C139" s="1"/>
  <c r="C107" a="1"/>
  <c r="C107" s="1"/>
  <c r="C73" a="1"/>
  <c r="C73" s="1"/>
  <c r="C9" a="1"/>
  <c r="C9" s="1"/>
  <c r="D135"/>
  <c r="D71"/>
  <c r="D39"/>
  <c r="E165" a="1"/>
  <c r="E165" s="1"/>
  <c r="E69" a="1"/>
  <c r="E69" s="1"/>
  <c r="A159" a="1"/>
  <c r="A159" s="1"/>
  <c r="A143" a="1"/>
  <c r="A143" s="1"/>
  <c r="A127" a="1"/>
  <c r="A127" s="1"/>
  <c r="A111" a="1"/>
  <c r="A111" s="1"/>
  <c r="A95" a="1"/>
  <c r="A95" s="1"/>
  <c r="A67" a="1"/>
  <c r="A67" s="1"/>
  <c r="A51" a="1"/>
  <c r="A51" s="1"/>
  <c r="A35" a="1"/>
  <c r="A35" s="1"/>
  <c r="A19" a="1"/>
  <c r="A19" s="1"/>
  <c r="A3" a="1"/>
  <c r="A3" s="1"/>
  <c r="C163" a="1"/>
  <c r="C163" s="1"/>
  <c r="C147" a="1"/>
  <c r="C147" s="1"/>
  <c r="C131" a="1"/>
  <c r="C131" s="1"/>
  <c r="C115" a="1"/>
  <c r="C115" s="1"/>
  <c r="C99" a="1"/>
  <c r="C99" s="1"/>
  <c r="C83" a="1"/>
  <c r="C83" s="1"/>
  <c r="C57" a="1"/>
  <c r="C57" s="1"/>
  <c r="C25" a="1"/>
  <c r="C25" s="1"/>
  <c r="D151"/>
  <c r="D119"/>
  <c r="D87"/>
  <c r="D55"/>
  <c r="D23"/>
  <c r="E149" a="1"/>
  <c r="E149" s="1"/>
  <c r="E117" a="1"/>
  <c r="E117" s="1"/>
  <c r="E85" a="1"/>
  <c r="E85" s="1"/>
  <c r="H11" a="1"/>
  <c r="H11" s="1"/>
  <c r="A163" a="1"/>
  <c r="A163" s="1"/>
  <c r="A147" a="1"/>
  <c r="A147" s="1"/>
  <c r="A131" a="1"/>
  <c r="A131" s="1"/>
  <c r="A115" a="1"/>
  <c r="A115" s="1"/>
  <c r="A99" a="1"/>
  <c r="A99" s="1"/>
  <c r="A83" a="1"/>
  <c r="A83" s="1"/>
  <c r="A71" a="1"/>
  <c r="A71" s="1"/>
  <c r="A55" a="1"/>
  <c r="A55" s="1"/>
  <c r="A39" a="1"/>
  <c r="A39" s="1"/>
  <c r="A23" a="1"/>
  <c r="A23" s="1"/>
  <c r="A7" a="1"/>
  <c r="A7" s="1"/>
  <c r="C151" a="1"/>
  <c r="C151" s="1"/>
  <c r="C135" a="1"/>
  <c r="C135" s="1"/>
  <c r="C119" a="1"/>
  <c r="C119" s="1"/>
  <c r="C103" a="1"/>
  <c r="C103" s="1"/>
  <c r="C87" a="1"/>
  <c r="C87" s="1"/>
  <c r="C65" a="1"/>
  <c r="C65" s="1"/>
  <c r="C33" a="1"/>
  <c r="C33" s="1"/>
  <c r="D159"/>
  <c r="D127"/>
  <c r="D95"/>
  <c r="D63"/>
  <c r="D31"/>
  <c r="E157" a="1"/>
  <c r="E157" s="1"/>
  <c r="E125" a="1"/>
  <c r="E125" s="1"/>
  <c r="E93" a="1"/>
  <c r="E93" s="1"/>
  <c r="C164" a="1"/>
  <c r="C164" s="1"/>
  <c r="C160" a="1"/>
  <c r="C160" s="1"/>
  <c r="C156" a="1"/>
  <c r="C156" s="1"/>
  <c r="C152" a="1"/>
  <c r="C152" s="1"/>
  <c r="C148" a="1"/>
  <c r="C148" s="1"/>
  <c r="C144" a="1"/>
  <c r="C144" s="1"/>
  <c r="C140" a="1"/>
  <c r="C140" s="1"/>
  <c r="C136" a="1"/>
  <c r="C136" s="1"/>
  <c r="C132" a="1"/>
  <c r="C132" s="1"/>
  <c r="C128" a="1"/>
  <c r="C128" s="1"/>
  <c r="C124" a="1"/>
  <c r="C124" s="1"/>
  <c r="C120" a="1"/>
  <c r="C120" s="1"/>
  <c r="C116" a="1"/>
  <c r="C116" s="1"/>
  <c r="C112" a="1"/>
  <c r="C112" s="1"/>
  <c r="C108" a="1"/>
  <c r="C108" s="1"/>
  <c r="C104" a="1"/>
  <c r="C104" s="1"/>
  <c r="C100" a="1"/>
  <c r="C100" s="1"/>
  <c r="C96" a="1"/>
  <c r="C96" s="1"/>
  <c r="C92" a="1"/>
  <c r="C92" s="1"/>
  <c r="C88" a="1"/>
  <c r="C88" s="1"/>
  <c r="C84" a="1"/>
  <c r="C84" s="1"/>
  <c r="C80" a="1"/>
  <c r="C80" s="1"/>
  <c r="C76" a="1"/>
  <c r="C76" s="1"/>
  <c r="C68" a="1"/>
  <c r="C68" s="1"/>
  <c r="C60" a="1"/>
  <c r="C60" s="1"/>
  <c r="C52" a="1"/>
  <c r="C52" s="1"/>
  <c r="C44" a="1"/>
  <c r="C44" s="1"/>
  <c r="C36" a="1"/>
  <c r="C36" s="1"/>
  <c r="C28" a="1"/>
  <c r="C28" s="1"/>
  <c r="C20" a="1"/>
  <c r="C20" s="1"/>
  <c r="C12" a="1"/>
  <c r="C12" s="1"/>
  <c r="C4" a="1"/>
  <c r="C4" s="1"/>
  <c r="D162"/>
  <c r="D154"/>
  <c r="D146"/>
  <c r="D138"/>
  <c r="D130"/>
  <c r="D122"/>
  <c r="D114"/>
  <c r="D106"/>
  <c r="D98"/>
  <c r="D90"/>
  <c r="D82"/>
  <c r="D74"/>
  <c r="D66"/>
  <c r="D58"/>
  <c r="D50"/>
  <c r="D42"/>
  <c r="D34"/>
  <c r="D26"/>
  <c r="D18"/>
  <c r="D10"/>
  <c r="E2" a="1"/>
  <c r="E2" s="1"/>
  <c r="E160" a="1"/>
  <c r="E160" s="1"/>
  <c r="E152" a="1"/>
  <c r="E152" s="1"/>
  <c r="E144" a="1"/>
  <c r="E144" s="1"/>
  <c r="E136" a="1"/>
  <c r="E136" s="1"/>
  <c r="E128" a="1"/>
  <c r="E128" s="1"/>
  <c r="E120" a="1"/>
  <c r="E120" s="1"/>
  <c r="E112" a="1"/>
  <c r="E112" s="1"/>
  <c r="E104" a="1"/>
  <c r="E104" s="1"/>
  <c r="E96" a="1"/>
  <c r="E96" s="1"/>
  <c r="E88" a="1"/>
  <c r="E88" s="1"/>
  <c r="E80" a="1"/>
  <c r="E80" s="1"/>
  <c r="E72" a="1"/>
  <c r="E72" s="1"/>
  <c r="E64" a="1"/>
  <c r="E64" s="1"/>
  <c r="E56" a="1"/>
  <c r="E56" s="1"/>
  <c r="E48" a="1"/>
  <c r="E48" s="1"/>
  <c r="E40" a="1"/>
  <c r="E40" s="1"/>
  <c r="E32" a="1"/>
  <c r="E32" s="1"/>
  <c r="E24" a="1"/>
  <c r="E24" s="1"/>
  <c r="E16" a="1"/>
  <c r="E16" s="1"/>
  <c r="E8" a="1"/>
  <c r="E8" s="1"/>
  <c r="F166" a="1"/>
  <c r="F166" s="1"/>
  <c r="F158" a="1"/>
  <c r="F158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2" a="1"/>
  <c r="F102" s="1"/>
  <c r="F94" a="1"/>
  <c r="F94" s="1"/>
  <c r="F86" a="1"/>
  <c r="F86" s="1"/>
  <c r="F75" a="1"/>
  <c r="F75" s="1"/>
  <c r="F59" a="1"/>
  <c r="F59" s="1"/>
  <c r="F43" a="1"/>
  <c r="F43" s="1"/>
  <c r="F27" a="1"/>
  <c r="F27" s="1"/>
  <c r="F11" a="1"/>
  <c r="F11" s="1"/>
  <c r="G153" a="1"/>
  <c r="G153" s="1"/>
  <c r="G137" a="1"/>
  <c r="G137" s="1"/>
  <c r="G121" a="1"/>
  <c r="G121" s="1"/>
  <c r="G105" a="1"/>
  <c r="G105" s="1"/>
  <c r="G89" a="1"/>
  <c r="G89" s="1"/>
  <c r="G73" a="1"/>
  <c r="G73" s="1"/>
  <c r="G57" a="1"/>
  <c r="G57" s="1"/>
  <c r="G41" a="1"/>
  <c r="G41" s="1"/>
  <c r="G25" a="1"/>
  <c r="G25" s="1"/>
  <c r="G9" a="1"/>
  <c r="G9" s="1"/>
  <c r="H151" a="1"/>
  <c r="H151" s="1"/>
  <c r="H135" a="1"/>
  <c r="H135" s="1"/>
  <c r="H119" a="1"/>
  <c r="H119" s="1"/>
  <c r="H103" a="1"/>
  <c r="H103" s="1"/>
  <c r="H87" a="1"/>
  <c r="H87" s="1"/>
  <c r="H71" a="1"/>
  <c r="H71" s="1"/>
  <c r="H55" a="1"/>
  <c r="H55" s="1"/>
  <c r="H39" a="1"/>
  <c r="H39" s="1"/>
  <c r="H23" a="1"/>
  <c r="H23" s="1"/>
  <c r="H7" a="1"/>
  <c r="H7" s="1"/>
  <c r="A165" a="1"/>
  <c r="A165" s="1"/>
  <c r="A161" a="1"/>
  <c r="A161" s="1"/>
  <c r="A157" a="1"/>
  <c r="A157" s="1"/>
  <c r="A153" a="1"/>
  <c r="A153" s="1"/>
  <c r="A149" a="1"/>
  <c r="A149" s="1"/>
  <c r="A145" a="1"/>
  <c r="A145" s="1"/>
  <c r="A141" a="1"/>
  <c r="A141" s="1"/>
  <c r="A137" a="1"/>
  <c r="A137" s="1"/>
  <c r="A133" a="1"/>
  <c r="A133" s="1"/>
  <c r="A129" a="1"/>
  <c r="A129" s="1"/>
  <c r="A125" a="1"/>
  <c r="A125" s="1"/>
  <c r="A121" a="1"/>
  <c r="A121" s="1"/>
  <c r="A117" a="1"/>
  <c r="A117" s="1"/>
  <c r="A113" a="1"/>
  <c r="A113" s="1"/>
  <c r="A109" a="1"/>
  <c r="A109" s="1"/>
  <c r="A105" a="1"/>
  <c r="A105" s="1"/>
  <c r="A101" a="1"/>
  <c r="A101" s="1"/>
  <c r="A97" a="1"/>
  <c r="A97" s="1"/>
  <c r="A93" a="1"/>
  <c r="A93" s="1"/>
  <c r="A89" a="1"/>
  <c r="A89" s="1"/>
  <c r="A85" a="1"/>
  <c r="A85" s="1"/>
  <c r="A81" a="1"/>
  <c r="A81" s="1"/>
  <c r="A77" a="1"/>
  <c r="A77" s="1"/>
  <c r="A73" a="1"/>
  <c r="A73" s="1"/>
  <c r="A69" a="1"/>
  <c r="A69" s="1"/>
  <c r="A65" a="1"/>
  <c r="A65" s="1"/>
  <c r="A61" a="1"/>
  <c r="A61" s="1"/>
  <c r="A57" a="1"/>
  <c r="A57" s="1"/>
  <c r="A53" a="1"/>
  <c r="A53" s="1"/>
  <c r="A49" a="1"/>
  <c r="A49" s="1"/>
  <c r="A45" a="1"/>
  <c r="A45" s="1"/>
  <c r="A41" a="1"/>
  <c r="A41" s="1"/>
  <c r="A37" a="1"/>
  <c r="A37" s="1"/>
  <c r="A33" a="1"/>
  <c r="A33" s="1"/>
  <c r="A29" a="1"/>
  <c r="A29" s="1"/>
  <c r="A25" a="1"/>
  <c r="A25" s="1"/>
  <c r="A21" a="1"/>
  <c r="A21" s="1"/>
  <c r="A17" a="1"/>
  <c r="A17" s="1"/>
  <c r="A13" a="1"/>
  <c r="A13" s="1"/>
  <c r="A9" a="1"/>
  <c r="A9" s="1"/>
  <c r="A5" a="1"/>
  <c r="A5" s="1"/>
  <c r="C165" a="1"/>
  <c r="C165" s="1"/>
  <c r="C161" a="1"/>
  <c r="C161" s="1"/>
  <c r="C157" a="1"/>
  <c r="C157" s="1"/>
  <c r="C153" a="1"/>
  <c r="C153" s="1"/>
  <c r="C149" a="1"/>
  <c r="C149" s="1"/>
  <c r="C145" a="1"/>
  <c r="C145" s="1"/>
  <c r="C141" a="1"/>
  <c r="C141" s="1"/>
  <c r="C137" a="1"/>
  <c r="C137" s="1"/>
  <c r="C133" a="1"/>
  <c r="C133" s="1"/>
  <c r="C129" a="1"/>
  <c r="C129" s="1"/>
  <c r="C125" a="1"/>
  <c r="C125" s="1"/>
  <c r="C121" a="1"/>
  <c r="C121" s="1"/>
  <c r="C117" a="1"/>
  <c r="C117" s="1"/>
  <c r="C113" a="1"/>
  <c r="C113" s="1"/>
  <c r="C109" a="1"/>
  <c r="C109" s="1"/>
  <c r="C105" a="1"/>
  <c r="C105" s="1"/>
  <c r="C101" a="1"/>
  <c r="C101" s="1"/>
  <c r="C97" a="1"/>
  <c r="C97" s="1"/>
  <c r="C93" a="1"/>
  <c r="C93" s="1"/>
  <c r="C89" a="1"/>
  <c r="C89" s="1"/>
  <c r="C85" a="1"/>
  <c r="C85" s="1"/>
  <c r="C81" a="1"/>
  <c r="C81" s="1"/>
  <c r="C77" a="1"/>
  <c r="C77" s="1"/>
  <c r="C69" a="1"/>
  <c r="C69" s="1"/>
  <c r="C61" a="1"/>
  <c r="C61" s="1"/>
  <c r="C53" a="1"/>
  <c r="C53" s="1"/>
  <c r="C45" a="1"/>
  <c r="C45" s="1"/>
  <c r="C37" a="1"/>
  <c r="C37" s="1"/>
  <c r="C29" a="1"/>
  <c r="C29" s="1"/>
  <c r="C21" a="1"/>
  <c r="C21" s="1"/>
  <c r="C13" a="1"/>
  <c r="C13" s="1"/>
  <c r="C5" a="1"/>
  <c r="C5" s="1"/>
  <c r="D163"/>
  <c r="D155"/>
  <c r="D147"/>
  <c r="D139"/>
  <c r="D131"/>
  <c r="D123"/>
  <c r="D115"/>
  <c r="D107"/>
  <c r="D99"/>
  <c r="D91"/>
  <c r="D83"/>
  <c r="D75"/>
  <c r="D67"/>
  <c r="D59"/>
  <c r="D51"/>
  <c r="D43"/>
  <c r="D35"/>
  <c r="D27"/>
  <c r="D19"/>
  <c r="D11"/>
  <c r="D3"/>
  <c r="E161" a="1"/>
  <c r="E161" s="1"/>
  <c r="E153" a="1"/>
  <c r="E153" s="1"/>
  <c r="E145" a="1"/>
  <c r="E145" s="1"/>
  <c r="E137" a="1"/>
  <c r="E137" s="1"/>
  <c r="E129" a="1"/>
  <c r="E129" s="1"/>
  <c r="E121" a="1"/>
  <c r="E121" s="1"/>
  <c r="E113" a="1"/>
  <c r="E113" s="1"/>
  <c r="E105" a="1"/>
  <c r="E105" s="1"/>
  <c r="E97" a="1"/>
  <c r="E97" s="1"/>
  <c r="E89" a="1"/>
  <c r="E89" s="1"/>
  <c r="E81" a="1"/>
  <c r="E81" s="1"/>
  <c r="E73" a="1"/>
  <c r="E73" s="1"/>
  <c r="E65" a="1"/>
  <c r="E65" s="1"/>
  <c r="E57" a="1"/>
  <c r="E57" s="1"/>
  <c r="E49" a="1"/>
  <c r="E49" s="1"/>
  <c r="E41" a="1"/>
  <c r="E41" s="1"/>
  <c r="E33" a="1"/>
  <c r="E33" s="1"/>
  <c r="E25" a="1"/>
  <c r="E25" s="1"/>
  <c r="E17" a="1"/>
  <c r="E17" s="1"/>
  <c r="E9" a="1"/>
  <c r="E9" s="1"/>
  <c r="F159" a="1"/>
  <c r="F159" s="1"/>
  <c r="F151" a="1"/>
  <c r="F151" s="1"/>
  <c r="F143" a="1"/>
  <c r="F143" s="1"/>
  <c r="F135" a="1"/>
  <c r="F135" s="1"/>
  <c r="F127" a="1"/>
  <c r="F127" s="1"/>
  <c r="F119" a="1"/>
  <c r="F119" s="1"/>
  <c r="F111" a="1"/>
  <c r="F111" s="1"/>
  <c r="F103" a="1"/>
  <c r="F103" s="1"/>
  <c r="F95" a="1"/>
  <c r="F95" s="1"/>
  <c r="F87" a="1"/>
  <c r="F87" s="1"/>
  <c r="F79" a="1"/>
  <c r="F79" s="1"/>
  <c r="F63" a="1"/>
  <c r="F63" s="1"/>
  <c r="F47" a="1"/>
  <c r="F47" s="1"/>
  <c r="F31" a="1"/>
  <c r="F31" s="1"/>
  <c r="F15" a="1"/>
  <c r="F15" s="1"/>
  <c r="G157" a="1"/>
  <c r="G157" s="1"/>
  <c r="G141" a="1"/>
  <c r="G141" s="1"/>
  <c r="G125" a="1"/>
  <c r="G125" s="1"/>
  <c r="G109" a="1"/>
  <c r="G109" s="1"/>
  <c r="G93" a="1"/>
  <c r="G93" s="1"/>
  <c r="G77" a="1"/>
  <c r="G77" s="1"/>
  <c r="G61" a="1"/>
  <c r="G61" s="1"/>
  <c r="G45" a="1"/>
  <c r="G45" s="1"/>
  <c r="G29" a="1"/>
  <c r="G29" s="1"/>
  <c r="G13" a="1"/>
  <c r="G13" s="1"/>
  <c r="H155" a="1"/>
  <c r="H155" s="1"/>
  <c r="H139" a="1"/>
  <c r="H139" s="1"/>
  <c r="H123" a="1"/>
  <c r="H123" s="1"/>
  <c r="H107" a="1"/>
  <c r="H107" s="1"/>
  <c r="H91" a="1"/>
  <c r="H91" s="1"/>
  <c r="H75" a="1"/>
  <c r="H75" s="1"/>
  <c r="H59" a="1"/>
  <c r="H59" s="1"/>
  <c r="H43" a="1"/>
  <c r="H43" s="1"/>
  <c r="H27" a="1"/>
  <c r="H27" s="1"/>
  <c r="H6" a="1"/>
  <c r="H6" s="1"/>
  <c r="H10" a="1"/>
  <c r="H10" s="1"/>
  <c r="H14" a="1"/>
  <c r="H14" s="1"/>
  <c r="H18" a="1"/>
  <c r="H18" s="1"/>
  <c r="H22" a="1"/>
  <c r="H22" s="1"/>
  <c r="H26" a="1"/>
  <c r="H26" s="1"/>
  <c r="H30" a="1"/>
  <c r="H30" s="1"/>
  <c r="H34" a="1"/>
  <c r="H34" s="1"/>
  <c r="H38" a="1"/>
  <c r="H38" s="1"/>
  <c r="H42" a="1"/>
  <c r="H42" s="1"/>
  <c r="H46" a="1"/>
  <c r="H46" s="1"/>
  <c r="H50" a="1"/>
  <c r="H50" s="1"/>
  <c r="H54" a="1"/>
  <c r="H54" s="1"/>
  <c r="H58" a="1"/>
  <c r="H58" s="1"/>
  <c r="H62" a="1"/>
  <c r="H62" s="1"/>
  <c r="H66" a="1"/>
  <c r="H66" s="1"/>
  <c r="H70" a="1"/>
  <c r="H70" s="1"/>
  <c r="H74" a="1"/>
  <c r="H74" s="1"/>
  <c r="H78" a="1"/>
  <c r="H78" s="1"/>
  <c r="H82" a="1"/>
  <c r="H82" s="1"/>
  <c r="H86" a="1"/>
  <c r="H86" s="1"/>
  <c r="H90" a="1"/>
  <c r="H90" s="1"/>
  <c r="H94" a="1"/>
  <c r="H94" s="1"/>
  <c r="H98" a="1"/>
  <c r="H98" s="1"/>
  <c r="H102" a="1"/>
  <c r="H102" s="1"/>
  <c r="H106" a="1"/>
  <c r="H106" s="1"/>
  <c r="H110" a="1"/>
  <c r="H110" s="1"/>
  <c r="H114" a="1"/>
  <c r="H114" s="1"/>
  <c r="H118" a="1"/>
  <c r="H118" s="1"/>
  <c r="H122" a="1"/>
  <c r="H122" s="1"/>
  <c r="H126" a="1"/>
  <c r="H126" s="1"/>
  <c r="H130" a="1"/>
  <c r="H130" s="1"/>
  <c r="H134" a="1"/>
  <c r="H134" s="1"/>
  <c r="H138" a="1"/>
  <c r="H138" s="1"/>
  <c r="H142" a="1"/>
  <c r="H142" s="1"/>
  <c r="H146" a="1"/>
  <c r="H146" s="1"/>
  <c r="H150" a="1"/>
  <c r="H150" s="1"/>
  <c r="H154" a="1"/>
  <c r="H154" s="1"/>
  <c r="H158" a="1"/>
  <c r="H158" s="1"/>
  <c r="H162" a="1"/>
  <c r="H162" s="1"/>
  <c r="H166" a="1"/>
  <c r="H166" s="1"/>
  <c r="G4" a="1"/>
  <c r="G4" s="1"/>
  <c r="G8" a="1"/>
  <c r="G8" s="1"/>
  <c r="G12" a="1"/>
  <c r="G12" s="1"/>
  <c r="G16" a="1"/>
  <c r="G16" s="1"/>
  <c r="G20" a="1"/>
  <c r="G20" s="1"/>
  <c r="G24" a="1"/>
  <c r="G24" s="1"/>
  <c r="G28" a="1"/>
  <c r="G28" s="1"/>
  <c r="G32" a="1"/>
  <c r="G32" s="1"/>
  <c r="G36" a="1"/>
  <c r="G36" s="1"/>
  <c r="G40" a="1"/>
  <c r="G40" s="1"/>
  <c r="G44" a="1"/>
  <c r="G44" s="1"/>
  <c r="G48" a="1"/>
  <c r="G48" s="1"/>
  <c r="G52" a="1"/>
  <c r="G52" s="1"/>
  <c r="G56" a="1"/>
  <c r="G56" s="1"/>
  <c r="G60" a="1"/>
  <c r="G60" s="1"/>
  <c r="G64" a="1"/>
  <c r="G64" s="1"/>
  <c r="G68" a="1"/>
  <c r="G68" s="1"/>
  <c r="G72" a="1"/>
  <c r="G72" s="1"/>
  <c r="G76" a="1"/>
  <c r="G76" s="1"/>
  <c r="G80" a="1"/>
  <c r="G80" s="1"/>
  <c r="G84" a="1"/>
  <c r="G84" s="1"/>
  <c r="G88" a="1"/>
  <c r="G88" s="1"/>
  <c r="G92" a="1"/>
  <c r="G92" s="1"/>
  <c r="G96" a="1"/>
  <c r="G96" s="1"/>
  <c r="G100" a="1"/>
  <c r="G100" s="1"/>
  <c r="G104" a="1"/>
  <c r="G104" s="1"/>
  <c r="G108" a="1"/>
  <c r="G108" s="1"/>
  <c r="G112" a="1"/>
  <c r="G112" s="1"/>
  <c r="G116" a="1"/>
  <c r="G116" s="1"/>
  <c r="G120" a="1"/>
  <c r="G120" s="1"/>
  <c r="G124" a="1"/>
  <c r="G124" s="1"/>
  <c r="G128" a="1"/>
  <c r="G128" s="1"/>
  <c r="G132" a="1"/>
  <c r="G132" s="1"/>
  <c r="G136" a="1"/>
  <c r="G136" s="1"/>
  <c r="G140" a="1"/>
  <c r="G140" s="1"/>
  <c r="G144" a="1"/>
  <c r="G144" s="1"/>
  <c r="G148" a="1"/>
  <c r="G148" s="1"/>
  <c r="G152" a="1"/>
  <c r="G152" s="1"/>
  <c r="G156" a="1"/>
  <c r="G156" s="1"/>
  <c r="G160" a="1"/>
  <c r="G160" s="1"/>
  <c r="G164" a="1"/>
  <c r="G164" s="1"/>
  <c r="G2" a="1"/>
  <c r="G2" s="1"/>
  <c r="F6" a="1"/>
  <c r="F6" s="1"/>
  <c r="F10" a="1"/>
  <c r="F10" s="1"/>
  <c r="F14" a="1"/>
  <c r="F14" s="1"/>
  <c r="F18" a="1"/>
  <c r="F18" s="1"/>
  <c r="F22" a="1"/>
  <c r="F22" s="1"/>
  <c r="F26" a="1"/>
  <c r="F26" s="1"/>
  <c r="F30" a="1"/>
  <c r="F30" s="1"/>
  <c r="F34" a="1"/>
  <c r="F34" s="1"/>
  <c r="F38" a="1"/>
  <c r="F38" s="1"/>
  <c r="F42" a="1"/>
  <c r="F42" s="1"/>
  <c r="F46" a="1"/>
  <c r="F46" s="1"/>
  <c r="F50" a="1"/>
  <c r="F50" s="1"/>
  <c r="F54" a="1"/>
  <c r="F54" s="1"/>
  <c r="F58" a="1"/>
  <c r="F58" s="1"/>
  <c r="F62" a="1"/>
  <c r="F62" s="1"/>
  <c r="F66" a="1"/>
  <c r="F66" s="1"/>
  <c r="F70" a="1"/>
  <c r="F70" s="1"/>
  <c r="F74" a="1"/>
  <c r="F74" s="1"/>
  <c r="F78" a="1"/>
  <c r="F78" s="1"/>
  <c r="H5" a="1"/>
  <c r="H5" s="1"/>
  <c r="H9" a="1"/>
  <c r="H9" s="1"/>
  <c r="H13" a="1"/>
  <c r="H13" s="1"/>
  <c r="H17" a="1"/>
  <c r="H17" s="1"/>
  <c r="H21" a="1"/>
  <c r="H21" s="1"/>
  <c r="H25" a="1"/>
  <c r="H25" s="1"/>
  <c r="H29" a="1"/>
  <c r="H29" s="1"/>
  <c r="H33" a="1"/>
  <c r="H33" s="1"/>
  <c r="H37" a="1"/>
  <c r="H37" s="1"/>
  <c r="H41" a="1"/>
  <c r="H41" s="1"/>
  <c r="H45" a="1"/>
  <c r="H45" s="1"/>
  <c r="H49" a="1"/>
  <c r="H49" s="1"/>
  <c r="H53" a="1"/>
  <c r="H53" s="1"/>
  <c r="H57" a="1"/>
  <c r="H57" s="1"/>
  <c r="H61" a="1"/>
  <c r="H61" s="1"/>
  <c r="H65" a="1"/>
  <c r="H65" s="1"/>
  <c r="H69" a="1"/>
  <c r="H69" s="1"/>
  <c r="H73" a="1"/>
  <c r="H73" s="1"/>
  <c r="H77" a="1"/>
  <c r="H77" s="1"/>
  <c r="H81" a="1"/>
  <c r="H81" s="1"/>
  <c r="H85" a="1"/>
  <c r="H85" s="1"/>
  <c r="H89" a="1"/>
  <c r="H89" s="1"/>
  <c r="H93" a="1"/>
  <c r="H93" s="1"/>
  <c r="H97" a="1"/>
  <c r="H97" s="1"/>
  <c r="H101" a="1"/>
  <c r="H101" s="1"/>
  <c r="H105" a="1"/>
  <c r="H105" s="1"/>
  <c r="H109" a="1"/>
  <c r="H109" s="1"/>
  <c r="H113" a="1"/>
  <c r="H113" s="1"/>
  <c r="H117" a="1"/>
  <c r="H117" s="1"/>
  <c r="H121" a="1"/>
  <c r="H121" s="1"/>
  <c r="H125" a="1"/>
  <c r="H125" s="1"/>
  <c r="H129" a="1"/>
  <c r="H129" s="1"/>
  <c r="H133" a="1"/>
  <c r="H133" s="1"/>
  <c r="H137" a="1"/>
  <c r="H137" s="1"/>
  <c r="H141" a="1"/>
  <c r="H141" s="1"/>
  <c r="H145" a="1"/>
  <c r="H145" s="1"/>
  <c r="H149" a="1"/>
  <c r="H149" s="1"/>
  <c r="H153" a="1"/>
  <c r="H153" s="1"/>
  <c r="H157" a="1"/>
  <c r="H157" s="1"/>
  <c r="H161" a="1"/>
  <c r="H161" s="1"/>
  <c r="H165" a="1"/>
  <c r="H165" s="1"/>
  <c r="G3" a="1"/>
  <c r="G3" s="1"/>
  <c r="G7" a="1"/>
  <c r="G7" s="1"/>
  <c r="G11" a="1"/>
  <c r="G11" s="1"/>
  <c r="G15" a="1"/>
  <c r="G15" s="1"/>
  <c r="G19" a="1"/>
  <c r="G19" s="1"/>
  <c r="G23" a="1"/>
  <c r="G23" s="1"/>
  <c r="G27" a="1"/>
  <c r="G27" s="1"/>
  <c r="G31" a="1"/>
  <c r="G31" s="1"/>
  <c r="G35" a="1"/>
  <c r="G35" s="1"/>
  <c r="G39" a="1"/>
  <c r="G39" s="1"/>
  <c r="G43" a="1"/>
  <c r="G43" s="1"/>
  <c r="G47" a="1"/>
  <c r="G47" s="1"/>
  <c r="G51" a="1"/>
  <c r="G51" s="1"/>
  <c r="G55" a="1"/>
  <c r="G55" s="1"/>
  <c r="G59" a="1"/>
  <c r="G59" s="1"/>
  <c r="G63" a="1"/>
  <c r="G63" s="1"/>
  <c r="G67" a="1"/>
  <c r="G67" s="1"/>
  <c r="G71" a="1"/>
  <c r="G71" s="1"/>
  <c r="G75" a="1"/>
  <c r="G75" s="1"/>
  <c r="G79" a="1"/>
  <c r="G79" s="1"/>
  <c r="G83" a="1"/>
  <c r="G83" s="1"/>
  <c r="G87" a="1"/>
  <c r="G87" s="1"/>
  <c r="G91" a="1"/>
  <c r="G91" s="1"/>
  <c r="G95" a="1"/>
  <c r="G95" s="1"/>
  <c r="G99" a="1"/>
  <c r="G99" s="1"/>
  <c r="G103" a="1"/>
  <c r="G103" s="1"/>
  <c r="G107" a="1"/>
  <c r="G107" s="1"/>
  <c r="G111" a="1"/>
  <c r="G111" s="1"/>
  <c r="G115" a="1"/>
  <c r="G115" s="1"/>
  <c r="G119" a="1"/>
  <c r="G119" s="1"/>
  <c r="G123" a="1"/>
  <c r="G123" s="1"/>
  <c r="G127" a="1"/>
  <c r="G127" s="1"/>
  <c r="G131" a="1"/>
  <c r="G131" s="1"/>
  <c r="G135" a="1"/>
  <c r="G135" s="1"/>
  <c r="G139" a="1"/>
  <c r="G139" s="1"/>
  <c r="G143" a="1"/>
  <c r="G143" s="1"/>
  <c r="G147" a="1"/>
  <c r="G147" s="1"/>
  <c r="G151" a="1"/>
  <c r="G151" s="1"/>
  <c r="G155" a="1"/>
  <c r="G155" s="1"/>
  <c r="G159" a="1"/>
  <c r="G159" s="1"/>
  <c r="G163" a="1"/>
  <c r="G163" s="1"/>
  <c r="F5" a="1"/>
  <c r="F5" s="1"/>
  <c r="F9" a="1"/>
  <c r="F9" s="1"/>
  <c r="F13" a="1"/>
  <c r="F13" s="1"/>
  <c r="F17" a="1"/>
  <c r="F17" s="1"/>
  <c r="F21" a="1"/>
  <c r="F21" s="1"/>
  <c r="F25" a="1"/>
  <c r="F25" s="1"/>
  <c r="F29" a="1"/>
  <c r="F29" s="1"/>
  <c r="F33" a="1"/>
  <c r="F33" s="1"/>
  <c r="F37" a="1"/>
  <c r="F37" s="1"/>
  <c r="F41" a="1"/>
  <c r="F41" s="1"/>
  <c r="F45" a="1"/>
  <c r="F45" s="1"/>
  <c r="F49" a="1"/>
  <c r="F49" s="1"/>
  <c r="F53" a="1"/>
  <c r="F53" s="1"/>
  <c r="F57" a="1"/>
  <c r="F57" s="1"/>
  <c r="F61" a="1"/>
  <c r="F61" s="1"/>
  <c r="F65" a="1"/>
  <c r="F65" s="1"/>
  <c r="F69" a="1"/>
  <c r="F69" s="1"/>
  <c r="F73" a="1"/>
  <c r="F73" s="1"/>
  <c r="F77" a="1"/>
  <c r="F77" s="1"/>
  <c r="F81" a="1"/>
  <c r="F81" s="1"/>
  <c r="F85" a="1"/>
  <c r="F85" s="1"/>
  <c r="F89" a="1"/>
  <c r="F89" s="1"/>
  <c r="F93" a="1"/>
  <c r="F93" s="1"/>
  <c r="F97" a="1"/>
  <c r="F97" s="1"/>
  <c r="F101" a="1"/>
  <c r="F101" s="1"/>
  <c r="F105" a="1"/>
  <c r="F105" s="1"/>
  <c r="F109" a="1"/>
  <c r="F109" s="1"/>
  <c r="F113" a="1"/>
  <c r="F113" s="1"/>
  <c r="F117" a="1"/>
  <c r="F117" s="1"/>
  <c r="F121" a="1"/>
  <c r="F121" s="1"/>
  <c r="F125" a="1"/>
  <c r="F125" s="1"/>
  <c r="F129" a="1"/>
  <c r="F129" s="1"/>
  <c r="F133" a="1"/>
  <c r="F133" s="1"/>
  <c r="F137" a="1"/>
  <c r="F137" s="1"/>
  <c r="F141" a="1"/>
  <c r="F141" s="1"/>
  <c r="F145" a="1"/>
  <c r="F145" s="1"/>
  <c r="F149" a="1"/>
  <c r="F149" s="1"/>
  <c r="F153" a="1"/>
  <c r="F153" s="1"/>
  <c r="F157" a="1"/>
  <c r="F157" s="1"/>
  <c r="F161" a="1"/>
  <c r="F161" s="1"/>
  <c r="F165" a="1"/>
  <c r="F165" s="1"/>
  <c r="E3" a="1"/>
  <c r="E3" s="1"/>
  <c r="E7" a="1"/>
  <c r="E7" s="1"/>
  <c r="E11" a="1"/>
  <c r="E11" s="1"/>
  <c r="E15" a="1"/>
  <c r="E15" s="1"/>
  <c r="E19" a="1"/>
  <c r="E19" s="1"/>
  <c r="E23" a="1"/>
  <c r="E23" s="1"/>
  <c r="E27" a="1"/>
  <c r="E27" s="1"/>
  <c r="E31" a="1"/>
  <c r="E31" s="1"/>
  <c r="E35" a="1"/>
  <c r="E35" s="1"/>
  <c r="E39" a="1"/>
  <c r="E39" s="1"/>
  <c r="E43" a="1"/>
  <c r="E43" s="1"/>
  <c r="E47" a="1"/>
  <c r="E47" s="1"/>
  <c r="E51" a="1"/>
  <c r="E51" s="1"/>
  <c r="E55" a="1"/>
  <c r="E55" s="1"/>
  <c r="E59" a="1"/>
  <c r="E59" s="1"/>
  <c r="E63" a="1"/>
  <c r="E63" s="1"/>
  <c r="E67" a="1"/>
  <c r="E67" s="1"/>
  <c r="E71" a="1"/>
  <c r="E71" s="1"/>
  <c r="E75" a="1"/>
  <c r="E75" s="1"/>
  <c r="E79" a="1"/>
  <c r="E79" s="1"/>
  <c r="E83" a="1"/>
  <c r="E83" s="1"/>
  <c r="E87" a="1"/>
  <c r="E87" s="1"/>
  <c r="E91" a="1"/>
  <c r="E91" s="1"/>
  <c r="E95" a="1"/>
  <c r="E95" s="1"/>
  <c r="E99" a="1"/>
  <c r="E99" s="1"/>
  <c r="E103" a="1"/>
  <c r="E103" s="1"/>
  <c r="E107" a="1"/>
  <c r="E107" s="1"/>
  <c r="E111" a="1"/>
  <c r="E111" s="1"/>
  <c r="E115" a="1"/>
  <c r="E115" s="1"/>
  <c r="E119" a="1"/>
  <c r="E119" s="1"/>
  <c r="E123" a="1"/>
  <c r="E123" s="1"/>
  <c r="E127" a="1"/>
  <c r="E127" s="1"/>
  <c r="E131" a="1"/>
  <c r="E131" s="1"/>
  <c r="E135" a="1"/>
  <c r="E135" s="1"/>
  <c r="E139" a="1"/>
  <c r="E139" s="1"/>
  <c r="E143" a="1"/>
  <c r="E143" s="1"/>
  <c r="E147" a="1"/>
  <c r="E147" s="1"/>
  <c r="E151" a="1"/>
  <c r="E151" s="1"/>
  <c r="E155" a="1"/>
  <c r="E155" s="1"/>
  <c r="E159" a="1"/>
  <c r="E159" s="1"/>
  <c r="E163" a="1"/>
  <c r="E163" s="1"/>
  <c r="D5"/>
  <c r="D9"/>
  <c r="D13"/>
  <c r="D17"/>
  <c r="D21"/>
  <c r="D25"/>
  <c r="D29"/>
  <c r="D33"/>
  <c r="D37"/>
  <c r="D41"/>
  <c r="D45"/>
  <c r="D49"/>
  <c r="D53"/>
  <c r="D57"/>
  <c r="D61"/>
  <c r="D65"/>
  <c r="D69"/>
  <c r="D73"/>
  <c r="D77"/>
  <c r="D81"/>
  <c r="D85"/>
  <c r="D89"/>
  <c r="D93"/>
  <c r="D97"/>
  <c r="D101"/>
  <c r="D105"/>
  <c r="D109"/>
  <c r="D113"/>
  <c r="D117"/>
  <c r="D121"/>
  <c r="D125"/>
  <c r="D129"/>
  <c r="D133"/>
  <c r="D137"/>
  <c r="D141"/>
  <c r="D145"/>
  <c r="D149"/>
  <c r="D153"/>
  <c r="D157"/>
  <c r="D161"/>
  <c r="D165"/>
  <c r="C3" a="1"/>
  <c r="C3" s="1"/>
  <c r="C7" a="1"/>
  <c r="C7" s="1"/>
  <c r="C11" a="1"/>
  <c r="C11" s="1"/>
  <c r="C15" a="1"/>
  <c r="C15" s="1"/>
  <c r="C19" a="1"/>
  <c r="C19" s="1"/>
  <c r="C23" a="1"/>
  <c r="C23" s="1"/>
  <c r="C27" a="1"/>
  <c r="C27" s="1"/>
  <c r="C31" a="1"/>
  <c r="C31" s="1"/>
  <c r="C35" a="1"/>
  <c r="C35" s="1"/>
  <c r="C39" a="1"/>
  <c r="C39" s="1"/>
  <c r="C43" a="1"/>
  <c r="C43" s="1"/>
  <c r="C47" a="1"/>
  <c r="C47" s="1"/>
  <c r="C51" a="1"/>
  <c r="C51" s="1"/>
  <c r="C55" a="1"/>
  <c r="C55" s="1"/>
  <c r="C59" a="1"/>
  <c r="C59" s="1"/>
  <c r="C63" a="1"/>
  <c r="C63" s="1"/>
  <c r="C67" a="1"/>
  <c r="C67" s="1"/>
  <c r="C71" a="1"/>
  <c r="C71" s="1"/>
  <c r="C75" a="1"/>
  <c r="C75" s="1"/>
  <c r="H4" a="1"/>
  <c r="H4" s="1"/>
  <c r="H8" a="1"/>
  <c r="H8" s="1"/>
  <c r="H12" a="1"/>
  <c r="H12" s="1"/>
  <c r="H16" a="1"/>
  <c r="H16" s="1"/>
  <c r="H20" a="1"/>
  <c r="H20" s="1"/>
  <c r="H24" a="1"/>
  <c r="H24" s="1"/>
  <c r="H28" a="1"/>
  <c r="H28" s="1"/>
  <c r="H32" a="1"/>
  <c r="H32" s="1"/>
  <c r="H36" a="1"/>
  <c r="H36" s="1"/>
  <c r="H40" a="1"/>
  <c r="H40" s="1"/>
  <c r="H44" a="1"/>
  <c r="H44" s="1"/>
  <c r="H48" a="1"/>
  <c r="H48" s="1"/>
  <c r="H52" a="1"/>
  <c r="H52" s="1"/>
  <c r="H56" a="1"/>
  <c r="H56" s="1"/>
  <c r="H60" a="1"/>
  <c r="H60" s="1"/>
  <c r="H64" a="1"/>
  <c r="H64" s="1"/>
  <c r="H68" a="1"/>
  <c r="H68" s="1"/>
  <c r="H72" a="1"/>
  <c r="H72" s="1"/>
  <c r="H76" a="1"/>
  <c r="H76" s="1"/>
  <c r="H80" a="1"/>
  <c r="H80" s="1"/>
  <c r="H84" a="1"/>
  <c r="H84" s="1"/>
  <c r="H88" a="1"/>
  <c r="H88" s="1"/>
  <c r="H92" a="1"/>
  <c r="H92" s="1"/>
  <c r="H96" a="1"/>
  <c r="H96" s="1"/>
  <c r="H100" a="1"/>
  <c r="H100" s="1"/>
  <c r="H104" a="1"/>
  <c r="H104" s="1"/>
  <c r="H108" a="1"/>
  <c r="H108" s="1"/>
  <c r="H112" a="1"/>
  <c r="H112" s="1"/>
  <c r="H116" a="1"/>
  <c r="H116" s="1"/>
  <c r="H120" a="1"/>
  <c r="H120" s="1"/>
  <c r="H124" a="1"/>
  <c r="H124" s="1"/>
  <c r="H128" a="1"/>
  <c r="H128" s="1"/>
  <c r="H132" a="1"/>
  <c r="H132" s="1"/>
  <c r="H136" a="1"/>
  <c r="H136" s="1"/>
  <c r="H140" a="1"/>
  <c r="H140" s="1"/>
  <c r="H144" a="1"/>
  <c r="H144" s="1"/>
  <c r="H148" a="1"/>
  <c r="H148" s="1"/>
  <c r="H152" a="1"/>
  <c r="H152" s="1"/>
  <c r="H156" a="1"/>
  <c r="H156" s="1"/>
  <c r="H160" a="1"/>
  <c r="H160" s="1"/>
  <c r="H164" a="1"/>
  <c r="H164" s="1"/>
  <c r="H2" a="1"/>
  <c r="H2" s="1"/>
  <c r="G6" a="1"/>
  <c r="G6" s="1"/>
  <c r="G10" a="1"/>
  <c r="G10" s="1"/>
  <c r="G14" a="1"/>
  <c r="G14" s="1"/>
  <c r="G18" a="1"/>
  <c r="G18" s="1"/>
  <c r="G22" a="1"/>
  <c r="G22" s="1"/>
  <c r="G26" a="1"/>
  <c r="G26" s="1"/>
  <c r="G30" a="1"/>
  <c r="G30" s="1"/>
  <c r="G34" a="1"/>
  <c r="G34" s="1"/>
  <c r="G38" a="1"/>
  <c r="G38" s="1"/>
  <c r="G42" a="1"/>
  <c r="G42" s="1"/>
  <c r="G46" a="1"/>
  <c r="G46" s="1"/>
  <c r="G50" a="1"/>
  <c r="G50" s="1"/>
  <c r="G54" a="1"/>
  <c r="G54" s="1"/>
  <c r="G58" a="1"/>
  <c r="G58" s="1"/>
  <c r="G62" a="1"/>
  <c r="G62" s="1"/>
  <c r="G66" a="1"/>
  <c r="G66" s="1"/>
  <c r="G70" a="1"/>
  <c r="G70" s="1"/>
  <c r="G74" a="1"/>
  <c r="G74" s="1"/>
  <c r="G78" a="1"/>
  <c r="G78" s="1"/>
  <c r="G82" a="1"/>
  <c r="G82" s="1"/>
  <c r="G86" a="1"/>
  <c r="G86" s="1"/>
  <c r="G90" a="1"/>
  <c r="G90" s="1"/>
  <c r="G94" a="1"/>
  <c r="G94" s="1"/>
  <c r="G98" a="1"/>
  <c r="G98" s="1"/>
  <c r="G102" a="1"/>
  <c r="G102" s="1"/>
  <c r="G106" a="1"/>
  <c r="G106" s="1"/>
  <c r="G110" a="1"/>
  <c r="G110" s="1"/>
  <c r="G114" a="1"/>
  <c r="G114" s="1"/>
  <c r="G118" a="1"/>
  <c r="G118" s="1"/>
  <c r="G122" a="1"/>
  <c r="G122" s="1"/>
  <c r="G126" a="1"/>
  <c r="G126" s="1"/>
  <c r="G130" a="1"/>
  <c r="G130" s="1"/>
  <c r="G134" a="1"/>
  <c r="G134" s="1"/>
  <c r="G138" a="1"/>
  <c r="G138" s="1"/>
  <c r="G142" a="1"/>
  <c r="G142" s="1"/>
  <c r="G146" a="1"/>
  <c r="G146" s="1"/>
  <c r="G150" a="1"/>
  <c r="G150" s="1"/>
  <c r="G154" a="1"/>
  <c r="G154" s="1"/>
  <c r="G158" a="1"/>
  <c r="G158" s="1"/>
  <c r="G162" a="1"/>
  <c r="G162" s="1"/>
  <c r="G166" a="1"/>
  <c r="G166" s="1"/>
  <c r="F4" a="1"/>
  <c r="F4" s="1"/>
  <c r="F8" a="1"/>
  <c r="F8" s="1"/>
  <c r="F12" a="1"/>
  <c r="F12" s="1"/>
  <c r="F16" a="1"/>
  <c r="F16" s="1"/>
  <c r="F20" a="1"/>
  <c r="F20" s="1"/>
  <c r="F24" a="1"/>
  <c r="F24" s="1"/>
  <c r="F28" a="1"/>
  <c r="F28" s="1"/>
  <c r="F32" a="1"/>
  <c r="F32" s="1"/>
  <c r="F36" a="1"/>
  <c r="F36" s="1"/>
  <c r="F40" a="1"/>
  <c r="F40" s="1"/>
  <c r="F44" a="1"/>
  <c r="F44" s="1"/>
  <c r="F48" a="1"/>
  <c r="F48" s="1"/>
  <c r="F52" a="1"/>
  <c r="F52" s="1"/>
  <c r="F56" a="1"/>
  <c r="F56" s="1"/>
  <c r="F60" a="1"/>
  <c r="F60" s="1"/>
  <c r="F64" a="1"/>
  <c r="F64" s="1"/>
  <c r="F68" a="1"/>
  <c r="F68" s="1"/>
  <c r="F72" a="1"/>
  <c r="F72" s="1"/>
  <c r="F76" a="1"/>
  <c r="F76" s="1"/>
  <c r="F80" a="1"/>
  <c r="F80" s="1"/>
  <c r="F84" a="1"/>
  <c r="F84" s="1"/>
  <c r="F88" a="1"/>
  <c r="F88" s="1"/>
  <c r="F92" a="1"/>
  <c r="F92" s="1"/>
  <c r="F96" a="1"/>
  <c r="F96" s="1"/>
  <c r="F100" a="1"/>
  <c r="F100" s="1"/>
  <c r="F104" a="1"/>
  <c r="F104" s="1"/>
  <c r="F108" a="1"/>
  <c r="F108" s="1"/>
  <c r="F112" a="1"/>
  <c r="F112" s="1"/>
  <c r="F116" a="1"/>
  <c r="F116" s="1"/>
  <c r="F120" a="1"/>
  <c r="F120" s="1"/>
  <c r="F124" a="1"/>
  <c r="F124" s="1"/>
  <c r="F128" a="1"/>
  <c r="F128" s="1"/>
  <c r="F132" a="1"/>
  <c r="F132" s="1"/>
  <c r="F136" a="1"/>
  <c r="F136" s="1"/>
  <c r="F140" a="1"/>
  <c r="F140" s="1"/>
  <c r="F144" a="1"/>
  <c r="F144" s="1"/>
  <c r="F148" a="1"/>
  <c r="F148" s="1"/>
  <c r="F152" a="1"/>
  <c r="F152" s="1"/>
  <c r="F156" a="1"/>
  <c r="F156" s="1"/>
  <c r="F160" a="1"/>
  <c r="F160" s="1"/>
  <c r="F164" a="1"/>
  <c r="F164" s="1"/>
  <c r="F2" a="1"/>
  <c r="F2" s="1"/>
  <c r="E6" a="1"/>
  <c r="E6" s="1"/>
  <c r="E10" a="1"/>
  <c r="E10" s="1"/>
  <c r="E14" a="1"/>
  <c r="E14" s="1"/>
  <c r="E18" a="1"/>
  <c r="E18" s="1"/>
  <c r="E22" a="1"/>
  <c r="E22" s="1"/>
  <c r="E26" a="1"/>
  <c r="E26" s="1"/>
  <c r="E30" a="1"/>
  <c r="E30" s="1"/>
  <c r="E34" a="1"/>
  <c r="E34" s="1"/>
  <c r="E38" a="1"/>
  <c r="E38" s="1"/>
  <c r="E42" a="1"/>
  <c r="E42" s="1"/>
  <c r="E46" a="1"/>
  <c r="E46" s="1"/>
  <c r="E50" a="1"/>
  <c r="E50" s="1"/>
  <c r="E54" a="1"/>
  <c r="E54" s="1"/>
  <c r="E58" a="1"/>
  <c r="E58" s="1"/>
  <c r="E62" a="1"/>
  <c r="E62" s="1"/>
  <c r="E66" a="1"/>
  <c r="E66" s="1"/>
  <c r="E70" a="1"/>
  <c r="E70" s="1"/>
  <c r="E74" a="1"/>
  <c r="E74" s="1"/>
  <c r="E78" a="1"/>
  <c r="E78" s="1"/>
  <c r="E82" a="1"/>
  <c r="E82" s="1"/>
  <c r="E86" a="1"/>
  <c r="E86" s="1"/>
  <c r="E90" a="1"/>
  <c r="E90" s="1"/>
  <c r="E94" a="1"/>
  <c r="E94" s="1"/>
  <c r="E98" a="1"/>
  <c r="E98" s="1"/>
  <c r="E102" a="1"/>
  <c r="E102" s="1"/>
  <c r="E106" a="1"/>
  <c r="E106" s="1"/>
  <c r="E110" a="1"/>
  <c r="E110" s="1"/>
  <c r="E114" a="1"/>
  <c r="E114" s="1"/>
  <c r="E118" a="1"/>
  <c r="E118" s="1"/>
  <c r="E122" a="1"/>
  <c r="E122" s="1"/>
  <c r="E126" a="1"/>
  <c r="E126" s="1"/>
  <c r="E130" a="1"/>
  <c r="E130" s="1"/>
  <c r="E134" a="1"/>
  <c r="E134" s="1"/>
  <c r="E138" a="1"/>
  <c r="E138" s="1"/>
  <c r="E142" a="1"/>
  <c r="E142" s="1"/>
  <c r="E146" a="1"/>
  <c r="E146" s="1"/>
  <c r="E150" a="1"/>
  <c r="E150" s="1"/>
  <c r="E154" a="1"/>
  <c r="E154" s="1"/>
  <c r="E158" a="1"/>
  <c r="E158" s="1"/>
  <c r="E162" a="1"/>
  <c r="E162" s="1"/>
  <c r="E166" a="1"/>
  <c r="E166" s="1"/>
  <c r="D4"/>
  <c r="D8"/>
  <c r="D12"/>
  <c r="D16"/>
  <c r="D20"/>
  <c r="D24"/>
  <c r="D28"/>
  <c r="D32"/>
  <c r="D36"/>
  <c r="D40"/>
  <c r="D44"/>
  <c r="D48"/>
  <c r="D52"/>
  <c r="D56"/>
  <c r="D60"/>
  <c r="D64"/>
  <c r="D68"/>
  <c r="D72"/>
  <c r="D76"/>
  <c r="D80"/>
  <c r="D84"/>
  <c r="D88"/>
  <c r="D92"/>
  <c r="D96"/>
  <c r="D100"/>
  <c r="D104"/>
  <c r="D108"/>
  <c r="D112"/>
  <c r="D116"/>
  <c r="D120"/>
  <c r="D124"/>
  <c r="D128"/>
  <c r="D132"/>
  <c r="D136"/>
  <c r="D140"/>
  <c r="D144"/>
  <c r="D148"/>
  <c r="D152"/>
  <c r="D156"/>
  <c r="D160"/>
  <c r="D164"/>
  <c r="D2"/>
  <c r="C6" a="1"/>
  <c r="C6" s="1"/>
  <c r="C10" a="1"/>
  <c r="C10" s="1"/>
  <c r="C14" a="1"/>
  <c r="C14" s="1"/>
  <c r="C18" a="1"/>
  <c r="C18" s="1"/>
  <c r="C22" a="1"/>
  <c r="C22" s="1"/>
  <c r="C26" a="1"/>
  <c r="C26" s="1"/>
  <c r="C30" a="1"/>
  <c r="C30" s="1"/>
  <c r="C34" a="1"/>
  <c r="C34" s="1"/>
  <c r="C38" a="1"/>
  <c r="C38" s="1"/>
  <c r="C42" a="1"/>
  <c r="C42" s="1"/>
  <c r="C46" a="1"/>
  <c r="C46" s="1"/>
  <c r="C50" a="1"/>
  <c r="C50" s="1"/>
  <c r="C54" a="1"/>
  <c r="C54" s="1"/>
  <c r="C58" a="1"/>
  <c r="C58" s="1"/>
  <c r="C62" a="1"/>
  <c r="C62" s="1"/>
  <c r="C66" a="1"/>
  <c r="C66" s="1"/>
  <c r="C70" a="1"/>
  <c r="C70" s="1"/>
  <c r="C74" a="1"/>
  <c r="C74" s="1"/>
  <c r="A166" a="1"/>
  <c r="A166" s="1"/>
  <c r="A162" a="1"/>
  <c r="A162" s="1"/>
  <c r="A158" a="1"/>
  <c r="A158" s="1"/>
  <c r="A154" a="1"/>
  <c r="A154" s="1"/>
  <c r="A150" a="1"/>
  <c r="A150" s="1"/>
  <c r="A146" a="1"/>
  <c r="A146" s="1"/>
  <c r="A142" a="1"/>
  <c r="A142" s="1"/>
  <c r="A138" a="1"/>
  <c r="A138" s="1"/>
  <c r="A134" a="1"/>
  <c r="A134" s="1"/>
  <c r="A130" a="1"/>
  <c r="A130" s="1"/>
  <c r="A126" a="1"/>
  <c r="A126" s="1"/>
  <c r="A122" a="1"/>
  <c r="A122" s="1"/>
  <c r="A118" a="1"/>
  <c r="A118" s="1"/>
  <c r="A114" a="1"/>
  <c r="A114" s="1"/>
  <c r="A110" a="1"/>
  <c r="A110" s="1"/>
  <c r="A106" a="1"/>
  <c r="A106" s="1"/>
  <c r="A102" a="1"/>
  <c r="A102" s="1"/>
  <c r="A98" a="1"/>
  <c r="A98" s="1"/>
  <c r="A94" a="1"/>
  <c r="A94" s="1"/>
  <c r="A90" a="1"/>
  <c r="A90" s="1"/>
  <c r="A86" a="1"/>
  <c r="A86" s="1"/>
  <c r="A82" a="1"/>
  <c r="A82" s="1"/>
  <c r="A78" a="1"/>
  <c r="A78" s="1"/>
  <c r="A74" a="1"/>
  <c r="A74" s="1"/>
  <c r="A70" a="1"/>
  <c r="A70" s="1"/>
  <c r="A66" a="1"/>
  <c r="A66" s="1"/>
  <c r="A62" a="1"/>
  <c r="A62" s="1"/>
  <c r="A58" a="1"/>
  <c r="A58" s="1"/>
  <c r="A54" a="1"/>
  <c r="A54" s="1"/>
  <c r="A50" a="1"/>
  <c r="A50" s="1"/>
  <c r="A46" a="1"/>
  <c r="A46" s="1"/>
  <c r="A42" a="1"/>
  <c r="A42" s="1"/>
  <c r="A38" a="1"/>
  <c r="A38" s="1"/>
  <c r="A34" a="1"/>
  <c r="A34" s="1"/>
  <c r="A30" a="1"/>
  <c r="A30" s="1"/>
  <c r="A26" a="1"/>
  <c r="A26" s="1"/>
  <c r="A22" a="1"/>
  <c r="A22" s="1"/>
  <c r="A18" a="1"/>
  <c r="A18" s="1"/>
  <c r="A14" a="1"/>
  <c r="A14" s="1"/>
  <c r="A10" a="1"/>
  <c r="A10" s="1"/>
  <c r="A6" a="1"/>
  <c r="A6" s="1"/>
  <c r="C166" a="1"/>
  <c r="C166" s="1"/>
  <c r="C162" a="1"/>
  <c r="C162" s="1"/>
  <c r="C158" a="1"/>
  <c r="C158" s="1"/>
  <c r="C154" a="1"/>
  <c r="C154" s="1"/>
  <c r="C150" a="1"/>
  <c r="C150" s="1"/>
  <c r="C146" a="1"/>
  <c r="C146" s="1"/>
  <c r="C142" a="1"/>
  <c r="C142" s="1"/>
  <c r="C138" a="1"/>
  <c r="C138" s="1"/>
  <c r="C134" a="1"/>
  <c r="C134" s="1"/>
  <c r="C130" a="1"/>
  <c r="C130" s="1"/>
  <c r="C126" a="1"/>
  <c r="C126" s="1"/>
  <c r="C122" a="1"/>
  <c r="C122" s="1"/>
  <c r="C118" a="1"/>
  <c r="C118" s="1"/>
  <c r="C114" a="1"/>
  <c r="C114" s="1"/>
  <c r="C110" a="1"/>
  <c r="C110" s="1"/>
  <c r="C106" a="1"/>
  <c r="C106" s="1"/>
  <c r="C102" a="1"/>
  <c r="C102" s="1"/>
  <c r="C98" a="1"/>
  <c r="C98" s="1"/>
  <c r="C94" a="1"/>
  <c r="C94" s="1"/>
  <c r="C90" a="1"/>
  <c r="C90" s="1"/>
  <c r="C86" a="1"/>
  <c r="C86" s="1"/>
  <c r="C82" a="1"/>
  <c r="C82" s="1"/>
  <c r="C78" a="1"/>
  <c r="C78" s="1"/>
  <c r="C72" a="1"/>
  <c r="C72" s="1"/>
  <c r="C64" a="1"/>
  <c r="C64" s="1"/>
  <c r="C56" a="1"/>
  <c r="C56" s="1"/>
  <c r="C48" a="1"/>
  <c r="C48" s="1"/>
  <c r="C40" a="1"/>
  <c r="C40" s="1"/>
  <c r="C32" a="1"/>
  <c r="C32" s="1"/>
  <c r="C24" a="1"/>
  <c r="C24" s="1"/>
  <c r="C16" a="1"/>
  <c r="C16" s="1"/>
  <c r="C8" a="1"/>
  <c r="C8" s="1"/>
  <c r="D166"/>
  <c r="D158"/>
  <c r="D150"/>
  <c r="D142"/>
  <c r="D134"/>
  <c r="D126"/>
  <c r="D118"/>
  <c r="D110"/>
  <c r="D102"/>
  <c r="D94"/>
  <c r="D86"/>
  <c r="D78"/>
  <c r="D70"/>
  <c r="D62"/>
  <c r="D54"/>
  <c r="D46"/>
  <c r="D38"/>
  <c r="D30"/>
  <c r="D22"/>
  <c r="D14"/>
  <c r="D6"/>
  <c r="E164" a="1"/>
  <c r="E164" s="1"/>
  <c r="E156" a="1"/>
  <c r="E156" s="1"/>
  <c r="E148" a="1"/>
  <c r="E148" s="1"/>
  <c r="E140" a="1"/>
  <c r="E140" s="1"/>
  <c r="E132" a="1"/>
  <c r="E132" s="1"/>
  <c r="E124" a="1"/>
  <c r="E124" s="1"/>
  <c r="E116" a="1"/>
  <c r="E116" s="1"/>
  <c r="E108" a="1"/>
  <c r="E108" s="1"/>
  <c r="E100" a="1"/>
  <c r="E100" s="1"/>
  <c r="E92" a="1"/>
  <c r="E92" s="1"/>
  <c r="E84" a="1"/>
  <c r="E84" s="1"/>
  <c r="E76" a="1"/>
  <c r="E76" s="1"/>
  <c r="E68" a="1"/>
  <c r="E68" s="1"/>
  <c r="E60" a="1"/>
  <c r="E60" s="1"/>
  <c r="E52" a="1"/>
  <c r="E52" s="1"/>
  <c r="E44" a="1"/>
  <c r="E44" s="1"/>
  <c r="E36" a="1"/>
  <c r="E36" s="1"/>
  <c r="E28" a="1"/>
  <c r="E28" s="1"/>
  <c r="E20" a="1"/>
  <c r="E20" s="1"/>
  <c r="E12" a="1"/>
  <c r="E12" s="1"/>
  <c r="E4" a="1"/>
  <c r="E4" s="1"/>
  <c r="F162" a="1"/>
  <c r="F162" s="1"/>
  <c r="F154" a="1"/>
  <c r="F154" s="1"/>
  <c r="F146" a="1"/>
  <c r="F146" s="1"/>
  <c r="F138" a="1"/>
  <c r="F138" s="1"/>
  <c r="F130" a="1"/>
  <c r="F130" s="1"/>
  <c r="F122" a="1"/>
  <c r="F122" s="1"/>
  <c r="F114" a="1"/>
  <c r="F114" s="1"/>
  <c r="F106" a="1"/>
  <c r="F106" s="1"/>
  <c r="F98" a="1"/>
  <c r="F98" s="1"/>
  <c r="F90" a="1"/>
  <c r="F90" s="1"/>
  <c r="F82" a="1"/>
  <c r="F82" s="1"/>
  <c r="F67" a="1"/>
  <c r="F67" s="1"/>
  <c r="F51" a="1"/>
  <c r="F51" s="1"/>
  <c r="F35" a="1"/>
  <c r="F35" s="1"/>
  <c r="F19" a="1"/>
  <c r="F19" s="1"/>
  <c r="F3" a="1"/>
  <c r="F3" s="1"/>
  <c r="G161" a="1"/>
  <c r="G161" s="1"/>
  <c r="G145" a="1"/>
  <c r="G145" s="1"/>
  <c r="G129" a="1"/>
  <c r="G129" s="1"/>
  <c r="G113" a="1"/>
  <c r="G113" s="1"/>
  <c r="G97" a="1"/>
  <c r="G97" s="1"/>
  <c r="G81" a="1"/>
  <c r="G81" s="1"/>
  <c r="G65" a="1"/>
  <c r="G65" s="1"/>
  <c r="G49" a="1"/>
  <c r="G49" s="1"/>
  <c r="G33" a="1"/>
  <c r="G33" s="1"/>
  <c r="G17" a="1"/>
  <c r="G17" s="1"/>
  <c r="H159" a="1"/>
  <c r="H159" s="1"/>
  <c r="H143" a="1"/>
  <c r="H143" s="1"/>
  <c r="H127" a="1"/>
  <c r="H127" s="1"/>
  <c r="H111" a="1"/>
  <c r="H111" s="1"/>
  <c r="H95" a="1"/>
  <c r="H95" s="1"/>
  <c r="H79" a="1"/>
  <c r="H79" s="1"/>
  <c r="H63" a="1"/>
  <c r="H63" s="1"/>
  <c r="H47" a="1"/>
  <c r="H47" s="1"/>
  <c r="H31" a="1"/>
  <c r="H31" s="1"/>
  <c r="H15" a="1"/>
  <c r="H15" s="1"/>
  <c r="J7" l="1" a="1"/>
  <c r="J7" s="1"/>
  <c r="J7" i="4" a="1"/>
  <c r="J7" s="1"/>
  <c r="N7" a="1"/>
  <c r="N7" s="1"/>
  <c r="J8" a="1"/>
  <c r="J8" s="1"/>
  <c r="N8" a="1"/>
  <c r="N8" s="1"/>
  <c r="J9" a="1"/>
  <c r="J9" s="1"/>
  <c r="N9" a="1"/>
  <c r="N9" s="1"/>
  <c r="J10" a="1"/>
  <c r="J10" s="1"/>
  <c r="N10" a="1"/>
  <c r="N10" s="1"/>
  <c r="J11" a="1"/>
  <c r="J11" s="1"/>
  <c r="N11" a="1"/>
  <c r="N11" s="1"/>
  <c r="J12" a="1"/>
  <c r="J12" s="1"/>
  <c r="N12" a="1"/>
  <c r="N12" s="1"/>
  <c r="J13" a="1"/>
  <c r="J13" s="1"/>
  <c r="N13" a="1"/>
  <c r="N13" s="1"/>
  <c r="J14" a="1"/>
  <c r="J14" s="1"/>
  <c r="N14" a="1"/>
  <c r="N14" s="1"/>
  <c r="J15" a="1"/>
  <c r="J15" s="1"/>
  <c r="N15" a="1"/>
  <c r="N15" s="1"/>
  <c r="J16" a="1"/>
  <c r="J16" s="1"/>
  <c r="N16" a="1"/>
  <c r="N16" s="1"/>
  <c r="J17" a="1"/>
  <c r="J17" s="1"/>
  <c r="N17" a="1"/>
  <c r="N17" s="1"/>
  <c r="J18" a="1"/>
  <c r="J18" s="1"/>
  <c r="N18" a="1"/>
  <c r="N18" s="1"/>
  <c r="J19" a="1"/>
  <c r="J19" s="1"/>
  <c r="N19" a="1"/>
  <c r="N19" s="1"/>
  <c r="J20" a="1"/>
  <c r="J20" s="1"/>
  <c r="N20" a="1"/>
  <c r="N20" s="1"/>
  <c r="J21" a="1"/>
  <c r="J21" s="1"/>
  <c r="N21" a="1"/>
  <c r="N21" s="1"/>
  <c r="J22" a="1"/>
  <c r="J22" s="1"/>
  <c r="N22" a="1"/>
  <c r="N22" s="1"/>
  <c r="J23" a="1"/>
  <c r="J23" s="1"/>
  <c r="N23" a="1"/>
  <c r="N23" s="1"/>
  <c r="J24" a="1"/>
  <c r="J24" s="1"/>
  <c r="N24" a="1"/>
  <c r="N24" s="1"/>
  <c r="J25" a="1"/>
  <c r="J25" s="1"/>
  <c r="N25" a="1"/>
  <c r="N25" s="1"/>
  <c r="J26" a="1"/>
  <c r="J26" s="1"/>
  <c r="N26" a="1"/>
  <c r="N26" s="1"/>
  <c r="J27" a="1"/>
  <c r="J27" s="1"/>
  <c r="N27" a="1"/>
  <c r="N27" s="1"/>
  <c r="J28" a="1"/>
  <c r="J28" s="1"/>
  <c r="N28" a="1"/>
  <c r="N28" s="1"/>
  <c r="J29" a="1"/>
  <c r="J29" s="1"/>
  <c r="N29" a="1"/>
  <c r="N29" s="1"/>
  <c r="J30" a="1"/>
  <c r="J30" s="1"/>
  <c r="N30" a="1"/>
  <c r="N30" s="1"/>
  <c r="J31" a="1"/>
  <c r="J31" s="1"/>
  <c r="N31" a="1"/>
  <c r="N31" s="1"/>
  <c r="J32" a="1"/>
  <c r="J32" s="1"/>
  <c r="N32" a="1"/>
  <c r="N32" s="1"/>
  <c r="J33" a="1"/>
  <c r="J33" s="1"/>
  <c r="N33" a="1"/>
  <c r="N33" s="1"/>
  <c r="J34" a="1"/>
  <c r="J34" s="1"/>
  <c r="N34" a="1"/>
  <c r="N34" s="1"/>
  <c r="J35" a="1"/>
  <c r="J35" s="1"/>
  <c r="N35" a="1"/>
  <c r="N35" s="1"/>
  <c r="J36" a="1"/>
  <c r="J36" s="1"/>
  <c r="N36" a="1"/>
  <c r="N36" s="1"/>
  <c r="J37" a="1"/>
  <c r="J37" s="1"/>
  <c r="N37" a="1"/>
  <c r="N37" s="1"/>
  <c r="J38" a="1"/>
  <c r="J38" s="1"/>
  <c r="N38" a="1"/>
  <c r="N38" s="1"/>
  <c r="J39" a="1"/>
  <c r="J39" s="1"/>
  <c r="N39" a="1"/>
  <c r="N39" s="1"/>
  <c r="J40" a="1"/>
  <c r="J40" s="1"/>
  <c r="N40" a="1"/>
  <c r="N40" s="1"/>
  <c r="J41" a="1"/>
  <c r="J41" s="1"/>
  <c r="N41" a="1"/>
  <c r="N41" s="1"/>
  <c r="J42" a="1"/>
  <c r="J42" s="1"/>
  <c r="N42" a="1"/>
  <c r="N42" s="1"/>
  <c r="J43" a="1"/>
  <c r="J43" s="1"/>
  <c r="N43" a="1"/>
  <c r="N43" s="1"/>
  <c r="J44" a="1"/>
  <c r="J44" s="1"/>
  <c r="N44" a="1"/>
  <c r="N44" s="1"/>
  <c r="J45" a="1"/>
  <c r="J45" s="1"/>
  <c r="N45" a="1"/>
  <c r="N45" s="1"/>
  <c r="J46" a="1"/>
  <c r="J46" s="1"/>
  <c r="N46" a="1"/>
  <c r="N46" s="1"/>
  <c r="J47" a="1"/>
  <c r="J47" s="1"/>
  <c r="N47" a="1"/>
  <c r="N47" s="1"/>
  <c r="J48" a="1"/>
  <c r="J48" s="1"/>
  <c r="N48" a="1"/>
  <c r="N48" s="1"/>
  <c r="J49" a="1"/>
  <c r="J49" s="1"/>
  <c r="N49" a="1"/>
  <c r="N49" s="1"/>
  <c r="J50" a="1"/>
  <c r="J50" s="1"/>
  <c r="N50" a="1"/>
  <c r="N50" s="1"/>
  <c r="J51" a="1"/>
  <c r="J51" s="1"/>
  <c r="N51" a="1"/>
  <c r="N51" s="1"/>
  <c r="J52" a="1"/>
  <c r="J52" s="1"/>
  <c r="N52" a="1"/>
  <c r="N52" s="1"/>
  <c r="J53" a="1"/>
  <c r="J53" s="1"/>
  <c r="N53" a="1"/>
  <c r="N53" s="1"/>
  <c r="J54" a="1"/>
  <c r="J54" s="1"/>
  <c r="N54" a="1"/>
  <c r="N54" s="1"/>
  <c r="J55" a="1"/>
  <c r="J55" s="1"/>
  <c r="N55" a="1"/>
  <c r="N55" s="1"/>
  <c r="J56" a="1"/>
  <c r="J56" s="1"/>
  <c r="N56" a="1"/>
  <c r="N56" s="1"/>
  <c r="J57" a="1"/>
  <c r="J57" s="1"/>
  <c r="N57" a="1"/>
  <c r="N57" s="1"/>
  <c r="J58" a="1"/>
  <c r="J58" s="1"/>
  <c r="N58" a="1"/>
  <c r="N58" s="1"/>
  <c r="J59" a="1"/>
  <c r="J59" s="1"/>
  <c r="N59" a="1"/>
  <c r="N59" s="1"/>
  <c r="J60" a="1"/>
  <c r="J60" s="1"/>
  <c r="N60" a="1"/>
  <c r="N60" s="1"/>
  <c r="J61" a="1"/>
  <c r="J61" s="1"/>
  <c r="N61" a="1"/>
  <c r="N61" s="1"/>
  <c r="J62" a="1"/>
  <c r="J62" s="1"/>
  <c r="N62" a="1"/>
  <c r="N62" s="1"/>
  <c r="J63" a="1"/>
  <c r="J63" s="1"/>
  <c r="N63" a="1"/>
  <c r="N63" s="1"/>
  <c r="J64" a="1"/>
  <c r="J64" s="1"/>
  <c r="N64" a="1"/>
  <c r="N64" s="1"/>
  <c r="J65" a="1"/>
  <c r="J65" s="1"/>
  <c r="N65" a="1"/>
  <c r="N65" s="1"/>
  <c r="J66" a="1"/>
  <c r="J66" s="1"/>
  <c r="N66" a="1"/>
  <c r="N66" s="1"/>
  <c r="J67" a="1"/>
  <c r="J67" s="1"/>
  <c r="N67" a="1"/>
  <c r="N67" s="1"/>
  <c r="J68" a="1"/>
  <c r="J68" s="1"/>
  <c r="N68" a="1"/>
  <c r="N68" s="1"/>
  <c r="J69" a="1"/>
  <c r="J69" s="1"/>
  <c r="N69" a="1"/>
  <c r="N69" s="1"/>
  <c r="J70" a="1"/>
  <c r="J70" s="1"/>
  <c r="N70" a="1"/>
  <c r="N70" s="1"/>
  <c r="J71" a="1"/>
  <c r="J71" s="1"/>
  <c r="I72" a="1"/>
  <c r="I72" s="1"/>
  <c r="L72" a="1"/>
  <c r="L72" s="1"/>
  <c r="O72" a="1"/>
  <c r="O72" s="1"/>
  <c r="K73" a="1"/>
  <c r="K73" s="1"/>
  <c r="O73" a="1"/>
  <c r="O73" s="1"/>
  <c r="K74" a="1"/>
  <c r="K74" s="1"/>
  <c r="O74" a="1"/>
  <c r="O74" s="1"/>
  <c r="K75" a="1"/>
  <c r="K75" s="1"/>
  <c r="O75" a="1"/>
  <c r="O75" s="1"/>
  <c r="M44" a="1"/>
  <c r="M44" s="1"/>
  <c r="M45" a="1"/>
  <c r="M45" s="1"/>
  <c r="M46" a="1"/>
  <c r="M46" s="1"/>
  <c r="M47" a="1"/>
  <c r="M47" s="1"/>
  <c r="M48" a="1"/>
  <c r="M48" s="1"/>
  <c r="M49" a="1"/>
  <c r="M49" s="1"/>
  <c r="M50" a="1"/>
  <c r="M50" s="1"/>
  <c r="M51" a="1"/>
  <c r="M51" s="1"/>
  <c r="M52" a="1"/>
  <c r="M52" s="1"/>
  <c r="M53" a="1"/>
  <c r="M53" s="1"/>
  <c r="M54" a="1"/>
  <c r="M54" s="1"/>
  <c r="M55" a="1"/>
  <c r="M55" s="1"/>
  <c r="M56" a="1"/>
  <c r="M56" s="1"/>
  <c r="M57" a="1"/>
  <c r="M57" s="1"/>
  <c r="M58" a="1"/>
  <c r="M58" s="1"/>
  <c r="M59" a="1"/>
  <c r="M59" s="1"/>
  <c r="M60" a="1"/>
  <c r="M60" s="1"/>
  <c r="M61" a="1"/>
  <c r="M61" s="1"/>
  <c r="M62" a="1"/>
  <c r="M62" s="1"/>
  <c r="M63" a="1"/>
  <c r="M63" s="1"/>
  <c r="M64" a="1"/>
  <c r="M64" s="1"/>
  <c r="M65" a="1"/>
  <c r="M65" s="1"/>
  <c r="M66" a="1"/>
  <c r="M66" s="1"/>
  <c r="M67" a="1"/>
  <c r="M67" s="1"/>
  <c r="M68" a="1"/>
  <c r="M68" s="1"/>
  <c r="M69" a="1"/>
  <c r="M69" s="1"/>
  <c r="M70" a="1"/>
  <c r="M70" s="1"/>
  <c r="M71" a="1"/>
  <c r="M71" s="1"/>
  <c r="K72" a="1"/>
  <c r="K72" s="1"/>
  <c r="J73" a="1"/>
  <c r="J73" s="1"/>
  <c r="J74" a="1"/>
  <c r="J74" s="1"/>
  <c r="J75" a="1"/>
  <c r="J75" s="1"/>
  <c r="K12" a="1"/>
  <c r="K12" s="1"/>
  <c r="K13" a="1"/>
  <c r="K13" s="1"/>
  <c r="O14" a="1"/>
  <c r="O14" s="1"/>
  <c r="O15" a="1"/>
  <c r="O15" s="1"/>
  <c r="O16" a="1"/>
  <c r="O16" s="1"/>
  <c r="K18" a="1"/>
  <c r="K18" s="1"/>
  <c r="K19" a="1"/>
  <c r="K19" s="1"/>
  <c r="O20" a="1"/>
  <c r="O20" s="1"/>
  <c r="O21" a="1"/>
  <c r="O21" s="1"/>
  <c r="O22" a="1"/>
  <c r="O22" s="1"/>
  <c r="K24" a="1"/>
  <c r="K24" s="1"/>
  <c r="K25" a="1"/>
  <c r="K25" s="1"/>
  <c r="K26" a="1"/>
  <c r="K26" s="1"/>
  <c r="O27" a="1"/>
  <c r="O27" s="1"/>
  <c r="O28" a="1"/>
  <c r="O28" s="1"/>
  <c r="O29" a="1"/>
  <c r="O29" s="1"/>
  <c r="K31" a="1"/>
  <c r="K31" s="1"/>
  <c r="K32" a="1"/>
  <c r="K32" s="1"/>
  <c r="O33" a="1"/>
  <c r="O33" s="1"/>
  <c r="O34" a="1"/>
  <c r="O34" s="1"/>
  <c r="O35" a="1"/>
  <c r="O35" s="1"/>
  <c r="K37" a="1"/>
  <c r="K37" s="1"/>
  <c r="K38" a="1"/>
  <c r="K38" s="1"/>
  <c r="K39" a="1"/>
  <c r="K39" s="1"/>
  <c r="O40" a="1"/>
  <c r="O40" s="1"/>
  <c r="O41" a="1"/>
  <c r="O41" s="1"/>
  <c r="K43" a="1"/>
  <c r="K43" s="1"/>
  <c r="K44" a="1"/>
  <c r="K44" s="1"/>
  <c r="K45" a="1"/>
  <c r="K45" s="1"/>
  <c r="O46" a="1"/>
  <c r="O46" s="1"/>
  <c r="O47" a="1"/>
  <c r="O47" s="1"/>
  <c r="O48" a="1"/>
  <c r="O48" s="1"/>
  <c r="K50" a="1"/>
  <c r="K50" s="1"/>
  <c r="K51" a="1"/>
  <c r="K51" s="1"/>
  <c r="O52" a="1"/>
  <c r="O52" s="1"/>
  <c r="O53" a="1"/>
  <c r="O53" s="1"/>
  <c r="O54" a="1"/>
  <c r="O54" s="1"/>
  <c r="K56" a="1"/>
  <c r="K56" s="1"/>
  <c r="O56" a="1"/>
  <c r="O56" s="1"/>
  <c r="O57" a="1"/>
  <c r="O57" s="1"/>
  <c r="K58" a="1"/>
  <c r="K58" s="1"/>
  <c r="K59" a="1"/>
  <c r="K59" s="1"/>
  <c r="O59" a="1"/>
  <c r="O59" s="1"/>
  <c r="K61" a="1"/>
  <c r="K61" s="1"/>
  <c r="K62" a="1"/>
  <c r="K62" s="1"/>
  <c r="O63" a="1"/>
  <c r="O63" s="1"/>
  <c r="O64" a="1"/>
  <c r="O64" s="1"/>
  <c r="K66" a="1"/>
  <c r="K66" s="1"/>
  <c r="K67" a="1"/>
  <c r="K67" s="1"/>
  <c r="K68" a="1"/>
  <c r="K68" s="1"/>
  <c r="O69" a="1"/>
  <c r="O69" s="1"/>
  <c r="O70" a="1"/>
  <c r="O70" s="1"/>
  <c r="N71" a="1"/>
  <c r="N71" s="1"/>
  <c r="L73" a="1"/>
  <c r="L73" s="1"/>
  <c r="L74" a="1"/>
  <c r="L74" s="1"/>
  <c r="L75" a="1"/>
  <c r="L75" s="1"/>
  <c r="I7" a="1"/>
  <c r="I7" s="1"/>
  <c r="M7" a="1"/>
  <c r="M7" s="1"/>
  <c r="I8" a="1"/>
  <c r="I8" s="1"/>
  <c r="M8" a="1"/>
  <c r="M8" s="1"/>
  <c r="I9" a="1"/>
  <c r="I9" s="1"/>
  <c r="M9" a="1"/>
  <c r="M9" s="1"/>
  <c r="I10" a="1"/>
  <c r="I10" s="1"/>
  <c r="M10" a="1"/>
  <c r="M10" s="1"/>
  <c r="I11" a="1"/>
  <c r="I11" s="1"/>
  <c r="M11" a="1"/>
  <c r="M11" s="1"/>
  <c r="I12" a="1"/>
  <c r="I12" s="1"/>
  <c r="M12" a="1"/>
  <c r="M12" s="1"/>
  <c r="I13" a="1"/>
  <c r="I13" s="1"/>
  <c r="M13" a="1"/>
  <c r="M13" s="1"/>
  <c r="I14" a="1"/>
  <c r="I14" s="1"/>
  <c r="M14" a="1"/>
  <c r="M14" s="1"/>
  <c r="I15" a="1"/>
  <c r="I15" s="1"/>
  <c r="M15" a="1"/>
  <c r="M15" s="1"/>
  <c r="I16" a="1"/>
  <c r="I16" s="1"/>
  <c r="M16" a="1"/>
  <c r="M16" s="1"/>
  <c r="I17" a="1"/>
  <c r="I17" s="1"/>
  <c r="M17" a="1"/>
  <c r="M17" s="1"/>
  <c r="I18" a="1"/>
  <c r="I18" s="1"/>
  <c r="M18" a="1"/>
  <c r="M18" s="1"/>
  <c r="I19" a="1"/>
  <c r="I19" s="1"/>
  <c r="M19" a="1"/>
  <c r="M19" s="1"/>
  <c r="I20" a="1"/>
  <c r="I20" s="1"/>
  <c r="M20" a="1"/>
  <c r="M20" s="1"/>
  <c r="I21" a="1"/>
  <c r="I21" s="1"/>
  <c r="M21" a="1"/>
  <c r="M21" s="1"/>
  <c r="I22" a="1"/>
  <c r="I22" s="1"/>
  <c r="M22" a="1"/>
  <c r="M22" s="1"/>
  <c r="I23" a="1"/>
  <c r="I23" s="1"/>
  <c r="M23" a="1"/>
  <c r="M23" s="1"/>
  <c r="I24" a="1"/>
  <c r="I24" s="1"/>
  <c r="M24" a="1"/>
  <c r="M24" s="1"/>
  <c r="I25" a="1"/>
  <c r="I25" s="1"/>
  <c r="M25" a="1"/>
  <c r="M25" s="1"/>
  <c r="I26" a="1"/>
  <c r="I26" s="1"/>
  <c r="M26" a="1"/>
  <c r="M26" s="1"/>
  <c r="I27" a="1"/>
  <c r="I27" s="1"/>
  <c r="M27" a="1"/>
  <c r="M27" s="1"/>
  <c r="I28" a="1"/>
  <c r="I28" s="1"/>
  <c r="M28" a="1"/>
  <c r="M28" s="1"/>
  <c r="I29" a="1"/>
  <c r="I29" s="1"/>
  <c r="M29" a="1"/>
  <c r="M29" s="1"/>
  <c r="I30" a="1"/>
  <c r="I30" s="1"/>
  <c r="M30" a="1"/>
  <c r="M30" s="1"/>
  <c r="I31" a="1"/>
  <c r="I31" s="1"/>
  <c r="M31" a="1"/>
  <c r="M31" s="1"/>
  <c r="I32" a="1"/>
  <c r="I32" s="1"/>
  <c r="M32" a="1"/>
  <c r="M32" s="1"/>
  <c r="I33" a="1"/>
  <c r="I33" s="1"/>
  <c r="M33" a="1"/>
  <c r="M33" s="1"/>
  <c r="I34" a="1"/>
  <c r="I34" s="1"/>
  <c r="M34" a="1"/>
  <c r="M34" s="1"/>
  <c r="I35" a="1"/>
  <c r="I35" s="1"/>
  <c r="M35" a="1"/>
  <c r="M35" s="1"/>
  <c r="I36" a="1"/>
  <c r="I36" s="1"/>
  <c r="M36" a="1"/>
  <c r="M36" s="1"/>
  <c r="I37" a="1"/>
  <c r="I37" s="1"/>
  <c r="M37" a="1"/>
  <c r="M37" s="1"/>
  <c r="I38" a="1"/>
  <c r="I38" s="1"/>
  <c r="M38" a="1"/>
  <c r="M38" s="1"/>
  <c r="I39" a="1"/>
  <c r="I39" s="1"/>
  <c r="M39" a="1"/>
  <c r="M39" s="1"/>
  <c r="I40" a="1"/>
  <c r="I40" s="1"/>
  <c r="M40" a="1"/>
  <c r="M40" s="1"/>
  <c r="I41" a="1"/>
  <c r="I41" s="1"/>
  <c r="M41" a="1"/>
  <c r="M41" s="1"/>
  <c r="I42" a="1"/>
  <c r="I42" s="1"/>
  <c r="M42" a="1"/>
  <c r="M42" s="1"/>
  <c r="I43" a="1"/>
  <c r="I43" s="1"/>
  <c r="M43" a="1"/>
  <c r="M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51" a="1"/>
  <c r="I51" s="1"/>
  <c r="I52" a="1"/>
  <c r="I52" s="1"/>
  <c r="I53" a="1"/>
  <c r="I53" s="1"/>
  <c r="I54" a="1"/>
  <c r="I54" s="1"/>
  <c r="I55" a="1"/>
  <c r="I55" s="1"/>
  <c r="I56" a="1"/>
  <c r="I56" s="1"/>
  <c r="I57" a="1"/>
  <c r="I57" s="1"/>
  <c r="I58" a="1"/>
  <c r="I58" s="1"/>
  <c r="I59" a="1"/>
  <c r="I59" s="1"/>
  <c r="I60" a="1"/>
  <c r="I60" s="1"/>
  <c r="I61" a="1"/>
  <c r="I61" s="1"/>
  <c r="I62" a="1"/>
  <c r="I62" s="1"/>
  <c r="I63" a="1"/>
  <c r="I63" s="1"/>
  <c r="I64" a="1"/>
  <c r="I64" s="1"/>
  <c r="I65" a="1"/>
  <c r="I65" s="1"/>
  <c r="I66" a="1"/>
  <c r="I66" s="1"/>
  <c r="I67" a="1"/>
  <c r="I67" s="1"/>
  <c r="I68" a="1"/>
  <c r="I68" s="1"/>
  <c r="I69" a="1"/>
  <c r="I69" s="1"/>
  <c r="I70" a="1"/>
  <c r="I70" s="1"/>
  <c r="I71" a="1"/>
  <c r="I71" s="1"/>
  <c r="H72" a="1"/>
  <c r="H72" s="1"/>
  <c r="N72" a="1"/>
  <c r="N72" s="1"/>
  <c r="N73" a="1"/>
  <c r="N73" s="1"/>
  <c r="N74" a="1"/>
  <c r="N74" s="1"/>
  <c r="N75" a="1"/>
  <c r="N75" s="1"/>
  <c r="O12" a="1"/>
  <c r="O12" s="1"/>
  <c r="O13" a="1"/>
  <c r="O13" s="1"/>
  <c r="K15" a="1"/>
  <c r="K15" s="1"/>
  <c r="K16" a="1"/>
  <c r="K16" s="1"/>
  <c r="O17" a="1"/>
  <c r="O17" s="1"/>
  <c r="O18" a="1"/>
  <c r="O18" s="1"/>
  <c r="O19" a="1"/>
  <c r="O19" s="1"/>
  <c r="K21" a="1"/>
  <c r="K21" s="1"/>
  <c r="K22" a="1"/>
  <c r="K22" s="1"/>
  <c r="K23" a="1"/>
  <c r="K23" s="1"/>
  <c r="O24" a="1"/>
  <c r="O24" s="1"/>
  <c r="O25" a="1"/>
  <c r="O25" s="1"/>
  <c r="K27" a="1"/>
  <c r="K27" s="1"/>
  <c r="K28" a="1"/>
  <c r="K28" s="1"/>
  <c r="K29" a="1"/>
  <c r="K29" s="1"/>
  <c r="O30" a="1"/>
  <c r="O30" s="1"/>
  <c r="O31" a="1"/>
  <c r="O31" s="1"/>
  <c r="O32" a="1"/>
  <c r="O32" s="1"/>
  <c r="K34" a="1"/>
  <c r="K34" s="1"/>
  <c r="K35" a="1"/>
  <c r="K35" s="1"/>
  <c r="K36" a="1"/>
  <c r="K36" s="1"/>
  <c r="O37" a="1"/>
  <c r="O37" s="1"/>
  <c r="O38" a="1"/>
  <c r="O38" s="1"/>
  <c r="K40" a="1"/>
  <c r="K40" s="1"/>
  <c r="K41" a="1"/>
  <c r="K41" s="1"/>
  <c r="K42" a="1"/>
  <c r="K42" s="1"/>
  <c r="O43" a="1"/>
  <c r="O43" s="1"/>
  <c r="O44" a="1"/>
  <c r="O44" s="1"/>
  <c r="O45" a="1"/>
  <c r="O45" s="1"/>
  <c r="K47" a="1"/>
  <c r="K47" s="1"/>
  <c r="K48" a="1"/>
  <c r="K48" s="1"/>
  <c r="O49" a="1"/>
  <c r="O49" s="1"/>
  <c r="O50" a="1"/>
  <c r="O50" s="1"/>
  <c r="O51" a="1"/>
  <c r="O51" s="1"/>
  <c r="K53" a="1"/>
  <c r="K53" s="1"/>
  <c r="K54" a="1"/>
  <c r="K54" s="1"/>
  <c r="K55" a="1"/>
  <c r="K55" s="1"/>
  <c r="O60" a="1"/>
  <c r="O60" s="1"/>
  <c r="O61" a="1"/>
  <c r="O61" s="1"/>
  <c r="K63" a="1"/>
  <c r="K63" s="1"/>
  <c r="K64" a="1"/>
  <c r="K64" s="1"/>
  <c r="K65" a="1"/>
  <c r="K65" s="1"/>
  <c r="O66" a="1"/>
  <c r="O66" s="1"/>
  <c r="O67" a="1"/>
  <c r="O67" s="1"/>
  <c r="O68" a="1"/>
  <c r="O68" s="1"/>
  <c r="K70" a="1"/>
  <c r="K70" s="1"/>
  <c r="K71" a="1"/>
  <c r="K71" s="1"/>
  <c r="H73" a="1"/>
  <c r="H73" s="1"/>
  <c r="H74" a="1"/>
  <c r="H74" s="1"/>
  <c r="H75" a="1"/>
  <c r="H75" s="1"/>
  <c r="H7" a="1"/>
  <c r="H7" s="1"/>
  <c r="L7" a="1"/>
  <c r="L7" s="1"/>
  <c r="H8" a="1"/>
  <c r="H8" s="1"/>
  <c r="L8" a="1"/>
  <c r="L8" s="1"/>
  <c r="H9" a="1"/>
  <c r="H9" s="1"/>
  <c r="L9" a="1"/>
  <c r="L9" s="1"/>
  <c r="H10" a="1"/>
  <c r="H10" s="1"/>
  <c r="L10" a="1"/>
  <c r="L10" s="1"/>
  <c r="H11" a="1"/>
  <c r="H11" s="1"/>
  <c r="L11" a="1"/>
  <c r="L11" s="1"/>
  <c r="H12" a="1"/>
  <c r="H12" s="1"/>
  <c r="L12" a="1"/>
  <c r="L12" s="1"/>
  <c r="H13" a="1"/>
  <c r="H13" s="1"/>
  <c r="L13" a="1"/>
  <c r="L13" s="1"/>
  <c r="H14" a="1"/>
  <c r="H14" s="1"/>
  <c r="L14" a="1"/>
  <c r="L14" s="1"/>
  <c r="H15" a="1"/>
  <c r="H15" s="1"/>
  <c r="L15" a="1"/>
  <c r="L15" s="1"/>
  <c r="H16" a="1"/>
  <c r="H16" s="1"/>
  <c r="L16" a="1"/>
  <c r="L16" s="1"/>
  <c r="H17" a="1"/>
  <c r="H17" s="1"/>
  <c r="L17" a="1"/>
  <c r="L17" s="1"/>
  <c r="H18" a="1"/>
  <c r="H18" s="1"/>
  <c r="L18" a="1"/>
  <c r="L18" s="1"/>
  <c r="H19" a="1"/>
  <c r="H19" s="1"/>
  <c r="L19" a="1"/>
  <c r="L19" s="1"/>
  <c r="H20" a="1"/>
  <c r="H20" s="1"/>
  <c r="L20" a="1"/>
  <c r="L20" s="1"/>
  <c r="H21" a="1"/>
  <c r="H21" s="1"/>
  <c r="L21" a="1"/>
  <c r="L21" s="1"/>
  <c r="H22" a="1"/>
  <c r="H22" s="1"/>
  <c r="L22" a="1"/>
  <c r="L22" s="1"/>
  <c r="H23" a="1"/>
  <c r="H23" s="1"/>
  <c r="L23" a="1"/>
  <c r="L23" s="1"/>
  <c r="H24" a="1"/>
  <c r="H24" s="1"/>
  <c r="L24" a="1"/>
  <c r="L24" s="1"/>
  <c r="H25" a="1"/>
  <c r="H25" s="1"/>
  <c r="L25" a="1"/>
  <c r="L25" s="1"/>
  <c r="H26" a="1"/>
  <c r="H26" s="1"/>
  <c r="L26" a="1"/>
  <c r="L26" s="1"/>
  <c r="H27" a="1"/>
  <c r="H27" s="1"/>
  <c r="L27" a="1"/>
  <c r="L27" s="1"/>
  <c r="H28" a="1"/>
  <c r="H28" s="1"/>
  <c r="L28" a="1"/>
  <c r="L28" s="1"/>
  <c r="H29" a="1"/>
  <c r="H29" s="1"/>
  <c r="L29" a="1"/>
  <c r="L29" s="1"/>
  <c r="H30" a="1"/>
  <c r="H30" s="1"/>
  <c r="L30" a="1"/>
  <c r="L30" s="1"/>
  <c r="H31" a="1"/>
  <c r="H31" s="1"/>
  <c r="L31" a="1"/>
  <c r="L31" s="1"/>
  <c r="H32" a="1"/>
  <c r="H32" s="1"/>
  <c r="L32" a="1"/>
  <c r="L32" s="1"/>
  <c r="H33" a="1"/>
  <c r="H33" s="1"/>
  <c r="L33" a="1"/>
  <c r="L33" s="1"/>
  <c r="H34" a="1"/>
  <c r="H34" s="1"/>
  <c r="L34" a="1"/>
  <c r="L34" s="1"/>
  <c r="H35" a="1"/>
  <c r="H35" s="1"/>
  <c r="L35" a="1"/>
  <c r="L35" s="1"/>
  <c r="H36" a="1"/>
  <c r="H36" s="1"/>
  <c r="L36" a="1"/>
  <c r="L36" s="1"/>
  <c r="H37" a="1"/>
  <c r="H37" s="1"/>
  <c r="L37" a="1"/>
  <c r="L37" s="1"/>
  <c r="H38" a="1"/>
  <c r="H38" s="1"/>
  <c r="L38" a="1"/>
  <c r="L38" s="1"/>
  <c r="H39" a="1"/>
  <c r="H39" s="1"/>
  <c r="L39" a="1"/>
  <c r="L39" s="1"/>
  <c r="H40" a="1"/>
  <c r="H40" s="1"/>
  <c r="L40" a="1"/>
  <c r="L40" s="1"/>
  <c r="H41" a="1"/>
  <c r="H41" s="1"/>
  <c r="L41" a="1"/>
  <c r="L41" s="1"/>
  <c r="H42" a="1"/>
  <c r="H42" s="1"/>
  <c r="L42" a="1"/>
  <c r="L42" s="1"/>
  <c r="H43" a="1"/>
  <c r="H43" s="1"/>
  <c r="L43" a="1"/>
  <c r="L43" s="1"/>
  <c r="H44" a="1"/>
  <c r="H44" s="1"/>
  <c r="L44" a="1"/>
  <c r="L44" s="1"/>
  <c r="H45" a="1"/>
  <c r="H45" s="1"/>
  <c r="L45" a="1"/>
  <c r="L45" s="1"/>
  <c r="H46" a="1"/>
  <c r="H46" s="1"/>
  <c r="L46" a="1"/>
  <c r="L46" s="1"/>
  <c r="H47" a="1"/>
  <c r="H47" s="1"/>
  <c r="L47" a="1"/>
  <c r="L47" s="1"/>
  <c r="H48" a="1"/>
  <c r="H48" s="1"/>
  <c r="L48" a="1"/>
  <c r="L48" s="1"/>
  <c r="H49" a="1"/>
  <c r="H49" s="1"/>
  <c r="L49" a="1"/>
  <c r="L49" s="1"/>
  <c r="H50" a="1"/>
  <c r="H50" s="1"/>
  <c r="L50" a="1"/>
  <c r="L50" s="1"/>
  <c r="H51" a="1"/>
  <c r="H51" s="1"/>
  <c r="L51" a="1"/>
  <c r="L51" s="1"/>
  <c r="H52" a="1"/>
  <c r="H52" s="1"/>
  <c r="L52" a="1"/>
  <c r="L52" s="1"/>
  <c r="H53" a="1"/>
  <c r="H53" s="1"/>
  <c r="L53" a="1"/>
  <c r="L53" s="1"/>
  <c r="H54" a="1"/>
  <c r="H54" s="1"/>
  <c r="L54" a="1"/>
  <c r="L54" s="1"/>
  <c r="H55" a="1"/>
  <c r="H55" s="1"/>
  <c r="L55" a="1"/>
  <c r="L55" s="1"/>
  <c r="H56" a="1"/>
  <c r="H56" s="1"/>
  <c r="L56" a="1"/>
  <c r="L56" s="1"/>
  <c r="H57" a="1"/>
  <c r="H57" s="1"/>
  <c r="L57" a="1"/>
  <c r="L57" s="1"/>
  <c r="H58" a="1"/>
  <c r="H58" s="1"/>
  <c r="L58" a="1"/>
  <c r="L58" s="1"/>
  <c r="H59" a="1"/>
  <c r="H59" s="1"/>
  <c r="L59" a="1"/>
  <c r="L59" s="1"/>
  <c r="H60" a="1"/>
  <c r="H60" s="1"/>
  <c r="L60" a="1"/>
  <c r="L60" s="1"/>
  <c r="H61" a="1"/>
  <c r="H61" s="1"/>
  <c r="L61" a="1"/>
  <c r="L61" s="1"/>
  <c r="H62" a="1"/>
  <c r="H62" s="1"/>
  <c r="L62" a="1"/>
  <c r="L62" s="1"/>
  <c r="H63" a="1"/>
  <c r="H63" s="1"/>
  <c r="L63" a="1"/>
  <c r="L63" s="1"/>
  <c r="H64" a="1"/>
  <c r="H64" s="1"/>
  <c r="L64" a="1"/>
  <c r="L64" s="1"/>
  <c r="H65" a="1"/>
  <c r="H65" s="1"/>
  <c r="L65" a="1"/>
  <c r="L65" s="1"/>
  <c r="H66" a="1"/>
  <c r="H66" s="1"/>
  <c r="L66" a="1"/>
  <c r="L66" s="1"/>
  <c r="H67" a="1"/>
  <c r="H67" s="1"/>
  <c r="L67" a="1"/>
  <c r="L67" s="1"/>
  <c r="H68" a="1"/>
  <c r="H68" s="1"/>
  <c r="L68" a="1"/>
  <c r="L68" s="1"/>
  <c r="H69" a="1"/>
  <c r="H69" s="1"/>
  <c r="L69" a="1"/>
  <c r="L69" s="1"/>
  <c r="H70" a="1"/>
  <c r="H70" s="1"/>
  <c r="L70" a="1"/>
  <c r="L70" s="1"/>
  <c r="H71" a="1"/>
  <c r="H71" s="1"/>
  <c r="L71" a="1"/>
  <c r="L71" s="1"/>
  <c r="O71" a="1"/>
  <c r="O71" s="1"/>
  <c r="J72" a="1"/>
  <c r="J72" s="1"/>
  <c r="I73" a="1"/>
  <c r="I73" s="1"/>
  <c r="M73" a="1"/>
  <c r="M73" s="1"/>
  <c r="I74" a="1"/>
  <c r="I74" s="1"/>
  <c r="M74" a="1"/>
  <c r="M74" s="1"/>
  <c r="I75" a="1"/>
  <c r="I75" s="1"/>
  <c r="M75" a="1"/>
  <c r="M75" s="1"/>
  <c r="K7" a="1"/>
  <c r="K7" s="1"/>
  <c r="O7" a="1"/>
  <c r="O7" s="1"/>
  <c r="K8" a="1"/>
  <c r="K8" s="1"/>
  <c r="O8" a="1"/>
  <c r="O8" s="1"/>
  <c r="K9" a="1"/>
  <c r="K9" s="1"/>
  <c r="O9" a="1"/>
  <c r="O9" s="1"/>
  <c r="K10" a="1"/>
  <c r="K10" s="1"/>
  <c r="O10" a="1"/>
  <c r="O10" s="1"/>
  <c r="K11" a="1"/>
  <c r="K11" s="1"/>
  <c r="O11" a="1"/>
  <c r="O11" s="1"/>
  <c r="K14" a="1"/>
  <c r="K14" s="1"/>
  <c r="K17" a="1"/>
  <c r="K17" s="1"/>
  <c r="K20" a="1"/>
  <c r="K20" s="1"/>
  <c r="O23" a="1"/>
  <c r="O23" s="1"/>
  <c r="O26" a="1"/>
  <c r="O26" s="1"/>
  <c r="K30" a="1"/>
  <c r="K30" s="1"/>
  <c r="K33" a="1"/>
  <c r="K33" s="1"/>
  <c r="O36" a="1"/>
  <c r="O36" s="1"/>
  <c r="O39" a="1"/>
  <c r="O39" s="1"/>
  <c r="O42" a="1"/>
  <c r="O42" s="1"/>
  <c r="K46" a="1"/>
  <c r="K46" s="1"/>
  <c r="K49" a="1"/>
  <c r="K49" s="1"/>
  <c r="K52" a="1"/>
  <c r="K52" s="1"/>
  <c r="O55" a="1"/>
  <c r="O55" s="1"/>
  <c r="K57" a="1"/>
  <c r="K57" s="1"/>
  <c r="O58" a="1"/>
  <c r="O58" s="1"/>
  <c r="K60" a="1"/>
  <c r="K60" s="1"/>
  <c r="O62" a="1"/>
  <c r="O62" s="1"/>
  <c r="O65" a="1"/>
  <c r="O65" s="1"/>
  <c r="K69" a="1"/>
  <c r="K69" s="1"/>
  <c r="M72" a="1"/>
  <c r="M72" s="1"/>
  <c r="H6" a="1"/>
  <c r="H6" s="1"/>
  <c r="P2" i="7" a="1"/>
  <c r="P2" s="1"/>
  <c r="P4" a="1"/>
  <c r="P4" s="1"/>
  <c r="P6" a="1"/>
  <c r="P6" s="1"/>
  <c r="P8" a="1"/>
  <c r="P8" s="1"/>
  <c r="P10" a="1"/>
  <c r="P10" s="1"/>
  <c r="P12" a="1"/>
  <c r="P12" s="1"/>
  <c r="P14" a="1"/>
  <c r="P14" s="1"/>
  <c r="P16" a="1"/>
  <c r="P16" s="1"/>
  <c r="P18" a="1"/>
  <c r="P18" s="1"/>
  <c r="P3" a="1"/>
  <c r="P3" s="1"/>
  <c r="P5" a="1"/>
  <c r="P5" s="1"/>
  <c r="P7" a="1"/>
  <c r="P7" s="1"/>
  <c r="P9" a="1"/>
  <c r="P9" s="1"/>
  <c r="P11" a="1"/>
  <c r="P11" s="1"/>
  <c r="P13" a="1"/>
  <c r="P13" s="1"/>
  <c r="Q13" s="1" a="1"/>
  <c r="P15" a="1"/>
  <c r="P15" s="1"/>
  <c r="P17" a="1"/>
  <c r="P17" s="1"/>
  <c r="I63" i="6" a="1"/>
  <c r="I63" s="1"/>
  <c r="M31" a="1"/>
  <c r="M31" s="1"/>
  <c r="I112" a="1"/>
  <c r="I112" s="1"/>
  <c r="H77" a="1"/>
  <c r="H77" s="1"/>
  <c r="K50" a="1"/>
  <c r="K50" s="1"/>
  <c r="O87" a="1"/>
  <c r="O87" s="1"/>
  <c r="L109" a="1"/>
  <c r="L109" s="1"/>
  <c r="J49" a="1"/>
  <c r="J49" s="1"/>
  <c r="L83" a="1"/>
  <c r="L83" s="1"/>
  <c r="J81" a="1"/>
  <c r="J81" s="1"/>
  <c r="K35" a="1"/>
  <c r="K35" s="1"/>
  <c r="M95" a="1"/>
  <c r="M95" s="1"/>
  <c r="J6" a="1"/>
  <c r="J6" s="1"/>
  <c r="O16" a="1"/>
  <c r="O16" s="1"/>
  <c r="M69" a="1"/>
  <c r="M69" s="1"/>
  <c r="I95" a="1"/>
  <c r="I95" s="1"/>
  <c r="H13" a="1"/>
  <c r="H13" s="1"/>
  <c r="K79" a="1"/>
  <c r="K79" s="1"/>
  <c r="N17" a="1"/>
  <c r="N17" s="1"/>
  <c r="I6" i="5" a="1"/>
  <c r="I6" s="1"/>
  <c r="H109" i="6" a="1"/>
  <c r="H109" s="1"/>
  <c r="H6" a="1"/>
  <c r="H6" s="1"/>
  <c r="J113" a="1"/>
  <c r="J113" s="1"/>
  <c r="L21" a="1"/>
  <c r="L21" s="1"/>
  <c r="M108" a="1"/>
  <c r="M108" s="1"/>
  <c r="H45" a="1"/>
  <c r="H45" s="1"/>
  <c r="I31" a="1"/>
  <c r="I31" s="1"/>
  <c r="J9" a="1"/>
  <c r="J9" s="1"/>
  <c r="L65" a="1"/>
  <c r="L65" s="1"/>
  <c r="N57" a="1"/>
  <c r="N57" s="1"/>
  <c r="J22" a="1"/>
  <c r="J22" s="1"/>
  <c r="O6" a="1"/>
  <c r="O6" s="1"/>
  <c r="I43" a="1"/>
  <c r="I43" s="1"/>
  <c r="K51" a="1"/>
  <c r="K51" s="1"/>
  <c r="N81" a="1"/>
  <c r="N81" s="1"/>
  <c r="N14" a="1"/>
  <c r="N14" s="1"/>
  <c r="H76" a="1"/>
  <c r="H76" s="1"/>
  <c r="H89" a="1"/>
  <c r="H89" s="1"/>
  <c r="H25" a="1"/>
  <c r="H25" s="1"/>
  <c r="I75" a="1"/>
  <c r="I75" s="1"/>
  <c r="J93" a="1"/>
  <c r="J93" s="1"/>
  <c r="J25" a="1"/>
  <c r="J25" s="1"/>
  <c r="K11" a="1"/>
  <c r="K11" s="1"/>
  <c r="L37" a="1"/>
  <c r="L37" s="1"/>
  <c r="M51" a="1"/>
  <c r="M51" s="1"/>
  <c r="O23" a="1"/>
  <c r="O23" s="1"/>
  <c r="J86" a="1"/>
  <c r="J86" s="1"/>
  <c r="K97" a="1"/>
  <c r="K97" s="1"/>
  <c r="N6" i="4" a="1"/>
  <c r="N6" s="1"/>
  <c r="K6" i="6" a="1"/>
  <c r="K6" s="1"/>
  <c r="H93" a="1"/>
  <c r="H93" s="1"/>
  <c r="H61" a="1"/>
  <c r="H61" s="1"/>
  <c r="H29" a="1"/>
  <c r="H29" s="1"/>
  <c r="I111" a="1"/>
  <c r="I111" s="1"/>
  <c r="I79" a="1"/>
  <c r="I79" s="1"/>
  <c r="I47" a="1"/>
  <c r="I47" s="1"/>
  <c r="I15" a="1"/>
  <c r="I15" s="1"/>
  <c r="J97" a="1"/>
  <c r="J97" s="1"/>
  <c r="J65" a="1"/>
  <c r="J65" s="1"/>
  <c r="J29" a="1"/>
  <c r="J29" s="1"/>
  <c r="K99" a="1"/>
  <c r="K99" s="1"/>
  <c r="K59" a="1"/>
  <c r="K59" s="1"/>
  <c r="K15" a="1"/>
  <c r="K15" s="1"/>
  <c r="L85" a="1"/>
  <c r="L85" s="1"/>
  <c r="L45" a="1"/>
  <c r="L45" s="1"/>
  <c r="M115" a="1"/>
  <c r="M115" s="1"/>
  <c r="M71" a="1"/>
  <c r="M71" s="1"/>
  <c r="N101" a="1"/>
  <c r="N101" s="1"/>
  <c r="O43" a="1"/>
  <c r="O43" s="1"/>
  <c r="H62" a="1"/>
  <c r="H62" s="1"/>
  <c r="I36" a="1"/>
  <c r="I36" s="1"/>
  <c r="K8" a="1"/>
  <c r="K8" s="1"/>
  <c r="N94" a="1"/>
  <c r="N94" s="1"/>
  <c r="J111" a="1"/>
  <c r="J111" s="1"/>
  <c r="N55" a="1"/>
  <c r="N55" s="1"/>
  <c r="K58" a="1"/>
  <c r="K58" s="1"/>
  <c r="I78" i="2" a="1"/>
  <c r="I78" s="1"/>
  <c r="L36" i="6" a="1"/>
  <c r="L36" s="1"/>
  <c r="K104" i="2" a="1"/>
  <c r="K104" s="1"/>
  <c r="J6" i="4" a="1"/>
  <c r="J6" s="1"/>
  <c r="H57" i="6" a="1"/>
  <c r="H57" s="1"/>
  <c r="I107" a="1"/>
  <c r="I107" s="1"/>
  <c r="I11" a="1"/>
  <c r="I11" s="1"/>
  <c r="J61" a="1"/>
  <c r="J61" s="1"/>
  <c r="K95" a="1"/>
  <c r="K95" s="1"/>
  <c r="L81" a="1"/>
  <c r="L81" s="1"/>
  <c r="M111" a="1"/>
  <c r="M111" s="1"/>
  <c r="O107" a="1"/>
  <c r="O107" s="1"/>
  <c r="H30" a="1"/>
  <c r="H30" s="1"/>
  <c r="L58" a="1"/>
  <c r="L58" s="1"/>
  <c r="H112" a="1"/>
  <c r="H112" s="1"/>
  <c r="H105" a="1"/>
  <c r="H105" s="1"/>
  <c r="H73" a="1"/>
  <c r="H73" s="1"/>
  <c r="H41" a="1"/>
  <c r="H41" s="1"/>
  <c r="H9" a="1"/>
  <c r="H9" s="1"/>
  <c r="I91" a="1"/>
  <c r="I91" s="1"/>
  <c r="I59" a="1"/>
  <c r="I59" s="1"/>
  <c r="I27" a="1"/>
  <c r="I27" s="1"/>
  <c r="J109" a="1"/>
  <c r="J109" s="1"/>
  <c r="J77" a="1"/>
  <c r="J77" s="1"/>
  <c r="J45" a="1"/>
  <c r="J45" s="1"/>
  <c r="K115" a="1"/>
  <c r="K115" s="1"/>
  <c r="K75" a="1"/>
  <c r="K75" s="1"/>
  <c r="K31" a="1"/>
  <c r="K31" s="1"/>
  <c r="L101" a="1"/>
  <c r="L101" s="1"/>
  <c r="L61" a="1"/>
  <c r="L61" s="1"/>
  <c r="L17" a="1"/>
  <c r="L17" s="1"/>
  <c r="M87" a="1"/>
  <c r="M87" s="1"/>
  <c r="M7" a="1"/>
  <c r="M7" s="1"/>
  <c r="N37" a="1"/>
  <c r="N37" s="1"/>
  <c r="O67" a="1"/>
  <c r="O67" s="1"/>
  <c r="H94" a="1"/>
  <c r="H94" s="1"/>
  <c r="I80" a="1"/>
  <c r="I80" s="1"/>
  <c r="K72" a="1"/>
  <c r="K72" s="1"/>
  <c r="M44" a="1"/>
  <c r="M44" s="1"/>
  <c r="H11" a="1"/>
  <c r="H11" s="1"/>
  <c r="M22" a="1"/>
  <c r="M22" s="1"/>
  <c r="J82" a="1"/>
  <c r="J82" s="1"/>
  <c r="H108" a="1"/>
  <c r="H108" s="1"/>
  <c r="H120" a="1"/>
  <c r="H120" s="1"/>
  <c r="H113" a="1"/>
  <c r="H113" s="1"/>
  <c r="H97" a="1"/>
  <c r="H97" s="1"/>
  <c r="H81" a="1"/>
  <c r="H81" s="1"/>
  <c r="H65" a="1"/>
  <c r="H65" s="1"/>
  <c r="H49" a="1"/>
  <c r="H49" s="1"/>
  <c r="H33" a="1"/>
  <c r="H33" s="1"/>
  <c r="H17" a="1"/>
  <c r="H17" s="1"/>
  <c r="I115" a="1"/>
  <c r="I115" s="1"/>
  <c r="I99" a="1"/>
  <c r="I99" s="1"/>
  <c r="I83" a="1"/>
  <c r="I83" s="1"/>
  <c r="I67" a="1"/>
  <c r="I67" s="1"/>
  <c r="I51" a="1"/>
  <c r="I51" s="1"/>
  <c r="I35" a="1"/>
  <c r="I35" s="1"/>
  <c r="I19" a="1"/>
  <c r="I19" s="1"/>
  <c r="J117" a="1"/>
  <c r="J117" s="1"/>
  <c r="J101" a="1"/>
  <c r="J101" s="1"/>
  <c r="J85" a="1"/>
  <c r="J85" s="1"/>
  <c r="J69" a="1"/>
  <c r="J69" s="1"/>
  <c r="J53" a="1"/>
  <c r="J53" s="1"/>
  <c r="J33" a="1"/>
  <c r="J33" s="1"/>
  <c r="J13" a="1"/>
  <c r="J13" s="1"/>
  <c r="K107" a="1"/>
  <c r="K107" s="1"/>
  <c r="K83" a="1"/>
  <c r="K83" s="1"/>
  <c r="K63" a="1"/>
  <c r="K63" s="1"/>
  <c r="K43" a="1"/>
  <c r="K43" s="1"/>
  <c r="K19" a="1"/>
  <c r="K19" s="1"/>
  <c r="L113" a="1"/>
  <c r="L113" s="1"/>
  <c r="L93" a="1"/>
  <c r="L93" s="1"/>
  <c r="L69" a="1"/>
  <c r="L69" s="1"/>
  <c r="L49" a="1"/>
  <c r="L49" s="1"/>
  <c r="L29" a="1"/>
  <c r="L29" s="1"/>
  <c r="M119" a="1"/>
  <c r="M119" s="1"/>
  <c r="M99" a="1"/>
  <c r="M99" s="1"/>
  <c r="M79" a="1"/>
  <c r="M79" s="1"/>
  <c r="M55" a="1"/>
  <c r="M55" s="1"/>
  <c r="M35" a="1"/>
  <c r="M35" s="1"/>
  <c r="M15" a="1"/>
  <c r="M15" s="1"/>
  <c r="N105" a="1"/>
  <c r="N105" s="1"/>
  <c r="N85" a="1"/>
  <c r="N85" s="1"/>
  <c r="N65" a="1"/>
  <c r="N65" s="1"/>
  <c r="N41" a="1"/>
  <c r="N41" s="1"/>
  <c r="N21" a="1"/>
  <c r="N21" s="1"/>
  <c r="O115" a="1"/>
  <c r="O115" s="1"/>
  <c r="O91" a="1"/>
  <c r="O91" s="1"/>
  <c r="O71" a="1"/>
  <c r="O71" s="1"/>
  <c r="O51" a="1"/>
  <c r="O51" s="1"/>
  <c r="O27" a="1"/>
  <c r="O27" s="1"/>
  <c r="O7" a="1"/>
  <c r="O7" s="1"/>
  <c r="H98" a="1"/>
  <c r="H98" s="1"/>
  <c r="H66" a="1"/>
  <c r="H66" s="1"/>
  <c r="H34" a="1"/>
  <c r="H34" s="1"/>
  <c r="I116" a="1"/>
  <c r="I116" s="1"/>
  <c r="I84" a="1"/>
  <c r="I84" s="1"/>
  <c r="I52" a="1"/>
  <c r="I52" s="1"/>
  <c r="J102" a="1"/>
  <c r="J102" s="1"/>
  <c r="J38" a="1"/>
  <c r="J38" s="1"/>
  <c r="K88" a="1"/>
  <c r="K88" s="1"/>
  <c r="K24" a="1"/>
  <c r="K24" s="1"/>
  <c r="L74" a="1"/>
  <c r="L74" s="1"/>
  <c r="L10" a="1"/>
  <c r="L10" s="1"/>
  <c r="M60" a="1"/>
  <c r="M60" s="1"/>
  <c r="N110" a="1"/>
  <c r="N110" s="1"/>
  <c r="N38" a="1"/>
  <c r="N38" s="1"/>
  <c r="O48" a="1"/>
  <c r="O48" s="1"/>
  <c r="H43" a="1"/>
  <c r="H43" s="1"/>
  <c r="I29" a="1"/>
  <c r="I29" s="1"/>
  <c r="J15" a="1"/>
  <c r="J15" s="1"/>
  <c r="L115" a="1"/>
  <c r="L115" s="1"/>
  <c r="M101" a="1"/>
  <c r="M101" s="1"/>
  <c r="N87" a="1"/>
  <c r="N87" s="1"/>
  <c r="O41" a="1"/>
  <c r="O41" s="1"/>
  <c r="J48" a="1"/>
  <c r="J48" s="1"/>
  <c r="N8" a="1"/>
  <c r="N8" s="1"/>
  <c r="H103" i="2" a="1"/>
  <c r="H103" s="1"/>
  <c r="O90" i="6" a="1"/>
  <c r="O90" s="1"/>
  <c r="L6" a="1"/>
  <c r="L6" s="1"/>
  <c r="H116" a="1"/>
  <c r="H116" s="1"/>
  <c r="H117" a="1"/>
  <c r="H117" s="1"/>
  <c r="H101" a="1"/>
  <c r="H101" s="1"/>
  <c r="H85" a="1"/>
  <c r="H85" s="1"/>
  <c r="H69" a="1"/>
  <c r="H69" s="1"/>
  <c r="H53" a="1"/>
  <c r="H53" s="1"/>
  <c r="H37" a="1"/>
  <c r="H37" s="1"/>
  <c r="H21" a="1"/>
  <c r="H21" s="1"/>
  <c r="I119" a="1"/>
  <c r="I119" s="1"/>
  <c r="I103" a="1"/>
  <c r="I103" s="1"/>
  <c r="I87" a="1"/>
  <c r="I87" s="1"/>
  <c r="I71" a="1"/>
  <c r="I71" s="1"/>
  <c r="I55" a="1"/>
  <c r="I55" s="1"/>
  <c r="I39" a="1"/>
  <c r="I39" s="1"/>
  <c r="I23" a="1"/>
  <c r="I23" s="1"/>
  <c r="I7" a="1"/>
  <c r="I7" s="1"/>
  <c r="J105" a="1"/>
  <c r="J105" s="1"/>
  <c r="J89" a="1"/>
  <c r="J89" s="1"/>
  <c r="J73" a="1"/>
  <c r="J73" s="1"/>
  <c r="J57" a="1"/>
  <c r="J57" s="1"/>
  <c r="J41" a="1"/>
  <c r="J41" s="1"/>
  <c r="J17" a="1"/>
  <c r="J17" s="1"/>
  <c r="K111" a="1"/>
  <c r="K111" s="1"/>
  <c r="K91" a="1"/>
  <c r="K91" s="1"/>
  <c r="K67" a="1"/>
  <c r="K67" s="1"/>
  <c r="K47" a="1"/>
  <c r="K47" s="1"/>
  <c r="K27" a="1"/>
  <c r="K27" s="1"/>
  <c r="L117" a="1"/>
  <c r="L117" s="1"/>
  <c r="L97" a="1"/>
  <c r="L97" s="1"/>
  <c r="L77" a="1"/>
  <c r="L77" s="1"/>
  <c r="L53" a="1"/>
  <c r="L53" s="1"/>
  <c r="L33" a="1"/>
  <c r="L33" s="1"/>
  <c r="L13" a="1"/>
  <c r="L13" s="1"/>
  <c r="M103" a="1"/>
  <c r="M103" s="1"/>
  <c r="M83" a="1"/>
  <c r="M83" s="1"/>
  <c r="M63" a="1"/>
  <c r="M63" s="1"/>
  <c r="M39" a="1"/>
  <c r="M39" s="1"/>
  <c r="M19" a="1"/>
  <c r="M19" s="1"/>
  <c r="N113" a="1"/>
  <c r="N113" s="1"/>
  <c r="N89" a="1"/>
  <c r="N89" s="1"/>
  <c r="N69" a="1"/>
  <c r="N69" s="1"/>
  <c r="N49" a="1"/>
  <c r="N49" s="1"/>
  <c r="N25" a="1"/>
  <c r="N25" s="1"/>
  <c r="O119" a="1"/>
  <c r="O119" s="1"/>
  <c r="O99" a="1"/>
  <c r="O99" s="1"/>
  <c r="O75" a="1"/>
  <c r="O75" s="1"/>
  <c r="O55" a="1"/>
  <c r="O55" s="1"/>
  <c r="O35" a="1"/>
  <c r="O35" s="1"/>
  <c r="O11" a="1"/>
  <c r="O11" s="1"/>
  <c r="H110" a="1"/>
  <c r="H110" s="1"/>
  <c r="H78" a="1"/>
  <c r="H78" s="1"/>
  <c r="H46" a="1"/>
  <c r="H46" s="1"/>
  <c r="H14" a="1"/>
  <c r="H14" s="1"/>
  <c r="I96" a="1"/>
  <c r="I96" s="1"/>
  <c r="I64" a="1"/>
  <c r="I64" s="1"/>
  <c r="J118" a="1"/>
  <c r="J118" s="1"/>
  <c r="J54" a="1"/>
  <c r="J54" s="1"/>
  <c r="K104" a="1"/>
  <c r="K104" s="1"/>
  <c r="K40" a="1"/>
  <c r="K40" s="1"/>
  <c r="L90" a="1"/>
  <c r="L90" s="1"/>
  <c r="L26" a="1"/>
  <c r="L26" s="1"/>
  <c r="M76" a="1"/>
  <c r="M76" s="1"/>
  <c r="M12" a="1"/>
  <c r="M12" s="1"/>
  <c r="N58" a="1"/>
  <c r="N58" s="1"/>
  <c r="O80" a="1"/>
  <c r="O80" s="1"/>
  <c r="H75" a="1"/>
  <c r="H75" s="1"/>
  <c r="I61" a="1"/>
  <c r="I61" s="1"/>
  <c r="J47" a="1"/>
  <c r="J47" s="1"/>
  <c r="K33" a="1"/>
  <c r="K33" s="1"/>
  <c r="L19" a="1"/>
  <c r="L19" s="1"/>
  <c r="N119" a="1"/>
  <c r="N119" s="1"/>
  <c r="O105" a="1"/>
  <c r="O105" s="1"/>
  <c r="I22" a="1"/>
  <c r="I22" s="1"/>
  <c r="M67" a="1"/>
  <c r="M67" s="1"/>
  <c r="M47" a="1"/>
  <c r="M47" s="1"/>
  <c r="M23" a="1"/>
  <c r="M23" s="1"/>
  <c r="N117" a="1"/>
  <c r="N117" s="1"/>
  <c r="N97" a="1"/>
  <c r="N97" s="1"/>
  <c r="N73" a="1"/>
  <c r="N73" s="1"/>
  <c r="N53" a="1"/>
  <c r="N53" s="1"/>
  <c r="N33" a="1"/>
  <c r="N33" s="1"/>
  <c r="N9" a="1"/>
  <c r="N9" s="1"/>
  <c r="O103" a="1"/>
  <c r="O103" s="1"/>
  <c r="O83" a="1"/>
  <c r="O83" s="1"/>
  <c r="O59" a="1"/>
  <c r="O59" s="1"/>
  <c r="O39" a="1"/>
  <c r="O39" s="1"/>
  <c r="O19" a="1"/>
  <c r="O19" s="1"/>
  <c r="H114" a="1"/>
  <c r="H114" s="1"/>
  <c r="H82" a="1"/>
  <c r="H82" s="1"/>
  <c r="H50" a="1"/>
  <c r="H50" s="1"/>
  <c r="H18" a="1"/>
  <c r="H18" s="1"/>
  <c r="I100" a="1"/>
  <c r="I100" s="1"/>
  <c r="I68" a="1"/>
  <c r="I68" s="1"/>
  <c r="I20" a="1"/>
  <c r="I20" s="1"/>
  <c r="J70" a="1"/>
  <c r="J70" s="1"/>
  <c r="K120" a="1"/>
  <c r="K120" s="1"/>
  <c r="K56" a="1"/>
  <c r="K56" s="1"/>
  <c r="L106" a="1"/>
  <c r="L106" s="1"/>
  <c r="L42" a="1"/>
  <c r="L42" s="1"/>
  <c r="M92" a="1"/>
  <c r="M92" s="1"/>
  <c r="M28" a="1"/>
  <c r="M28" s="1"/>
  <c r="N78" a="1"/>
  <c r="N78" s="1"/>
  <c r="O108" a="1"/>
  <c r="O108" s="1"/>
  <c r="H107" a="1"/>
  <c r="H107" s="1"/>
  <c r="I93" a="1"/>
  <c r="I93" s="1"/>
  <c r="J79" a="1"/>
  <c r="J79" s="1"/>
  <c r="K65" a="1"/>
  <c r="K65" s="1"/>
  <c r="L51" a="1"/>
  <c r="L51" s="1"/>
  <c r="M37" a="1"/>
  <c r="M37" s="1"/>
  <c r="N23" a="1"/>
  <c r="N23" s="1"/>
  <c r="I106" a="1"/>
  <c r="I106" s="1"/>
  <c r="O22" a="1"/>
  <c r="O22" s="1"/>
  <c r="N33" i="2" a="1"/>
  <c r="N33" s="1"/>
  <c r="K6" i="5" a="1"/>
  <c r="K6" s="1"/>
  <c r="H118" i="6" a="1"/>
  <c r="H118" s="1"/>
  <c r="H102" a="1"/>
  <c r="H102" s="1"/>
  <c r="H86" a="1"/>
  <c r="H86" s="1"/>
  <c r="H70" a="1"/>
  <c r="H70" s="1"/>
  <c r="H54" a="1"/>
  <c r="H54" s="1"/>
  <c r="H38" a="1"/>
  <c r="H38" s="1"/>
  <c r="H22" a="1"/>
  <c r="H22" s="1"/>
  <c r="I120" a="1"/>
  <c r="I120" s="1"/>
  <c r="I104" a="1"/>
  <c r="I104" s="1"/>
  <c r="I88" a="1"/>
  <c r="I88" s="1"/>
  <c r="I72" a="1"/>
  <c r="I72" s="1"/>
  <c r="I56" a="1"/>
  <c r="I56" s="1"/>
  <c r="I40" a="1"/>
  <c r="I40" s="1"/>
  <c r="I24" a="1"/>
  <c r="I24" s="1"/>
  <c r="I8" a="1"/>
  <c r="I8" s="1"/>
  <c r="J106" a="1"/>
  <c r="J106" s="1"/>
  <c r="J90" a="1"/>
  <c r="J90" s="1"/>
  <c r="J74" a="1"/>
  <c r="J74" s="1"/>
  <c r="J58" a="1"/>
  <c r="J58" s="1"/>
  <c r="J42" a="1"/>
  <c r="J42" s="1"/>
  <c r="J26" a="1"/>
  <c r="J26" s="1"/>
  <c r="J10" a="1"/>
  <c r="J10" s="1"/>
  <c r="K108" a="1"/>
  <c r="K108" s="1"/>
  <c r="K92" a="1"/>
  <c r="K92" s="1"/>
  <c r="K76" a="1"/>
  <c r="K76" s="1"/>
  <c r="K60" a="1"/>
  <c r="K60" s="1"/>
  <c r="K44" a="1"/>
  <c r="K44" s="1"/>
  <c r="K28" a="1"/>
  <c r="K28" s="1"/>
  <c r="K12" a="1"/>
  <c r="K12" s="1"/>
  <c r="L110" a="1"/>
  <c r="L110" s="1"/>
  <c r="L94" a="1"/>
  <c r="L94" s="1"/>
  <c r="L78" a="1"/>
  <c r="L78" s="1"/>
  <c r="L62" a="1"/>
  <c r="L62" s="1"/>
  <c r="L46" a="1"/>
  <c r="L46" s="1"/>
  <c r="L30" a="1"/>
  <c r="L30" s="1"/>
  <c r="L14" a="1"/>
  <c r="L14" s="1"/>
  <c r="M112" a="1"/>
  <c r="M112" s="1"/>
  <c r="M96" a="1"/>
  <c r="M96" s="1"/>
  <c r="M80" a="1"/>
  <c r="M80" s="1"/>
  <c r="M64" a="1"/>
  <c r="M64" s="1"/>
  <c r="M48" a="1"/>
  <c r="M48" s="1"/>
  <c r="M32" a="1"/>
  <c r="M32" s="1"/>
  <c r="M16" a="1"/>
  <c r="M16" s="1"/>
  <c r="N114" a="1"/>
  <c r="N114" s="1"/>
  <c r="N98" a="1"/>
  <c r="N98" s="1"/>
  <c r="N82" a="1"/>
  <c r="N82" s="1"/>
  <c r="N62" a="1"/>
  <c r="N62" s="1"/>
  <c r="N42" a="1"/>
  <c r="N42" s="1"/>
  <c r="N22" a="1"/>
  <c r="N22" s="1"/>
  <c r="O112" a="1"/>
  <c r="O112" s="1"/>
  <c r="O88" a="1"/>
  <c r="O88" s="1"/>
  <c r="O56" a="1"/>
  <c r="O56" s="1"/>
  <c r="O24" a="1"/>
  <c r="O24" s="1"/>
  <c r="H115" a="1"/>
  <c r="H115" s="1"/>
  <c r="H83" a="1"/>
  <c r="H83" s="1"/>
  <c r="H51" a="1"/>
  <c r="H51" s="1"/>
  <c r="H19" a="1"/>
  <c r="H19" s="1"/>
  <c r="I101" a="1"/>
  <c r="I101" s="1"/>
  <c r="I69" a="1"/>
  <c r="I69" s="1"/>
  <c r="I37" a="1"/>
  <c r="I37" s="1"/>
  <c r="J119" a="1"/>
  <c r="J119" s="1"/>
  <c r="J87" a="1"/>
  <c r="J87" s="1"/>
  <c r="J55" a="1"/>
  <c r="J55" s="1"/>
  <c r="J23" a="1"/>
  <c r="J23" s="1"/>
  <c r="K105" a="1"/>
  <c r="K105" s="1"/>
  <c r="K73" a="1"/>
  <c r="K73" s="1"/>
  <c r="K41" a="1"/>
  <c r="K41" s="1"/>
  <c r="K9" a="1"/>
  <c r="K9" s="1"/>
  <c r="L91" a="1"/>
  <c r="L91" s="1"/>
  <c r="L59" a="1"/>
  <c r="L59" s="1"/>
  <c r="L27" a="1"/>
  <c r="L27" s="1"/>
  <c r="M109" a="1"/>
  <c r="M109" s="1"/>
  <c r="M77" a="1"/>
  <c r="M77" s="1"/>
  <c r="M45" a="1"/>
  <c r="M45" s="1"/>
  <c r="M13" a="1"/>
  <c r="M13" s="1"/>
  <c r="N95" a="1"/>
  <c r="N95" s="1"/>
  <c r="N63" a="1"/>
  <c r="N63" s="1"/>
  <c r="N31" a="1"/>
  <c r="N31" s="1"/>
  <c r="O113" a="1"/>
  <c r="O113" s="1"/>
  <c r="O57" a="1"/>
  <c r="O57" s="1"/>
  <c r="H92" a="1"/>
  <c r="H92" s="1"/>
  <c r="H12" a="1"/>
  <c r="H12" s="1"/>
  <c r="I42" a="1"/>
  <c r="I42" s="1"/>
  <c r="J72" a="1"/>
  <c r="J72" s="1"/>
  <c r="K82" a="1"/>
  <c r="K82" s="1"/>
  <c r="L68" a="1"/>
  <c r="L68" s="1"/>
  <c r="M54" a="1"/>
  <c r="M54" s="1"/>
  <c r="N40" a="1"/>
  <c r="N40" s="1"/>
  <c r="O26" a="1"/>
  <c r="O26" s="1"/>
  <c r="J118" i="2" a="1"/>
  <c r="J118" s="1"/>
  <c r="N62" a="1"/>
  <c r="N62" s="1"/>
  <c r="N51" a="1"/>
  <c r="N51" s="1"/>
  <c r="M71" a="1"/>
  <c r="M71" s="1"/>
  <c r="J37" i="6" a="1"/>
  <c r="J37" s="1"/>
  <c r="J21" a="1"/>
  <c r="J21" s="1"/>
  <c r="K119" a="1"/>
  <c r="K119" s="1"/>
  <c r="K103" a="1"/>
  <c r="K103" s="1"/>
  <c r="K87" a="1"/>
  <c r="K87" s="1"/>
  <c r="K71" a="1"/>
  <c r="K71" s="1"/>
  <c r="K55" a="1"/>
  <c r="K55" s="1"/>
  <c r="K39" a="1"/>
  <c r="K39" s="1"/>
  <c r="K23" a="1"/>
  <c r="K23" s="1"/>
  <c r="K7" a="1"/>
  <c r="K7" s="1"/>
  <c r="L105" a="1"/>
  <c r="L105" s="1"/>
  <c r="L89" a="1"/>
  <c r="L89" s="1"/>
  <c r="L73" a="1"/>
  <c r="L73" s="1"/>
  <c r="L57" a="1"/>
  <c r="L57" s="1"/>
  <c r="L41" a="1"/>
  <c r="L41" s="1"/>
  <c r="L25" a="1"/>
  <c r="L25" s="1"/>
  <c r="L9" a="1"/>
  <c r="L9" s="1"/>
  <c r="M107" a="1"/>
  <c r="M107" s="1"/>
  <c r="M91" a="1"/>
  <c r="M91" s="1"/>
  <c r="M75" a="1"/>
  <c r="M75" s="1"/>
  <c r="M59" a="1"/>
  <c r="M59" s="1"/>
  <c r="M43" a="1"/>
  <c r="M43" s="1"/>
  <c r="M27" a="1"/>
  <c r="M27" s="1"/>
  <c r="M11" a="1"/>
  <c r="M11" s="1"/>
  <c r="N109" a="1"/>
  <c r="N109" s="1"/>
  <c r="N93" a="1"/>
  <c r="N93" s="1"/>
  <c r="N77" a="1"/>
  <c r="N77" s="1"/>
  <c r="N61" a="1"/>
  <c r="N61" s="1"/>
  <c r="N45" a="1"/>
  <c r="N45" s="1"/>
  <c r="N29" a="1"/>
  <c r="N29" s="1"/>
  <c r="N13" a="1"/>
  <c r="N13" s="1"/>
  <c r="O111" a="1"/>
  <c r="O111" s="1"/>
  <c r="O95" a="1"/>
  <c r="O95" s="1"/>
  <c r="O79" a="1"/>
  <c r="O79" s="1"/>
  <c r="O63" a="1"/>
  <c r="O63" s="1"/>
  <c r="O47" a="1"/>
  <c r="O47" s="1"/>
  <c r="O31" a="1"/>
  <c r="O31" s="1"/>
  <c r="O15" a="1"/>
  <c r="O15" s="1"/>
  <c r="N6" a="1"/>
  <c r="N6" s="1"/>
  <c r="H106" a="1"/>
  <c r="H106" s="1"/>
  <c r="H90" a="1"/>
  <c r="H90" s="1"/>
  <c r="H74" a="1"/>
  <c r="H74" s="1"/>
  <c r="H58" a="1"/>
  <c r="H58" s="1"/>
  <c r="H42" a="1"/>
  <c r="H42" s="1"/>
  <c r="H26" a="1"/>
  <c r="H26" s="1"/>
  <c r="H10" a="1"/>
  <c r="H10" s="1"/>
  <c r="I108" a="1"/>
  <c r="I108" s="1"/>
  <c r="I92" a="1"/>
  <c r="I92" s="1"/>
  <c r="I76" a="1"/>
  <c r="I76" s="1"/>
  <c r="I60" a="1"/>
  <c r="I60" s="1"/>
  <c r="I44" a="1"/>
  <c r="I44" s="1"/>
  <c r="I28" a="1"/>
  <c r="I28" s="1"/>
  <c r="I12" a="1"/>
  <c r="I12" s="1"/>
  <c r="J110" a="1"/>
  <c r="J110" s="1"/>
  <c r="J94" a="1"/>
  <c r="J94" s="1"/>
  <c r="J78" a="1"/>
  <c r="J78" s="1"/>
  <c r="J62" a="1"/>
  <c r="J62" s="1"/>
  <c r="J46" a="1"/>
  <c r="J46" s="1"/>
  <c r="J30" a="1"/>
  <c r="J30" s="1"/>
  <c r="J14" a="1"/>
  <c r="J14" s="1"/>
  <c r="K112" a="1"/>
  <c r="K112" s="1"/>
  <c r="K96" a="1"/>
  <c r="K96" s="1"/>
  <c r="K80" a="1"/>
  <c r="K80" s="1"/>
  <c r="K64" a="1"/>
  <c r="K64" s="1"/>
  <c r="K48" a="1"/>
  <c r="K48" s="1"/>
  <c r="K32" a="1"/>
  <c r="K32" s="1"/>
  <c r="K16" a="1"/>
  <c r="K16" s="1"/>
  <c r="L114" a="1"/>
  <c r="L114" s="1"/>
  <c r="L98" a="1"/>
  <c r="L98" s="1"/>
  <c r="L82" a="1"/>
  <c r="L82" s="1"/>
  <c r="L66" a="1"/>
  <c r="L66" s="1"/>
  <c r="L50" a="1"/>
  <c r="L50" s="1"/>
  <c r="L34" a="1"/>
  <c r="L34" s="1"/>
  <c r="L18" a="1"/>
  <c r="L18" s="1"/>
  <c r="M116" a="1"/>
  <c r="M116" s="1"/>
  <c r="M100" a="1"/>
  <c r="M100" s="1"/>
  <c r="M84" a="1"/>
  <c r="M84" s="1"/>
  <c r="M68" a="1"/>
  <c r="M68" s="1"/>
  <c r="M52" a="1"/>
  <c r="M52" s="1"/>
  <c r="M36" a="1"/>
  <c r="M36" s="1"/>
  <c r="M20" a="1"/>
  <c r="M20" s="1"/>
  <c r="N118" a="1"/>
  <c r="N118" s="1"/>
  <c r="N102" a="1"/>
  <c r="N102" s="1"/>
  <c r="N86" a="1"/>
  <c r="N86" s="1"/>
  <c r="N70" a="1"/>
  <c r="N70" s="1"/>
  <c r="N46" a="1"/>
  <c r="N46" s="1"/>
  <c r="N26" a="1"/>
  <c r="N26" s="1"/>
  <c r="O120" a="1"/>
  <c r="O120" s="1"/>
  <c r="O96" a="1"/>
  <c r="O96" s="1"/>
  <c r="O64" a="1"/>
  <c r="O64" s="1"/>
  <c r="O32" a="1"/>
  <c r="O32" s="1"/>
  <c r="M6" a="1"/>
  <c r="M6" s="1"/>
  <c r="H91" a="1"/>
  <c r="H91" s="1"/>
  <c r="H59" a="1"/>
  <c r="H59" s="1"/>
  <c r="H27" a="1"/>
  <c r="H27" s="1"/>
  <c r="I109" a="1"/>
  <c r="I109" s="1"/>
  <c r="I77" a="1"/>
  <c r="I77" s="1"/>
  <c r="I45" a="1"/>
  <c r="I45" s="1"/>
  <c r="I13" a="1"/>
  <c r="I13" s="1"/>
  <c r="J95" a="1"/>
  <c r="J95" s="1"/>
  <c r="J63" a="1"/>
  <c r="J63" s="1"/>
  <c r="J31" a="1"/>
  <c r="J31" s="1"/>
  <c r="K113" a="1"/>
  <c r="K113" s="1"/>
  <c r="K81" a="1"/>
  <c r="K81" s="1"/>
  <c r="K49" a="1"/>
  <c r="K49" s="1"/>
  <c r="K17" a="1"/>
  <c r="K17" s="1"/>
  <c r="L99" a="1"/>
  <c r="L99" s="1"/>
  <c r="L67" a="1"/>
  <c r="L67" s="1"/>
  <c r="L35" a="1"/>
  <c r="L35" s="1"/>
  <c r="M117" a="1"/>
  <c r="M117" s="1"/>
  <c r="M85" a="1"/>
  <c r="M85" s="1"/>
  <c r="M53" a="1"/>
  <c r="M53" s="1"/>
  <c r="M21" a="1"/>
  <c r="M21" s="1"/>
  <c r="N103" a="1"/>
  <c r="N103" s="1"/>
  <c r="N71" a="1"/>
  <c r="N71" s="1"/>
  <c r="N39" a="1"/>
  <c r="N39" s="1"/>
  <c r="N7" a="1"/>
  <c r="N7" s="1"/>
  <c r="O73" a="1"/>
  <c r="O73" s="1"/>
  <c r="O9" a="1"/>
  <c r="O9" s="1"/>
  <c r="H36" a="1"/>
  <c r="H36" s="1"/>
  <c r="I62" a="1"/>
  <c r="I62" s="1"/>
  <c r="J92" a="1"/>
  <c r="J92" s="1"/>
  <c r="K114" a="1"/>
  <c r="K114" s="1"/>
  <c r="L100" a="1"/>
  <c r="L100" s="1"/>
  <c r="M86" a="1"/>
  <c r="M86" s="1"/>
  <c r="N72" a="1"/>
  <c r="N72" s="1"/>
  <c r="O58" a="1"/>
  <c r="O58" s="1"/>
  <c r="H18" i="2" a="1"/>
  <c r="H18" s="1"/>
  <c r="M76" a="1"/>
  <c r="M76" s="1"/>
  <c r="L79" a="1"/>
  <c r="L79" s="1"/>
  <c r="H13" a="1"/>
  <c r="H13" s="1"/>
  <c r="N6" i="5" a="1"/>
  <c r="N6" s="1"/>
  <c r="I48" i="6" a="1"/>
  <c r="I48" s="1"/>
  <c r="I32" a="1"/>
  <c r="I32" s="1"/>
  <c r="I16" a="1"/>
  <c r="I16" s="1"/>
  <c r="J114" a="1"/>
  <c r="J114" s="1"/>
  <c r="J98" a="1"/>
  <c r="J98" s="1"/>
  <c r="J66" a="1"/>
  <c r="J66" s="1"/>
  <c r="J50" a="1"/>
  <c r="J50" s="1"/>
  <c r="J34" a="1"/>
  <c r="J34" s="1"/>
  <c r="J18" a="1"/>
  <c r="J18" s="1"/>
  <c r="K116" a="1"/>
  <c r="K116" s="1"/>
  <c r="K100" a="1"/>
  <c r="K100" s="1"/>
  <c r="K84" a="1"/>
  <c r="K84" s="1"/>
  <c r="K68" a="1"/>
  <c r="K68" s="1"/>
  <c r="K52" a="1"/>
  <c r="K52" s="1"/>
  <c r="K36" a="1"/>
  <c r="K36" s="1"/>
  <c r="K20" a="1"/>
  <c r="K20" s="1"/>
  <c r="L118" a="1"/>
  <c r="L118" s="1"/>
  <c r="L102" a="1"/>
  <c r="L102" s="1"/>
  <c r="L86" a="1"/>
  <c r="L86" s="1"/>
  <c r="L70" a="1"/>
  <c r="L70" s="1"/>
  <c r="L54" a="1"/>
  <c r="L54" s="1"/>
  <c r="L38" a="1"/>
  <c r="L38" s="1"/>
  <c r="L22" a="1"/>
  <c r="L22" s="1"/>
  <c r="M120" a="1"/>
  <c r="M120" s="1"/>
  <c r="M104" a="1"/>
  <c r="M104" s="1"/>
  <c r="M88" a="1"/>
  <c r="M88" s="1"/>
  <c r="M72" a="1"/>
  <c r="M72" s="1"/>
  <c r="M56" a="1"/>
  <c r="M56" s="1"/>
  <c r="M40" a="1"/>
  <c r="M40" s="1"/>
  <c r="M24" a="1"/>
  <c r="M24" s="1"/>
  <c r="M8" a="1"/>
  <c r="M8" s="1"/>
  <c r="N106" a="1"/>
  <c r="N106" s="1"/>
  <c r="N90" a="1"/>
  <c r="N90" s="1"/>
  <c r="N74" a="1"/>
  <c r="N74" s="1"/>
  <c r="N54" a="1"/>
  <c r="N54" s="1"/>
  <c r="N30" a="1"/>
  <c r="N30" s="1"/>
  <c r="N10" a="1"/>
  <c r="N10" s="1"/>
  <c r="O104" a="1"/>
  <c r="O104" s="1"/>
  <c r="O72" a="1"/>
  <c r="O72" s="1"/>
  <c r="O40" a="1"/>
  <c r="O40" s="1"/>
  <c r="O8" a="1"/>
  <c r="O8" s="1"/>
  <c r="H99" a="1"/>
  <c r="H99" s="1"/>
  <c r="H67" a="1"/>
  <c r="H67" s="1"/>
  <c r="H35" a="1"/>
  <c r="H35" s="1"/>
  <c r="I117" a="1"/>
  <c r="I117" s="1"/>
  <c r="I85" a="1"/>
  <c r="I85" s="1"/>
  <c r="I53" a="1"/>
  <c r="I53" s="1"/>
  <c r="I21" a="1"/>
  <c r="I21" s="1"/>
  <c r="J103" a="1"/>
  <c r="J103" s="1"/>
  <c r="J71" a="1"/>
  <c r="J71" s="1"/>
  <c r="J39" a="1"/>
  <c r="J39" s="1"/>
  <c r="J7" a="1"/>
  <c r="J7" s="1"/>
  <c r="K89" a="1"/>
  <c r="K89" s="1"/>
  <c r="K57" a="1"/>
  <c r="K57" s="1"/>
  <c r="K25" a="1"/>
  <c r="K25" s="1"/>
  <c r="L107" a="1"/>
  <c r="L107" s="1"/>
  <c r="L75" a="1"/>
  <c r="L75" s="1"/>
  <c r="L43" a="1"/>
  <c r="L43" s="1"/>
  <c r="L11" a="1"/>
  <c r="L11" s="1"/>
  <c r="M93" a="1"/>
  <c r="M93" s="1"/>
  <c r="M61" a="1"/>
  <c r="M61" s="1"/>
  <c r="M29" a="1"/>
  <c r="M29" s="1"/>
  <c r="N111" a="1"/>
  <c r="N111" s="1"/>
  <c r="N79" a="1"/>
  <c r="N79" s="1"/>
  <c r="N47" a="1"/>
  <c r="N47" s="1"/>
  <c r="N15" a="1"/>
  <c r="N15" s="1"/>
  <c r="O89" a="1"/>
  <c r="O89" s="1"/>
  <c r="O25" a="1"/>
  <c r="O25" s="1"/>
  <c r="H56" a="1"/>
  <c r="H56" s="1"/>
  <c r="I86" a="1"/>
  <c r="I86" s="1"/>
  <c r="J112" a="1"/>
  <c r="J112" s="1"/>
  <c r="J28" a="1"/>
  <c r="J28" s="1"/>
  <c r="K18" a="1"/>
  <c r="K18" s="1"/>
  <c r="M118" a="1"/>
  <c r="M118" s="1"/>
  <c r="N104" a="1"/>
  <c r="N104" s="1"/>
  <c r="H114" i="2" a="1"/>
  <c r="H114" s="1"/>
  <c r="L90" a="1"/>
  <c r="L90" s="1"/>
  <c r="J107" a="1"/>
  <c r="J107" s="1"/>
  <c r="K14" a="1"/>
  <c r="K14" s="1"/>
  <c r="N66" i="6" a="1"/>
  <c r="N66" s="1"/>
  <c r="N50" a="1"/>
  <c r="N50" s="1"/>
  <c r="N34" a="1"/>
  <c r="N34" s="1"/>
  <c r="N18" a="1"/>
  <c r="N18" s="1"/>
  <c r="O116" a="1"/>
  <c r="O116" s="1"/>
  <c r="O100" a="1"/>
  <c r="O100" s="1"/>
  <c r="O84" a="1"/>
  <c r="O84" s="1"/>
  <c r="O68" a="1"/>
  <c r="O68" s="1"/>
  <c r="O52" a="1"/>
  <c r="O52" s="1"/>
  <c r="O36" a="1"/>
  <c r="O36" s="1"/>
  <c r="O20" a="1"/>
  <c r="O20" s="1"/>
  <c r="I6" a="1"/>
  <c r="I6" s="1"/>
  <c r="H111" a="1"/>
  <c r="H111" s="1"/>
  <c r="H95" a="1"/>
  <c r="H95" s="1"/>
  <c r="H79" a="1"/>
  <c r="H79" s="1"/>
  <c r="H63" a="1"/>
  <c r="H63" s="1"/>
  <c r="H47" a="1"/>
  <c r="H47" s="1"/>
  <c r="H31" a="1"/>
  <c r="H31" s="1"/>
  <c r="H15" a="1"/>
  <c r="H15" s="1"/>
  <c r="I113" a="1"/>
  <c r="I113" s="1"/>
  <c r="I97" a="1"/>
  <c r="I97" s="1"/>
  <c r="I81" a="1"/>
  <c r="I81" s="1"/>
  <c r="I65" a="1"/>
  <c r="I65" s="1"/>
  <c r="I49" a="1"/>
  <c r="I49" s="1"/>
  <c r="I33" a="1"/>
  <c r="I33" s="1"/>
  <c r="I17" a="1"/>
  <c r="I17" s="1"/>
  <c r="J115" a="1"/>
  <c r="J115" s="1"/>
  <c r="J99" a="1"/>
  <c r="J99" s="1"/>
  <c r="J83" a="1"/>
  <c r="J83" s="1"/>
  <c r="J67" a="1"/>
  <c r="J67" s="1"/>
  <c r="J51" a="1"/>
  <c r="J51" s="1"/>
  <c r="J35" a="1"/>
  <c r="J35" s="1"/>
  <c r="J19" a="1"/>
  <c r="J19" s="1"/>
  <c r="K117" a="1"/>
  <c r="K117" s="1"/>
  <c r="K101" a="1"/>
  <c r="K101" s="1"/>
  <c r="K85" a="1"/>
  <c r="K85" s="1"/>
  <c r="K69" a="1"/>
  <c r="K69" s="1"/>
  <c r="K53" a="1"/>
  <c r="K53" s="1"/>
  <c r="K37" a="1"/>
  <c r="K37" s="1"/>
  <c r="K21" a="1"/>
  <c r="K21" s="1"/>
  <c r="L119" a="1"/>
  <c r="L119" s="1"/>
  <c r="L103" a="1"/>
  <c r="L103" s="1"/>
  <c r="L87" a="1"/>
  <c r="L87" s="1"/>
  <c r="L71" a="1"/>
  <c r="L71" s="1"/>
  <c r="L55" a="1"/>
  <c r="L55" s="1"/>
  <c r="L39" a="1"/>
  <c r="L39" s="1"/>
  <c r="L23" a="1"/>
  <c r="L23" s="1"/>
  <c r="L7" a="1"/>
  <c r="L7" s="1"/>
  <c r="M105" a="1"/>
  <c r="M105" s="1"/>
  <c r="M89" a="1"/>
  <c r="M89" s="1"/>
  <c r="M73" a="1"/>
  <c r="M73" s="1"/>
  <c r="M57" a="1"/>
  <c r="M57" s="1"/>
  <c r="M41" a="1"/>
  <c r="M41" s="1"/>
  <c r="M25" a="1"/>
  <c r="M25" s="1"/>
  <c r="M9" a="1"/>
  <c r="M9" s="1"/>
  <c r="N107" a="1"/>
  <c r="N107" s="1"/>
  <c r="N91" a="1"/>
  <c r="N91" s="1"/>
  <c r="N75" a="1"/>
  <c r="N75" s="1"/>
  <c r="N59" a="1"/>
  <c r="N59" s="1"/>
  <c r="N43" a="1"/>
  <c r="N43" s="1"/>
  <c r="N27" a="1"/>
  <c r="N27" s="1"/>
  <c r="N11" a="1"/>
  <c r="N11" s="1"/>
  <c r="O109" a="1"/>
  <c r="O109" s="1"/>
  <c r="O93" a="1"/>
  <c r="O93" s="1"/>
  <c r="O77" a="1"/>
  <c r="O77" s="1"/>
  <c r="O61" a="1"/>
  <c r="O61" s="1"/>
  <c r="O45" a="1"/>
  <c r="O45" s="1"/>
  <c r="O29" a="1"/>
  <c r="O29" s="1"/>
  <c r="O13" a="1"/>
  <c r="O13" s="1"/>
  <c r="H96" a="1"/>
  <c r="H96" s="1"/>
  <c r="H80" a="1"/>
  <c r="H80" s="1"/>
  <c r="H60" a="1"/>
  <c r="H60" s="1"/>
  <c r="H40" a="1"/>
  <c r="H40" s="1"/>
  <c r="H20" a="1"/>
  <c r="H20" s="1"/>
  <c r="I110" a="1"/>
  <c r="I110" s="1"/>
  <c r="I90" a="1"/>
  <c r="I90" s="1"/>
  <c r="I70" a="1"/>
  <c r="I70" s="1"/>
  <c r="I46" a="1"/>
  <c r="I46" s="1"/>
  <c r="I26" a="1"/>
  <c r="I26" s="1"/>
  <c r="J120" a="1"/>
  <c r="J120" s="1"/>
  <c r="J96" a="1"/>
  <c r="J96" s="1"/>
  <c r="J76" a="1"/>
  <c r="J76" s="1"/>
  <c r="J56" a="1"/>
  <c r="J56" s="1"/>
  <c r="J32" a="1"/>
  <c r="J32" s="1"/>
  <c r="J12" a="1"/>
  <c r="J12" s="1"/>
  <c r="K94" a="1"/>
  <c r="K94" s="1"/>
  <c r="K62" a="1"/>
  <c r="K62" s="1"/>
  <c r="K30" a="1"/>
  <c r="K30" s="1"/>
  <c r="L112" a="1"/>
  <c r="L112" s="1"/>
  <c r="L80" a="1"/>
  <c r="L80" s="1"/>
  <c r="L48" a="1"/>
  <c r="L48" s="1"/>
  <c r="L16" a="1"/>
  <c r="L16" s="1"/>
  <c r="M98" a="1"/>
  <c r="M98" s="1"/>
  <c r="M66" a="1"/>
  <c r="M66" s="1"/>
  <c r="M34" a="1"/>
  <c r="M34" s="1"/>
  <c r="N116" a="1"/>
  <c r="N116" s="1"/>
  <c r="N84" a="1"/>
  <c r="N84" s="1"/>
  <c r="N52" a="1"/>
  <c r="N52" s="1"/>
  <c r="N20" a="1"/>
  <c r="N20" s="1"/>
  <c r="O102" a="1"/>
  <c r="O102" s="1"/>
  <c r="O70" a="1"/>
  <c r="O70" s="1"/>
  <c r="O38" a="1"/>
  <c r="O38" s="1"/>
  <c r="O6" i="4" a="1"/>
  <c r="O6" s="1"/>
  <c r="H50" i="2" a="1"/>
  <c r="H50" s="1"/>
  <c r="I36" a="1"/>
  <c r="I36" s="1"/>
  <c r="J22" a="1"/>
  <c r="J22" s="1"/>
  <c r="K8" a="1"/>
  <c r="K8" s="1"/>
  <c r="M108" a="1"/>
  <c r="M108" s="1"/>
  <c r="N94" a="1"/>
  <c r="N94" s="1"/>
  <c r="O34" a="1"/>
  <c r="O34" s="1"/>
  <c r="I57" a="1"/>
  <c r="I57" s="1"/>
  <c r="K29" a="1"/>
  <c r="K29" s="1"/>
  <c r="N115" a="1"/>
  <c r="N115" s="1"/>
  <c r="H28" a="1"/>
  <c r="H28" s="1"/>
  <c r="K114" a="1"/>
  <c r="K114" s="1"/>
  <c r="O58" a="1"/>
  <c r="O58" s="1"/>
  <c r="L85" a="1"/>
  <c r="L85" s="1"/>
  <c r="O97" i="6" a="1"/>
  <c r="O97" s="1"/>
  <c r="O81" a="1"/>
  <c r="O81" s="1"/>
  <c r="O65" a="1"/>
  <c r="O65" s="1"/>
  <c r="O49" a="1"/>
  <c r="O49" s="1"/>
  <c r="O33" a="1"/>
  <c r="O33" s="1"/>
  <c r="O17" a="1"/>
  <c r="O17" s="1"/>
  <c r="H100" a="1"/>
  <c r="H100" s="1"/>
  <c r="H84" a="1"/>
  <c r="H84" s="1"/>
  <c r="H68" a="1"/>
  <c r="H68" s="1"/>
  <c r="H44" a="1"/>
  <c r="H44" s="1"/>
  <c r="H24" a="1"/>
  <c r="H24" s="1"/>
  <c r="I118" a="1"/>
  <c r="I118" s="1"/>
  <c r="I94" a="1"/>
  <c r="I94" s="1"/>
  <c r="I74" a="1"/>
  <c r="I74" s="1"/>
  <c r="I54" a="1"/>
  <c r="I54" s="1"/>
  <c r="I30" a="1"/>
  <c r="I30" s="1"/>
  <c r="I10" a="1"/>
  <c r="I10" s="1"/>
  <c r="J104" a="1"/>
  <c r="J104" s="1"/>
  <c r="J80" a="1"/>
  <c r="J80" s="1"/>
  <c r="J60" a="1"/>
  <c r="J60" s="1"/>
  <c r="J40" a="1"/>
  <c r="J40" s="1"/>
  <c r="J16" a="1"/>
  <c r="J16" s="1"/>
  <c r="K98" a="1"/>
  <c r="K98" s="1"/>
  <c r="K66" a="1"/>
  <c r="K66" s="1"/>
  <c r="K34" a="1"/>
  <c r="K34" s="1"/>
  <c r="L116" a="1"/>
  <c r="L116" s="1"/>
  <c r="L84" a="1"/>
  <c r="L84" s="1"/>
  <c r="L52" a="1"/>
  <c r="L52" s="1"/>
  <c r="L20" a="1"/>
  <c r="L20" s="1"/>
  <c r="M102" a="1"/>
  <c r="M102" s="1"/>
  <c r="M70" a="1"/>
  <c r="M70" s="1"/>
  <c r="M38" a="1"/>
  <c r="M38" s="1"/>
  <c r="N120" a="1"/>
  <c r="N120" s="1"/>
  <c r="N88" a="1"/>
  <c r="N88" s="1"/>
  <c r="N56" a="1"/>
  <c r="N56" s="1"/>
  <c r="N24" a="1"/>
  <c r="N24" s="1"/>
  <c r="O106" a="1"/>
  <c r="O106" s="1"/>
  <c r="O74" a="1"/>
  <c r="O74" s="1"/>
  <c r="O42" a="1"/>
  <c r="O42" s="1"/>
  <c r="H70" i="2" a="1"/>
  <c r="H70" s="1"/>
  <c r="I68" a="1"/>
  <c r="I68" s="1"/>
  <c r="J54" a="1"/>
  <c r="J54" s="1"/>
  <c r="K40" a="1"/>
  <c r="K40" s="1"/>
  <c r="L26" a="1"/>
  <c r="L26" s="1"/>
  <c r="M12" a="1"/>
  <c r="M12" s="1"/>
  <c r="O112" a="1"/>
  <c r="O112" s="1"/>
  <c r="H7" a="1"/>
  <c r="H7" s="1"/>
  <c r="K93" a="1"/>
  <c r="K93" s="1"/>
  <c r="M65" a="1"/>
  <c r="M65" s="1"/>
  <c r="H92" a="1"/>
  <c r="H92" s="1"/>
  <c r="J64" a="1"/>
  <c r="J64" s="1"/>
  <c r="N100" a="1"/>
  <c r="N100" s="1"/>
  <c r="K99" a="1"/>
  <c r="K99" s="1"/>
  <c r="O93" a="1"/>
  <c r="O93" s="1"/>
  <c r="O92" i="6" a="1"/>
  <c r="O92" s="1"/>
  <c r="O76" a="1"/>
  <c r="O76" s="1"/>
  <c r="O60" a="1"/>
  <c r="O60" s="1"/>
  <c r="O44" a="1"/>
  <c r="O44" s="1"/>
  <c r="O28" a="1"/>
  <c r="O28" s="1"/>
  <c r="O12" a="1"/>
  <c r="O12" s="1"/>
  <c r="H119" a="1"/>
  <c r="H119" s="1"/>
  <c r="H103" a="1"/>
  <c r="H103" s="1"/>
  <c r="H87" a="1"/>
  <c r="H87" s="1"/>
  <c r="H71" a="1"/>
  <c r="H71" s="1"/>
  <c r="H55" a="1"/>
  <c r="H55" s="1"/>
  <c r="H39" a="1"/>
  <c r="H39" s="1"/>
  <c r="H23" a="1"/>
  <c r="H23" s="1"/>
  <c r="H7" a="1"/>
  <c r="H7" s="1"/>
  <c r="I105" a="1"/>
  <c r="I105" s="1"/>
  <c r="I89" a="1"/>
  <c r="I89" s="1"/>
  <c r="I73" a="1"/>
  <c r="I73" s="1"/>
  <c r="I57" a="1"/>
  <c r="I57" s="1"/>
  <c r="I41" a="1"/>
  <c r="I41" s="1"/>
  <c r="I25" a="1"/>
  <c r="I25" s="1"/>
  <c r="I9" a="1"/>
  <c r="I9" s="1"/>
  <c r="J107" a="1"/>
  <c r="J107" s="1"/>
  <c r="J91" a="1"/>
  <c r="J91" s="1"/>
  <c r="J75" a="1"/>
  <c r="J75" s="1"/>
  <c r="J59" a="1"/>
  <c r="J59" s="1"/>
  <c r="J43" a="1"/>
  <c r="J43" s="1"/>
  <c r="J27" a="1"/>
  <c r="J27" s="1"/>
  <c r="J11" a="1"/>
  <c r="J11" s="1"/>
  <c r="K109" a="1"/>
  <c r="K109" s="1"/>
  <c r="K93" a="1"/>
  <c r="K93" s="1"/>
  <c r="K77" a="1"/>
  <c r="K77" s="1"/>
  <c r="K61" a="1"/>
  <c r="K61" s="1"/>
  <c r="K45" a="1"/>
  <c r="K45" s="1"/>
  <c r="K29" a="1"/>
  <c r="K29" s="1"/>
  <c r="K13" a="1"/>
  <c r="K13" s="1"/>
  <c r="L111" a="1"/>
  <c r="L111" s="1"/>
  <c r="L95" a="1"/>
  <c r="L95" s="1"/>
  <c r="L79" a="1"/>
  <c r="L79" s="1"/>
  <c r="L63" a="1"/>
  <c r="L63" s="1"/>
  <c r="L47" a="1"/>
  <c r="L47" s="1"/>
  <c r="L31" a="1"/>
  <c r="L31" s="1"/>
  <c r="L15" a="1"/>
  <c r="L15" s="1"/>
  <c r="M113" a="1"/>
  <c r="M113" s="1"/>
  <c r="M97" a="1"/>
  <c r="M97" s="1"/>
  <c r="M81" a="1"/>
  <c r="M81" s="1"/>
  <c r="M65" a="1"/>
  <c r="M65" s="1"/>
  <c r="M49" a="1"/>
  <c r="M49" s="1"/>
  <c r="M33" a="1"/>
  <c r="M33" s="1"/>
  <c r="M17" a="1"/>
  <c r="M17" s="1"/>
  <c r="N115" a="1"/>
  <c r="N115" s="1"/>
  <c r="N99" a="1"/>
  <c r="N99" s="1"/>
  <c r="N83" a="1"/>
  <c r="N83" s="1"/>
  <c r="N67" a="1"/>
  <c r="N67" s="1"/>
  <c r="N51" a="1"/>
  <c r="N51" s="1"/>
  <c r="N35" a="1"/>
  <c r="N35" s="1"/>
  <c r="N19" a="1"/>
  <c r="N19" s="1"/>
  <c r="O117" a="1"/>
  <c r="O117" s="1"/>
  <c r="O101" a="1"/>
  <c r="O101" s="1"/>
  <c r="O85" a="1"/>
  <c r="O85" s="1"/>
  <c r="O69" a="1"/>
  <c r="O69" s="1"/>
  <c r="O53" a="1"/>
  <c r="O53" s="1"/>
  <c r="O37" a="1"/>
  <c r="O37" s="1"/>
  <c r="O21" a="1"/>
  <c r="O21" s="1"/>
  <c r="H104" a="1"/>
  <c r="H104" s="1"/>
  <c r="H88" a="1"/>
  <c r="H88" s="1"/>
  <c r="H72" a="1"/>
  <c r="H72" s="1"/>
  <c r="H52" a="1"/>
  <c r="H52" s="1"/>
  <c r="H28" a="1"/>
  <c r="H28" s="1"/>
  <c r="H8" a="1"/>
  <c r="H8" s="1"/>
  <c r="I102" a="1"/>
  <c r="I102" s="1"/>
  <c r="I78" a="1"/>
  <c r="I78" s="1"/>
  <c r="I58" a="1"/>
  <c r="I58" s="1"/>
  <c r="I38" a="1"/>
  <c r="I38" s="1"/>
  <c r="I14" a="1"/>
  <c r="I14" s="1"/>
  <c r="J108" a="1"/>
  <c r="J108" s="1"/>
  <c r="J88" a="1"/>
  <c r="J88" s="1"/>
  <c r="J64" a="1"/>
  <c r="J64" s="1"/>
  <c r="J44" a="1"/>
  <c r="J44" s="1"/>
  <c r="J24" a="1"/>
  <c r="J24" s="1"/>
  <c r="K110" a="1"/>
  <c r="K110" s="1"/>
  <c r="K78" a="1"/>
  <c r="K78" s="1"/>
  <c r="K46" a="1"/>
  <c r="K46" s="1"/>
  <c r="K14" a="1"/>
  <c r="K14" s="1"/>
  <c r="L96" a="1"/>
  <c r="L96" s="1"/>
  <c r="L64" a="1"/>
  <c r="L64" s="1"/>
  <c r="L32" a="1"/>
  <c r="L32" s="1"/>
  <c r="M114" a="1"/>
  <c r="M114" s="1"/>
  <c r="M82" a="1"/>
  <c r="M82" s="1"/>
  <c r="M50" a="1"/>
  <c r="M50" s="1"/>
  <c r="M18" a="1"/>
  <c r="M18" s="1"/>
  <c r="N100" a="1"/>
  <c r="N100" s="1"/>
  <c r="N68" a="1"/>
  <c r="N68" s="1"/>
  <c r="N36" a="1"/>
  <c r="N36" s="1"/>
  <c r="O118" a="1"/>
  <c r="O118" s="1"/>
  <c r="O86" a="1"/>
  <c r="O86" s="1"/>
  <c r="O54" a="1"/>
  <c r="O54" s="1"/>
  <c r="H90" i="2" a="1"/>
  <c r="H90" s="1"/>
  <c r="I100" a="1"/>
  <c r="I100" s="1"/>
  <c r="J86" a="1"/>
  <c r="J86" s="1"/>
  <c r="K72" a="1"/>
  <c r="K72" s="1"/>
  <c r="L58" a="1"/>
  <c r="L58" s="1"/>
  <c r="M44" a="1"/>
  <c r="M44" s="1"/>
  <c r="N30" a="1"/>
  <c r="N30" s="1"/>
  <c r="H71" a="1"/>
  <c r="H71" s="1"/>
  <c r="J43" a="1"/>
  <c r="J43" s="1"/>
  <c r="L15" a="1"/>
  <c r="L15" s="1"/>
  <c r="O100" a="1"/>
  <c r="O100" s="1"/>
  <c r="I14" a="1"/>
  <c r="I14" s="1"/>
  <c r="M114" a="1"/>
  <c r="M114" s="1"/>
  <c r="J113" a="1"/>
  <c r="J113" s="1"/>
  <c r="O18" i="6" a="1"/>
  <c r="O18" s="1"/>
  <c r="H98" i="2" a="1"/>
  <c r="H98" s="1"/>
  <c r="M2" i="7" a="1"/>
  <c r="M2" s="1"/>
  <c r="O9" i="2" a="1"/>
  <c r="O9" s="1"/>
  <c r="O13" a="1"/>
  <c r="O13" s="1"/>
  <c r="O77" a="1"/>
  <c r="O77" s="1"/>
  <c r="O44" a="1"/>
  <c r="O44" s="1"/>
  <c r="O31" a="1"/>
  <c r="O31" s="1"/>
  <c r="O95" a="1"/>
  <c r="O95" s="1"/>
  <c r="N17" a="1"/>
  <c r="N17" s="1"/>
  <c r="N81" a="1"/>
  <c r="N81" s="1"/>
  <c r="N113" a="1"/>
  <c r="N113" s="1"/>
  <c r="M31" a="1"/>
  <c r="M31" s="1"/>
  <c r="M63" a="1"/>
  <c r="M63" s="1"/>
  <c r="M95" a="1"/>
  <c r="M95" s="1"/>
  <c r="L13" a="1"/>
  <c r="L13" s="1"/>
  <c r="L45" a="1"/>
  <c r="L45" s="1"/>
  <c r="L77" a="1"/>
  <c r="L77" s="1"/>
  <c r="L109" a="1"/>
  <c r="L109" s="1"/>
  <c r="K27" a="1"/>
  <c r="K27" s="1"/>
  <c r="K59" a="1"/>
  <c r="K59" s="1"/>
  <c r="K91" a="1"/>
  <c r="K91" s="1"/>
  <c r="J9" a="1"/>
  <c r="J9" s="1"/>
  <c r="J41" a="1"/>
  <c r="J41" s="1"/>
  <c r="J73" a="1"/>
  <c r="J73" s="1"/>
  <c r="J105" a="1"/>
  <c r="J105" s="1"/>
  <c r="I23" a="1"/>
  <c r="I23" s="1"/>
  <c r="I55" a="1"/>
  <c r="I55" s="1"/>
  <c r="I87" a="1"/>
  <c r="I87" s="1"/>
  <c r="I119" a="1"/>
  <c r="I119" s="1"/>
  <c r="H37" a="1"/>
  <c r="H37" s="1"/>
  <c r="H69" a="1"/>
  <c r="H69" s="1"/>
  <c r="H101" a="1"/>
  <c r="H101" s="1"/>
  <c r="O26" a="1"/>
  <c r="O26" s="1"/>
  <c r="O110" a="1"/>
  <c r="O110" s="1"/>
  <c r="N28" a="1"/>
  <c r="N28" s="1"/>
  <c r="N60" a="1"/>
  <c r="N60" s="1"/>
  <c r="N92" a="1"/>
  <c r="N92" s="1"/>
  <c r="M10" a="1"/>
  <c r="M10" s="1"/>
  <c r="M42" a="1"/>
  <c r="M42" s="1"/>
  <c r="M74" a="1"/>
  <c r="M74" s="1"/>
  <c r="M106" a="1"/>
  <c r="M106" s="1"/>
  <c r="L24" a="1"/>
  <c r="L24" s="1"/>
  <c r="L56" a="1"/>
  <c r="L56" s="1"/>
  <c r="L88" a="1"/>
  <c r="L88" s="1"/>
  <c r="L120" a="1"/>
  <c r="L120" s="1"/>
  <c r="K38" a="1"/>
  <c r="K38" s="1"/>
  <c r="K70" a="1"/>
  <c r="K70" s="1"/>
  <c r="K94" a="1"/>
  <c r="K94" s="1"/>
  <c r="K110" a="1"/>
  <c r="K110" s="1"/>
  <c r="J12" a="1"/>
  <c r="J12" s="1"/>
  <c r="J28" a="1"/>
  <c r="J28" s="1"/>
  <c r="J44" a="1"/>
  <c r="J44" s="1"/>
  <c r="J60" a="1"/>
  <c r="J60" s="1"/>
  <c r="J76" a="1"/>
  <c r="J76" s="1"/>
  <c r="J92" a="1"/>
  <c r="J92" s="1"/>
  <c r="J108" a="1"/>
  <c r="J108" s="1"/>
  <c r="I10" a="1"/>
  <c r="I10" s="1"/>
  <c r="I26" a="1"/>
  <c r="I26" s="1"/>
  <c r="I42" a="1"/>
  <c r="I42" s="1"/>
  <c r="I58" a="1"/>
  <c r="I58" s="1"/>
  <c r="I74" a="1"/>
  <c r="I74" s="1"/>
  <c r="I90" a="1"/>
  <c r="I90" s="1"/>
  <c r="I106" a="1"/>
  <c r="I106" s="1"/>
  <c r="H8" a="1"/>
  <c r="H8" s="1"/>
  <c r="H24" a="1"/>
  <c r="H24" s="1"/>
  <c r="H40" a="1"/>
  <c r="H40" s="1"/>
  <c r="H56" a="1"/>
  <c r="H56" s="1"/>
  <c r="H72" a="1"/>
  <c r="H72" s="1"/>
  <c r="H88" a="1"/>
  <c r="H88" s="1"/>
  <c r="H104" a="1"/>
  <c r="H104" s="1"/>
  <c r="H120" a="1"/>
  <c r="H120" s="1"/>
  <c r="O38" a="1"/>
  <c r="O38" s="1"/>
  <c r="O92" a="1"/>
  <c r="O92" s="1"/>
  <c r="O113" a="1"/>
  <c r="O113" s="1"/>
  <c r="N15" a="1"/>
  <c r="N15" s="1"/>
  <c r="N31" a="1"/>
  <c r="N31" s="1"/>
  <c r="N47" a="1"/>
  <c r="N47" s="1"/>
  <c r="N63" a="1"/>
  <c r="N63" s="1"/>
  <c r="N79" a="1"/>
  <c r="N79" s="1"/>
  <c r="N95" a="1"/>
  <c r="N95" s="1"/>
  <c r="N111" a="1"/>
  <c r="N111" s="1"/>
  <c r="M13" a="1"/>
  <c r="M13" s="1"/>
  <c r="M29" a="1"/>
  <c r="M29" s="1"/>
  <c r="M45" a="1"/>
  <c r="M45" s="1"/>
  <c r="M61" a="1"/>
  <c r="M61" s="1"/>
  <c r="M77" a="1"/>
  <c r="M77" s="1"/>
  <c r="M93" a="1"/>
  <c r="M93" s="1"/>
  <c r="M109" a="1"/>
  <c r="M109" s="1"/>
  <c r="L11" a="1"/>
  <c r="L11" s="1"/>
  <c r="L27" a="1"/>
  <c r="L27" s="1"/>
  <c r="L43" a="1"/>
  <c r="L43" s="1"/>
  <c r="L59" a="1"/>
  <c r="L59" s="1"/>
  <c r="L75" a="1"/>
  <c r="L75" s="1"/>
  <c r="L91" a="1"/>
  <c r="L91" s="1"/>
  <c r="L107" a="1"/>
  <c r="L107" s="1"/>
  <c r="K9" a="1"/>
  <c r="K9" s="1"/>
  <c r="K25" a="1"/>
  <c r="K25" s="1"/>
  <c r="K41" a="1"/>
  <c r="K41" s="1"/>
  <c r="K57" a="1"/>
  <c r="K57" s="1"/>
  <c r="K73" a="1"/>
  <c r="K73" s="1"/>
  <c r="K89" a="1"/>
  <c r="K89" s="1"/>
  <c r="K105" a="1"/>
  <c r="K105" s="1"/>
  <c r="J7" a="1"/>
  <c r="J7" s="1"/>
  <c r="J23" a="1"/>
  <c r="J23" s="1"/>
  <c r="J39" a="1"/>
  <c r="J39" s="1"/>
  <c r="J55" a="1"/>
  <c r="J55" s="1"/>
  <c r="J71" a="1"/>
  <c r="J71" s="1"/>
  <c r="J87" a="1"/>
  <c r="J87" s="1"/>
  <c r="J103" a="1"/>
  <c r="J103" s="1"/>
  <c r="J119" a="1"/>
  <c r="J119" s="1"/>
  <c r="I21" a="1"/>
  <c r="I21" s="1"/>
  <c r="I37" a="1"/>
  <c r="I37" s="1"/>
  <c r="I53" a="1"/>
  <c r="I53" s="1"/>
  <c r="I69" a="1"/>
  <c r="I69" s="1"/>
  <c r="I85" a="1"/>
  <c r="I85" s="1"/>
  <c r="I101" a="1"/>
  <c r="I101" s="1"/>
  <c r="I117" a="1"/>
  <c r="I117" s="1"/>
  <c r="H19" a="1"/>
  <c r="H19" s="1"/>
  <c r="H35" a="1"/>
  <c r="H35" s="1"/>
  <c r="H51" a="1"/>
  <c r="H51" s="1"/>
  <c r="H67" a="1"/>
  <c r="H67" s="1"/>
  <c r="H83" a="1"/>
  <c r="H83" s="1"/>
  <c r="H99" a="1"/>
  <c r="H99" s="1"/>
  <c r="H115" a="1"/>
  <c r="H115" s="1"/>
  <c r="O18" a="1"/>
  <c r="O18" s="1"/>
  <c r="O82" a="1"/>
  <c r="O82" s="1"/>
  <c r="O108" a="1"/>
  <c r="O108" s="1"/>
  <c r="N10" a="1"/>
  <c r="N10" s="1"/>
  <c r="N26" a="1"/>
  <c r="N26" s="1"/>
  <c r="N42" a="1"/>
  <c r="N42" s="1"/>
  <c r="N58" a="1"/>
  <c r="N58" s="1"/>
  <c r="N74" a="1"/>
  <c r="N74" s="1"/>
  <c r="N90" a="1"/>
  <c r="N90" s="1"/>
  <c r="N106" a="1"/>
  <c r="N106" s="1"/>
  <c r="M8" a="1"/>
  <c r="M8" s="1"/>
  <c r="M24" a="1"/>
  <c r="M24" s="1"/>
  <c r="M40" a="1"/>
  <c r="M40" s="1"/>
  <c r="M56" a="1"/>
  <c r="M56" s="1"/>
  <c r="M72" a="1"/>
  <c r="M72" s="1"/>
  <c r="M88" a="1"/>
  <c r="M88" s="1"/>
  <c r="M104" a="1"/>
  <c r="M104" s="1"/>
  <c r="M120" a="1"/>
  <c r="M120" s="1"/>
  <c r="L22" a="1"/>
  <c r="L22" s="1"/>
  <c r="L38" a="1"/>
  <c r="L38" s="1"/>
  <c r="L54" a="1"/>
  <c r="L54" s="1"/>
  <c r="L70" a="1"/>
  <c r="L70" s="1"/>
  <c r="L86" a="1"/>
  <c r="L86" s="1"/>
  <c r="L102" a="1"/>
  <c r="L102" s="1"/>
  <c r="L118" a="1"/>
  <c r="L118" s="1"/>
  <c r="K20" a="1"/>
  <c r="K20" s="1"/>
  <c r="K36" a="1"/>
  <c r="K36" s="1"/>
  <c r="K52" a="1"/>
  <c r="K52" s="1"/>
  <c r="K68" a="1"/>
  <c r="K68" s="1"/>
  <c r="K84" a="1"/>
  <c r="K84" s="1"/>
  <c r="K100" a="1"/>
  <c r="K100" s="1"/>
  <c r="K116" a="1"/>
  <c r="K116" s="1"/>
  <c r="J18" a="1"/>
  <c r="J18" s="1"/>
  <c r="J34" a="1"/>
  <c r="J34" s="1"/>
  <c r="J50" a="1"/>
  <c r="J50" s="1"/>
  <c r="J66" a="1"/>
  <c r="J66" s="1"/>
  <c r="J82" a="1"/>
  <c r="J82" s="1"/>
  <c r="J98" a="1"/>
  <c r="J98" s="1"/>
  <c r="J114" a="1"/>
  <c r="J114" s="1"/>
  <c r="I16" a="1"/>
  <c r="I16" s="1"/>
  <c r="I32" a="1"/>
  <c r="I32" s="1"/>
  <c r="I48" a="1"/>
  <c r="I48" s="1"/>
  <c r="I64" a="1"/>
  <c r="I64" s="1"/>
  <c r="I80" a="1"/>
  <c r="I80" s="1"/>
  <c r="I96" a="1"/>
  <c r="I96" s="1"/>
  <c r="I112" a="1"/>
  <c r="I112" s="1"/>
  <c r="H14" a="1"/>
  <c r="H14" s="1"/>
  <c r="H30" a="1"/>
  <c r="H30" s="1"/>
  <c r="H46" a="1"/>
  <c r="H46" s="1"/>
  <c r="H62" a="1"/>
  <c r="H62" s="1"/>
  <c r="H78" a="1"/>
  <c r="H78" s="1"/>
  <c r="H94" a="1"/>
  <c r="H94" s="1"/>
  <c r="H110" a="1"/>
  <c r="H110" s="1"/>
  <c r="J6" a="1"/>
  <c r="J6" s="1"/>
  <c r="O61" a="1"/>
  <c r="O61" s="1"/>
  <c r="O28" a="1"/>
  <c r="O28" s="1"/>
  <c r="O15" a="1"/>
  <c r="O15" s="1"/>
  <c r="O79" a="1"/>
  <c r="O79" s="1"/>
  <c r="O115" a="1"/>
  <c r="O115" s="1"/>
  <c r="N65" a="1"/>
  <c r="N65" s="1"/>
  <c r="N105" a="1"/>
  <c r="N105" s="1"/>
  <c r="M23" a="1"/>
  <c r="M23" s="1"/>
  <c r="M55" a="1"/>
  <c r="M55" s="1"/>
  <c r="M87" a="1"/>
  <c r="M87" s="1"/>
  <c r="M119" a="1"/>
  <c r="M119" s="1"/>
  <c r="L37" a="1"/>
  <c r="L37" s="1"/>
  <c r="L69" a="1"/>
  <c r="L69" s="1"/>
  <c r="L101" a="1"/>
  <c r="L101" s="1"/>
  <c r="K19" a="1"/>
  <c r="K19" s="1"/>
  <c r="K51" a="1"/>
  <c r="K51" s="1"/>
  <c r="K83" a="1"/>
  <c r="K83" s="1"/>
  <c r="K115" a="1"/>
  <c r="K115" s="1"/>
  <c r="J33" a="1"/>
  <c r="J33" s="1"/>
  <c r="J65" a="1"/>
  <c r="J65" s="1"/>
  <c r="J97" a="1"/>
  <c r="J97" s="1"/>
  <c r="I15" a="1"/>
  <c r="I15" s="1"/>
  <c r="I47" a="1"/>
  <c r="I47" s="1"/>
  <c r="I79" a="1"/>
  <c r="I79" s="1"/>
  <c r="I111" a="1"/>
  <c r="I111" s="1"/>
  <c r="H29" a="1"/>
  <c r="H29" s="1"/>
  <c r="H61" a="1"/>
  <c r="H61" s="1"/>
  <c r="H93" a="1"/>
  <c r="H93" s="1"/>
  <c r="K6" a="1"/>
  <c r="K6" s="1"/>
  <c r="O102" a="1"/>
  <c r="O102" s="1"/>
  <c r="N20" a="1"/>
  <c r="N20" s="1"/>
  <c r="N52" a="1"/>
  <c r="N52" s="1"/>
  <c r="N84" a="1"/>
  <c r="N84" s="1"/>
  <c r="N116" a="1"/>
  <c r="N116" s="1"/>
  <c r="M34" a="1"/>
  <c r="M34" s="1"/>
  <c r="M66" a="1"/>
  <c r="M66" s="1"/>
  <c r="M98" a="1"/>
  <c r="M98" s="1"/>
  <c r="L16" a="1"/>
  <c r="L16" s="1"/>
  <c r="L48" a="1"/>
  <c r="L48" s="1"/>
  <c r="L80" a="1"/>
  <c r="L80" s="1"/>
  <c r="L112" a="1"/>
  <c r="L112" s="1"/>
  <c r="K30" a="1"/>
  <c r="K30" s="1"/>
  <c r="K62" a="1"/>
  <c r="K62" s="1"/>
  <c r="K86" a="1"/>
  <c r="K86" s="1"/>
  <c r="K106" a="1"/>
  <c r="K106" s="1"/>
  <c r="J8" a="1"/>
  <c r="J8" s="1"/>
  <c r="J24" a="1"/>
  <c r="J24" s="1"/>
  <c r="J40" a="1"/>
  <c r="J40" s="1"/>
  <c r="J56" a="1"/>
  <c r="J56" s="1"/>
  <c r="J72" a="1"/>
  <c r="J72" s="1"/>
  <c r="J88" a="1"/>
  <c r="J88" s="1"/>
  <c r="J104" a="1"/>
  <c r="J104" s="1"/>
  <c r="J120" a="1"/>
  <c r="J120" s="1"/>
  <c r="I22" a="1"/>
  <c r="I22" s="1"/>
  <c r="I38" a="1"/>
  <c r="I38" s="1"/>
  <c r="I54" a="1"/>
  <c r="I54" s="1"/>
  <c r="I70" a="1"/>
  <c r="I70" s="1"/>
  <c r="I86" a="1"/>
  <c r="I86" s="1"/>
  <c r="I102" a="1"/>
  <c r="I102" s="1"/>
  <c r="I118" a="1"/>
  <c r="I118" s="1"/>
  <c r="H20" a="1"/>
  <c r="H20" s="1"/>
  <c r="H36" a="1"/>
  <c r="H36" s="1"/>
  <c r="H52" a="1"/>
  <c r="H52" s="1"/>
  <c r="H68" a="1"/>
  <c r="H68" s="1"/>
  <c r="H84" a="1"/>
  <c r="H84" s="1"/>
  <c r="H100" a="1"/>
  <c r="H100" s="1"/>
  <c r="H116" a="1"/>
  <c r="H116" s="1"/>
  <c r="O22" a="1"/>
  <c r="O22" s="1"/>
  <c r="O84" a="1"/>
  <c r="O84" s="1"/>
  <c r="O109" a="1"/>
  <c r="O109" s="1"/>
  <c r="N11" a="1"/>
  <c r="N11" s="1"/>
  <c r="N27" a="1"/>
  <c r="N27" s="1"/>
  <c r="N43" a="1"/>
  <c r="N43" s="1"/>
  <c r="N59" a="1"/>
  <c r="N59" s="1"/>
  <c r="N75" a="1"/>
  <c r="N75" s="1"/>
  <c r="N91" a="1"/>
  <c r="N91" s="1"/>
  <c r="N107" a="1"/>
  <c r="N107" s="1"/>
  <c r="M9" a="1"/>
  <c r="M9" s="1"/>
  <c r="M25" a="1"/>
  <c r="M25" s="1"/>
  <c r="M41" a="1"/>
  <c r="M41" s="1"/>
  <c r="M57" a="1"/>
  <c r="M57" s="1"/>
  <c r="M73" a="1"/>
  <c r="M73" s="1"/>
  <c r="M89" a="1"/>
  <c r="M89" s="1"/>
  <c r="M105" a="1"/>
  <c r="M105" s="1"/>
  <c r="L7" a="1"/>
  <c r="L7" s="1"/>
  <c r="L23" a="1"/>
  <c r="L23" s="1"/>
  <c r="L39" a="1"/>
  <c r="L39" s="1"/>
  <c r="L55" a="1"/>
  <c r="L55" s="1"/>
  <c r="L71" a="1"/>
  <c r="L71" s="1"/>
  <c r="L87" a="1"/>
  <c r="L87" s="1"/>
  <c r="L103" a="1"/>
  <c r="L103" s="1"/>
  <c r="L119" a="1"/>
  <c r="L119" s="1"/>
  <c r="K21" a="1"/>
  <c r="K21" s="1"/>
  <c r="K37" a="1"/>
  <c r="K37" s="1"/>
  <c r="K53" a="1"/>
  <c r="K53" s="1"/>
  <c r="K69" a="1"/>
  <c r="K69" s="1"/>
  <c r="K85" a="1"/>
  <c r="K85" s="1"/>
  <c r="K101" a="1"/>
  <c r="K101" s="1"/>
  <c r="K117" a="1"/>
  <c r="K117" s="1"/>
  <c r="J19" a="1"/>
  <c r="J19" s="1"/>
  <c r="J35" a="1"/>
  <c r="J35" s="1"/>
  <c r="J51" a="1"/>
  <c r="J51" s="1"/>
  <c r="J67" a="1"/>
  <c r="J67" s="1"/>
  <c r="J83" a="1"/>
  <c r="J83" s="1"/>
  <c r="J99" a="1"/>
  <c r="J99" s="1"/>
  <c r="J115" a="1"/>
  <c r="J115" s="1"/>
  <c r="I17" a="1"/>
  <c r="I17" s="1"/>
  <c r="I33" a="1"/>
  <c r="I33" s="1"/>
  <c r="I49" a="1"/>
  <c r="I49" s="1"/>
  <c r="I65" a="1"/>
  <c r="I65" s="1"/>
  <c r="I81" a="1"/>
  <c r="I81" s="1"/>
  <c r="I97" a="1"/>
  <c r="I97" s="1"/>
  <c r="I113" a="1"/>
  <c r="I113" s="1"/>
  <c r="H15" a="1"/>
  <c r="H15" s="1"/>
  <c r="H31" a="1"/>
  <c r="H31" s="1"/>
  <c r="H47" a="1"/>
  <c r="H47" s="1"/>
  <c r="H63" a="1"/>
  <c r="H63" s="1"/>
  <c r="O45" a="1"/>
  <c r="O45" s="1"/>
  <c r="O12" a="1"/>
  <c r="O12" s="1"/>
  <c r="O76" a="1"/>
  <c r="O76" s="1"/>
  <c r="O63" a="1"/>
  <c r="O63" s="1"/>
  <c r="O96" a="1"/>
  <c r="O96" s="1"/>
  <c r="N49" a="1"/>
  <c r="N49" s="1"/>
  <c r="N97" a="1"/>
  <c r="N97" s="1"/>
  <c r="M15" a="1"/>
  <c r="M15" s="1"/>
  <c r="M47" a="1"/>
  <c r="M47" s="1"/>
  <c r="M79" a="1"/>
  <c r="M79" s="1"/>
  <c r="M111" a="1"/>
  <c r="M111" s="1"/>
  <c r="L29" a="1"/>
  <c r="L29" s="1"/>
  <c r="L61" a="1"/>
  <c r="L61" s="1"/>
  <c r="L93" a="1"/>
  <c r="L93" s="1"/>
  <c r="K11" a="1"/>
  <c r="K11" s="1"/>
  <c r="K43" a="1"/>
  <c r="K43" s="1"/>
  <c r="K75" a="1"/>
  <c r="K75" s="1"/>
  <c r="K107" a="1"/>
  <c r="K107" s="1"/>
  <c r="J25" a="1"/>
  <c r="J25" s="1"/>
  <c r="J57" a="1"/>
  <c r="J57" s="1"/>
  <c r="J89" a="1"/>
  <c r="J89" s="1"/>
  <c r="I7" a="1"/>
  <c r="I7" s="1"/>
  <c r="I39" a="1"/>
  <c r="I39" s="1"/>
  <c r="I71" a="1"/>
  <c r="I71" s="1"/>
  <c r="I103" a="1"/>
  <c r="I103" s="1"/>
  <c r="H21" a="1"/>
  <c r="H21" s="1"/>
  <c r="H53" a="1"/>
  <c r="H53" s="1"/>
  <c r="H85" a="1"/>
  <c r="H85" s="1"/>
  <c r="H117" a="1"/>
  <c r="H117" s="1"/>
  <c r="O86" a="1"/>
  <c r="O86" s="1"/>
  <c r="N12" a="1"/>
  <c r="N12" s="1"/>
  <c r="N44" a="1"/>
  <c r="N44" s="1"/>
  <c r="N76" a="1"/>
  <c r="N76" s="1"/>
  <c r="N108" a="1"/>
  <c r="N108" s="1"/>
  <c r="M26" a="1"/>
  <c r="M26" s="1"/>
  <c r="M58" a="1"/>
  <c r="M58" s="1"/>
  <c r="M90" a="1"/>
  <c r="M90" s="1"/>
  <c r="L8" a="1"/>
  <c r="L8" s="1"/>
  <c r="L40" a="1"/>
  <c r="L40" s="1"/>
  <c r="L72" a="1"/>
  <c r="L72" s="1"/>
  <c r="L104" a="1"/>
  <c r="L104" s="1"/>
  <c r="K22" a="1"/>
  <c r="K22" s="1"/>
  <c r="K54" a="1"/>
  <c r="K54" s="1"/>
  <c r="K82" a="1"/>
  <c r="K82" s="1"/>
  <c r="K102" a="1"/>
  <c r="K102" s="1"/>
  <c r="K118" a="1"/>
  <c r="K118" s="1"/>
  <c r="J20" a="1"/>
  <c r="J20" s="1"/>
  <c r="J36" a="1"/>
  <c r="J36" s="1"/>
  <c r="J52" a="1"/>
  <c r="J52" s="1"/>
  <c r="J68" a="1"/>
  <c r="J68" s="1"/>
  <c r="J84" a="1"/>
  <c r="J84" s="1"/>
  <c r="J100" a="1"/>
  <c r="J100" s="1"/>
  <c r="J116" a="1"/>
  <c r="J116" s="1"/>
  <c r="I18" a="1"/>
  <c r="I18" s="1"/>
  <c r="I34" a="1"/>
  <c r="I34" s="1"/>
  <c r="I50" a="1"/>
  <c r="I50" s="1"/>
  <c r="I66" a="1"/>
  <c r="I66" s="1"/>
  <c r="I82" a="1"/>
  <c r="I82" s="1"/>
  <c r="I98" a="1"/>
  <c r="I98" s="1"/>
  <c r="I114" a="1"/>
  <c r="I114" s="1"/>
  <c r="H16" a="1"/>
  <c r="H16" s="1"/>
  <c r="H32" a="1"/>
  <c r="H32" s="1"/>
  <c r="H48" a="1"/>
  <c r="H48" s="1"/>
  <c r="H64" a="1"/>
  <c r="H64" s="1"/>
  <c r="H80" a="1"/>
  <c r="H80" s="1"/>
  <c r="H96" a="1"/>
  <c r="H96" s="1"/>
  <c r="H112" a="1"/>
  <c r="H112" s="1"/>
  <c r="H6" a="1"/>
  <c r="H6" s="1"/>
  <c r="O70" a="1"/>
  <c r="O70" s="1"/>
  <c r="O105" a="1"/>
  <c r="O105" s="1"/>
  <c r="N7" a="1"/>
  <c r="N7" s="1"/>
  <c r="N23" a="1"/>
  <c r="N23" s="1"/>
  <c r="N39" a="1"/>
  <c r="N39" s="1"/>
  <c r="N55" a="1"/>
  <c r="N55" s="1"/>
  <c r="N71" a="1"/>
  <c r="N71" s="1"/>
  <c r="N87" a="1"/>
  <c r="N87" s="1"/>
  <c r="N103" a="1"/>
  <c r="N103" s="1"/>
  <c r="N119" a="1"/>
  <c r="N119" s="1"/>
  <c r="M21" a="1"/>
  <c r="M21" s="1"/>
  <c r="M37" a="1"/>
  <c r="M37" s="1"/>
  <c r="M53" a="1"/>
  <c r="M53" s="1"/>
  <c r="M69" a="1"/>
  <c r="M69" s="1"/>
  <c r="M85" a="1"/>
  <c r="M85" s="1"/>
  <c r="M101" a="1"/>
  <c r="M101" s="1"/>
  <c r="M117" a="1"/>
  <c r="M117" s="1"/>
  <c r="L19" a="1"/>
  <c r="L19" s="1"/>
  <c r="L35" a="1"/>
  <c r="L35" s="1"/>
  <c r="L51" a="1"/>
  <c r="L51" s="1"/>
  <c r="L67" a="1"/>
  <c r="L67" s="1"/>
  <c r="L83" a="1"/>
  <c r="L83" s="1"/>
  <c r="L99" a="1"/>
  <c r="L99" s="1"/>
  <c r="L115" a="1"/>
  <c r="L115" s="1"/>
  <c r="K17" a="1"/>
  <c r="K17" s="1"/>
  <c r="K33" a="1"/>
  <c r="K33" s="1"/>
  <c r="K49" a="1"/>
  <c r="K49" s="1"/>
  <c r="K65" a="1"/>
  <c r="K65" s="1"/>
  <c r="K81" a="1"/>
  <c r="K81" s="1"/>
  <c r="K97" a="1"/>
  <c r="K97" s="1"/>
  <c r="K113" a="1"/>
  <c r="K113" s="1"/>
  <c r="J15" a="1"/>
  <c r="J15" s="1"/>
  <c r="J31" a="1"/>
  <c r="J31" s="1"/>
  <c r="J47" a="1"/>
  <c r="J47" s="1"/>
  <c r="J63" a="1"/>
  <c r="J63" s="1"/>
  <c r="J79" a="1"/>
  <c r="J79" s="1"/>
  <c r="J95" a="1"/>
  <c r="J95" s="1"/>
  <c r="J111" a="1"/>
  <c r="J111" s="1"/>
  <c r="I13" a="1"/>
  <c r="I13" s="1"/>
  <c r="I29" a="1"/>
  <c r="I29" s="1"/>
  <c r="I45" a="1"/>
  <c r="I45" s="1"/>
  <c r="I61" a="1"/>
  <c r="I61" s="1"/>
  <c r="I77" a="1"/>
  <c r="I77" s="1"/>
  <c r="I93" a="1"/>
  <c r="I93" s="1"/>
  <c r="I109" a="1"/>
  <c r="I109" s="1"/>
  <c r="H11" a="1"/>
  <c r="H11" s="1"/>
  <c r="H27" a="1"/>
  <c r="H27" s="1"/>
  <c r="H43" a="1"/>
  <c r="H43" s="1"/>
  <c r="H59" a="1"/>
  <c r="H59" s="1"/>
  <c r="H75" a="1"/>
  <c r="H75" s="1"/>
  <c r="H91" a="1"/>
  <c r="H91" s="1"/>
  <c r="H107" a="1"/>
  <c r="H107" s="1"/>
  <c r="M6" a="1"/>
  <c r="M6" s="1"/>
  <c r="O50" a="1"/>
  <c r="O50" s="1"/>
  <c r="O98" a="1"/>
  <c r="O98" s="1"/>
  <c r="O116" a="1"/>
  <c r="O116" s="1"/>
  <c r="N18" a="1"/>
  <c r="N18" s="1"/>
  <c r="N34" a="1"/>
  <c r="N34" s="1"/>
  <c r="N50" a="1"/>
  <c r="N50" s="1"/>
  <c r="N66" a="1"/>
  <c r="N66" s="1"/>
  <c r="N82" a="1"/>
  <c r="N82" s="1"/>
  <c r="N98" a="1"/>
  <c r="N98" s="1"/>
  <c r="N114" a="1"/>
  <c r="N114" s="1"/>
  <c r="M16" a="1"/>
  <c r="M16" s="1"/>
  <c r="M32" a="1"/>
  <c r="M32" s="1"/>
  <c r="M48" a="1"/>
  <c r="M48" s="1"/>
  <c r="M64" a="1"/>
  <c r="M64" s="1"/>
  <c r="M80" a="1"/>
  <c r="M80" s="1"/>
  <c r="M96" a="1"/>
  <c r="M96" s="1"/>
  <c r="M112" a="1"/>
  <c r="M112" s="1"/>
  <c r="L14" a="1"/>
  <c r="L14" s="1"/>
  <c r="L30" a="1"/>
  <c r="L30" s="1"/>
  <c r="L46" a="1"/>
  <c r="L46" s="1"/>
  <c r="L62" a="1"/>
  <c r="L62" s="1"/>
  <c r="L78" a="1"/>
  <c r="L78" s="1"/>
  <c r="L94" a="1"/>
  <c r="L94" s="1"/>
  <c r="L110" a="1"/>
  <c r="L110" s="1"/>
  <c r="K12" a="1"/>
  <c r="K12" s="1"/>
  <c r="K28" a="1"/>
  <c r="K28" s="1"/>
  <c r="K44" a="1"/>
  <c r="K44" s="1"/>
  <c r="K60" a="1"/>
  <c r="K60" s="1"/>
  <c r="K76" a="1"/>
  <c r="K76" s="1"/>
  <c r="K92" a="1"/>
  <c r="K92" s="1"/>
  <c r="K108" a="1"/>
  <c r="K108" s="1"/>
  <c r="J10" a="1"/>
  <c r="J10" s="1"/>
  <c r="J26" a="1"/>
  <c r="J26" s="1"/>
  <c r="J42" a="1"/>
  <c r="J42" s="1"/>
  <c r="J58" a="1"/>
  <c r="J58" s="1"/>
  <c r="J74" a="1"/>
  <c r="J74" s="1"/>
  <c r="J90" a="1"/>
  <c r="J90" s="1"/>
  <c r="J106" a="1"/>
  <c r="J106" s="1"/>
  <c r="I8" a="1"/>
  <c r="I8" s="1"/>
  <c r="I24" a="1"/>
  <c r="I24" s="1"/>
  <c r="I40" a="1"/>
  <c r="I40" s="1"/>
  <c r="I56" a="1"/>
  <c r="I56" s="1"/>
  <c r="I72" a="1"/>
  <c r="I72" s="1"/>
  <c r="I88" a="1"/>
  <c r="I88" s="1"/>
  <c r="I104" a="1"/>
  <c r="I104" s="1"/>
  <c r="I120" a="1"/>
  <c r="I120" s="1"/>
  <c r="H22" a="1"/>
  <c r="H22" s="1"/>
  <c r="H38" a="1"/>
  <c r="H38" s="1"/>
  <c r="L6" i="5" a="1"/>
  <c r="L6" s="1"/>
  <c r="O10" i="6" a="1"/>
  <c r="O10" s="1"/>
  <c r="H118" i="2" a="1"/>
  <c r="H118" s="1"/>
  <c r="H74" a="1"/>
  <c r="H74" s="1"/>
  <c r="H54" a="1"/>
  <c r="H54" s="1"/>
  <c r="H26" a="1"/>
  <c r="H26" s="1"/>
  <c r="I108" a="1"/>
  <c r="I108" s="1"/>
  <c r="I76" a="1"/>
  <c r="I76" s="1"/>
  <c r="I44" a="1"/>
  <c r="I44" s="1"/>
  <c r="I12" a="1"/>
  <c r="I12" s="1"/>
  <c r="J94" a="1"/>
  <c r="J94" s="1"/>
  <c r="J62" a="1"/>
  <c r="J62" s="1"/>
  <c r="J30" a="1"/>
  <c r="J30" s="1"/>
  <c r="K112" a="1"/>
  <c r="K112" s="1"/>
  <c r="K80" a="1"/>
  <c r="K80" s="1"/>
  <c r="K48" a="1"/>
  <c r="K48" s="1"/>
  <c r="K16" a="1"/>
  <c r="K16" s="1"/>
  <c r="L98" a="1"/>
  <c r="L98" s="1"/>
  <c r="L66" a="1"/>
  <c r="L66" s="1"/>
  <c r="L34" a="1"/>
  <c r="L34" s="1"/>
  <c r="M116" a="1"/>
  <c r="M116" s="1"/>
  <c r="M84" a="1"/>
  <c r="M84" s="1"/>
  <c r="M52" a="1"/>
  <c r="M52" s="1"/>
  <c r="M20" a="1"/>
  <c r="M20" s="1"/>
  <c r="N102" a="1"/>
  <c r="N102" s="1"/>
  <c r="N70" a="1"/>
  <c r="N70" s="1"/>
  <c r="N38" a="1"/>
  <c r="N38" s="1"/>
  <c r="O120" a="1"/>
  <c r="O120" s="1"/>
  <c r="O66" a="1"/>
  <c r="O66" s="1"/>
  <c r="H111" a="1"/>
  <c r="H111" s="1"/>
  <c r="H79" a="1"/>
  <c r="H79" s="1"/>
  <c r="H23" a="1"/>
  <c r="H23" s="1"/>
  <c r="I73" a="1"/>
  <c r="I73" s="1"/>
  <c r="I9" a="1"/>
  <c r="I9" s="1"/>
  <c r="J59" a="1"/>
  <c r="J59" s="1"/>
  <c r="K109" a="1"/>
  <c r="K109" s="1"/>
  <c r="K45" a="1"/>
  <c r="K45" s="1"/>
  <c r="L95" a="1"/>
  <c r="L95" s="1"/>
  <c r="L31" a="1"/>
  <c r="L31" s="1"/>
  <c r="M81" a="1"/>
  <c r="M81" s="1"/>
  <c r="M17" a="1"/>
  <c r="M17" s="1"/>
  <c r="N67" a="1"/>
  <c r="N67" s="1"/>
  <c r="O117" a="1"/>
  <c r="O117" s="1"/>
  <c r="H108" a="1"/>
  <c r="H108" s="1"/>
  <c r="H44" a="1"/>
  <c r="H44" s="1"/>
  <c r="I94" a="1"/>
  <c r="I94" s="1"/>
  <c r="I30" a="1"/>
  <c r="I30" s="1"/>
  <c r="J80" a="1"/>
  <c r="J80" s="1"/>
  <c r="J16" a="1"/>
  <c r="J16" s="1"/>
  <c r="K46" a="1"/>
  <c r="K46" s="1"/>
  <c r="L32" a="1"/>
  <c r="L32" s="1"/>
  <c r="M18" a="1"/>
  <c r="M18" s="1"/>
  <c r="O118" a="1"/>
  <c r="O118" s="1"/>
  <c r="H45" a="1"/>
  <c r="H45" s="1"/>
  <c r="I31" a="1"/>
  <c r="I31" s="1"/>
  <c r="J17" a="1"/>
  <c r="J17" s="1"/>
  <c r="L117" a="1"/>
  <c r="L117" s="1"/>
  <c r="M103" a="1"/>
  <c r="M103" s="1"/>
  <c r="N89" a="1"/>
  <c r="N89" s="1"/>
  <c r="O60" a="1"/>
  <c r="O60" s="1"/>
  <c r="H64" i="6" a="1"/>
  <c r="H64" s="1"/>
  <c r="H48" a="1"/>
  <c r="H48" s="1"/>
  <c r="H32" a="1"/>
  <c r="H32" s="1"/>
  <c r="H16" a="1"/>
  <c r="H16" s="1"/>
  <c r="I114" a="1"/>
  <c r="I114" s="1"/>
  <c r="I98" a="1"/>
  <c r="I98" s="1"/>
  <c r="I82" a="1"/>
  <c r="I82" s="1"/>
  <c r="I66" a="1"/>
  <c r="I66" s="1"/>
  <c r="I50" a="1"/>
  <c r="I50" s="1"/>
  <c r="I34" a="1"/>
  <c r="I34" s="1"/>
  <c r="I18" a="1"/>
  <c r="I18" s="1"/>
  <c r="J116" a="1"/>
  <c r="J116" s="1"/>
  <c r="J100" a="1"/>
  <c r="J100" s="1"/>
  <c r="J84" a="1"/>
  <c r="J84" s="1"/>
  <c r="J68" a="1"/>
  <c r="J68" s="1"/>
  <c r="J52" a="1"/>
  <c r="J52" s="1"/>
  <c r="J36" a="1"/>
  <c r="J36" s="1"/>
  <c r="J20" a="1"/>
  <c r="J20" s="1"/>
  <c r="K118" a="1"/>
  <c r="K118" s="1"/>
  <c r="K102" a="1"/>
  <c r="K102" s="1"/>
  <c r="K86" a="1"/>
  <c r="K86" s="1"/>
  <c r="K70" a="1"/>
  <c r="K70" s="1"/>
  <c r="K54" a="1"/>
  <c r="K54" s="1"/>
  <c r="K38" a="1"/>
  <c r="K38" s="1"/>
  <c r="K22" a="1"/>
  <c r="K22" s="1"/>
  <c r="L120" a="1"/>
  <c r="L120" s="1"/>
  <c r="L104" a="1"/>
  <c r="L104" s="1"/>
  <c r="L88" a="1"/>
  <c r="L88" s="1"/>
  <c r="L72" a="1"/>
  <c r="L72" s="1"/>
  <c r="L56" a="1"/>
  <c r="L56" s="1"/>
  <c r="L40" a="1"/>
  <c r="L40" s="1"/>
  <c r="L24" a="1"/>
  <c r="L24" s="1"/>
  <c r="L8" a="1"/>
  <c r="L8" s="1"/>
  <c r="M106" a="1"/>
  <c r="M106" s="1"/>
  <c r="M90" a="1"/>
  <c r="M90" s="1"/>
  <c r="M74" a="1"/>
  <c r="M74" s="1"/>
  <c r="M58" a="1"/>
  <c r="M58" s="1"/>
  <c r="M42" a="1"/>
  <c r="M42" s="1"/>
  <c r="M26" a="1"/>
  <c r="M26" s="1"/>
  <c r="M10" a="1"/>
  <c r="M10" s="1"/>
  <c r="N108" a="1"/>
  <c r="N108" s="1"/>
  <c r="N92" a="1"/>
  <c r="N92" s="1"/>
  <c r="N76" a="1"/>
  <c r="N76" s="1"/>
  <c r="N60" a="1"/>
  <c r="N60" s="1"/>
  <c r="N44" a="1"/>
  <c r="N44" s="1"/>
  <c r="N28" a="1"/>
  <c r="N28" s="1"/>
  <c r="N12" a="1"/>
  <c r="N12" s="1"/>
  <c r="O110" a="1"/>
  <c r="O110" s="1"/>
  <c r="O94" a="1"/>
  <c r="O94" s="1"/>
  <c r="O78" a="1"/>
  <c r="O78" s="1"/>
  <c r="O62" a="1"/>
  <c r="O62" s="1"/>
  <c r="O46" a="1"/>
  <c r="O46" s="1"/>
  <c r="O30" a="1"/>
  <c r="O30" s="1"/>
  <c r="O14" a="1"/>
  <c r="O14" s="1"/>
  <c r="J6" i="5" a="1"/>
  <c r="J6" s="1"/>
  <c r="H6" a="1"/>
  <c r="H6" s="1"/>
  <c r="N6" i="2" a="1"/>
  <c r="N6" s="1"/>
  <c r="H102" a="1"/>
  <c r="H102" s="1"/>
  <c r="H82" a="1"/>
  <c r="H82" s="1"/>
  <c r="H58" a="1"/>
  <c r="H58" s="1"/>
  <c r="H34" a="1"/>
  <c r="H34" s="1"/>
  <c r="I116" a="1"/>
  <c r="I116" s="1"/>
  <c r="I84" a="1"/>
  <c r="I84" s="1"/>
  <c r="I52" a="1"/>
  <c r="I52" s="1"/>
  <c r="I20" a="1"/>
  <c r="I20" s="1"/>
  <c r="J102" a="1"/>
  <c r="J102" s="1"/>
  <c r="J70" a="1"/>
  <c r="J70" s="1"/>
  <c r="J38" a="1"/>
  <c r="J38" s="1"/>
  <c r="K120" a="1"/>
  <c r="K120" s="1"/>
  <c r="K88" a="1"/>
  <c r="K88" s="1"/>
  <c r="K56" a="1"/>
  <c r="K56" s="1"/>
  <c r="K24" a="1"/>
  <c r="K24" s="1"/>
  <c r="L106" a="1"/>
  <c r="L106" s="1"/>
  <c r="L74" a="1"/>
  <c r="L74" s="1"/>
  <c r="L42" a="1"/>
  <c r="L42" s="1"/>
  <c r="L10" a="1"/>
  <c r="L10" s="1"/>
  <c r="M92" a="1"/>
  <c r="M92" s="1"/>
  <c r="M60" a="1"/>
  <c r="M60" s="1"/>
  <c r="M28" a="1"/>
  <c r="M28" s="1"/>
  <c r="N110" a="1"/>
  <c r="N110" s="1"/>
  <c r="N78" a="1"/>
  <c r="N78" s="1"/>
  <c r="N46" a="1"/>
  <c r="N46" s="1"/>
  <c r="N14" a="1"/>
  <c r="N14" s="1"/>
  <c r="O90" a="1"/>
  <c r="O90" s="1"/>
  <c r="H119" a="1"/>
  <c r="H119" s="1"/>
  <c r="H87" a="1"/>
  <c r="H87" s="1"/>
  <c r="H39" a="1"/>
  <c r="H39" s="1"/>
  <c r="I89" a="1"/>
  <c r="I89" s="1"/>
  <c r="I25" a="1"/>
  <c r="I25" s="1"/>
  <c r="J75" a="1"/>
  <c r="J75" s="1"/>
  <c r="J11" a="1"/>
  <c r="J11" s="1"/>
  <c r="K61" a="1"/>
  <c r="K61" s="1"/>
  <c r="L111" a="1"/>
  <c r="L111" s="1"/>
  <c r="L47" a="1"/>
  <c r="L47" s="1"/>
  <c r="M97" a="1"/>
  <c r="M97" s="1"/>
  <c r="M33" a="1"/>
  <c r="M33" s="1"/>
  <c r="N83" a="1"/>
  <c r="N83" s="1"/>
  <c r="N19" a="1"/>
  <c r="N19" s="1"/>
  <c r="L6" a="1"/>
  <c r="L6" s="1"/>
  <c r="H60" a="1"/>
  <c r="H60" s="1"/>
  <c r="I110" a="1"/>
  <c r="I110" s="1"/>
  <c r="I46" a="1"/>
  <c r="I46" s="1"/>
  <c r="J96" a="1"/>
  <c r="J96" s="1"/>
  <c r="J32" a="1"/>
  <c r="J32" s="1"/>
  <c r="K78" a="1"/>
  <c r="K78" s="1"/>
  <c r="L64" a="1"/>
  <c r="L64" s="1"/>
  <c r="M50" a="1"/>
  <c r="M50" s="1"/>
  <c r="N36" a="1"/>
  <c r="N36" s="1"/>
  <c r="H77" a="1"/>
  <c r="H77" s="1"/>
  <c r="I63" a="1"/>
  <c r="I63" s="1"/>
  <c r="J49" a="1"/>
  <c r="J49" s="1"/>
  <c r="K35" a="1"/>
  <c r="K35" s="1"/>
  <c r="L21" a="1"/>
  <c r="L21" s="1"/>
  <c r="M7" a="1"/>
  <c r="M7" s="1"/>
  <c r="O47" a="1"/>
  <c r="O47" s="1"/>
  <c r="L6" i="4" a="1"/>
  <c r="L6" s="1"/>
  <c r="J8" i="6" a="1"/>
  <c r="J8" s="1"/>
  <c r="K106" a="1"/>
  <c r="K106" s="1"/>
  <c r="K90" a="1"/>
  <c r="K90" s="1"/>
  <c r="K74" a="1"/>
  <c r="K74" s="1"/>
  <c r="K42" a="1"/>
  <c r="K42" s="1"/>
  <c r="K26" a="1"/>
  <c r="K26" s="1"/>
  <c r="K10" a="1"/>
  <c r="K10" s="1"/>
  <c r="L108" a="1"/>
  <c r="L108" s="1"/>
  <c r="L92" a="1"/>
  <c r="L92" s="1"/>
  <c r="L76" a="1"/>
  <c r="L76" s="1"/>
  <c r="L60" a="1"/>
  <c r="L60" s="1"/>
  <c r="L44" a="1"/>
  <c r="L44" s="1"/>
  <c r="L28" a="1"/>
  <c r="L28" s="1"/>
  <c r="L12" a="1"/>
  <c r="L12" s="1"/>
  <c r="M110" a="1"/>
  <c r="M110" s="1"/>
  <c r="M94" a="1"/>
  <c r="M94" s="1"/>
  <c r="M78" a="1"/>
  <c r="M78" s="1"/>
  <c r="M62" a="1"/>
  <c r="M62" s="1"/>
  <c r="M46" a="1"/>
  <c r="M46" s="1"/>
  <c r="M30" a="1"/>
  <c r="M30" s="1"/>
  <c r="M14" a="1"/>
  <c r="M14" s="1"/>
  <c r="N112" a="1"/>
  <c r="N112" s="1"/>
  <c r="N96" a="1"/>
  <c r="N96" s="1"/>
  <c r="N80" a="1"/>
  <c r="N80" s="1"/>
  <c r="N64" a="1"/>
  <c r="N64" s="1"/>
  <c r="N48" a="1"/>
  <c r="N48" s="1"/>
  <c r="N32" a="1"/>
  <c r="N32" s="1"/>
  <c r="N16" a="1"/>
  <c r="N16" s="1"/>
  <c r="O114" a="1"/>
  <c r="O114" s="1"/>
  <c r="O98" a="1"/>
  <c r="O98" s="1"/>
  <c r="O82" a="1"/>
  <c r="O82" s="1"/>
  <c r="O66" a="1"/>
  <c r="O66" s="1"/>
  <c r="O50" a="1"/>
  <c r="O50" s="1"/>
  <c r="O34" a="1"/>
  <c r="O34" s="1"/>
  <c r="O6" i="5" a="1"/>
  <c r="O6" s="1"/>
  <c r="M6" a="1"/>
  <c r="M6" s="1"/>
  <c r="K6" i="4" a="1"/>
  <c r="K6" s="1"/>
  <c r="H106" i="2" a="1"/>
  <c r="H106" s="1"/>
  <c r="H86" a="1"/>
  <c r="H86" s="1"/>
  <c r="H66" a="1"/>
  <c r="H66" s="1"/>
  <c r="H42" a="1"/>
  <c r="H42" s="1"/>
  <c r="H10" a="1"/>
  <c r="H10" s="1"/>
  <c r="I92" a="1"/>
  <c r="I92" s="1"/>
  <c r="I60" a="1"/>
  <c r="I60" s="1"/>
  <c r="I28" a="1"/>
  <c r="I28" s="1"/>
  <c r="J110" a="1"/>
  <c r="J110" s="1"/>
  <c r="J78" a="1"/>
  <c r="J78" s="1"/>
  <c r="J46" a="1"/>
  <c r="J46" s="1"/>
  <c r="J14" a="1"/>
  <c r="J14" s="1"/>
  <c r="K96" a="1"/>
  <c r="K96" s="1"/>
  <c r="K64" a="1"/>
  <c r="K64" s="1"/>
  <c r="K32" a="1"/>
  <c r="K32" s="1"/>
  <c r="L114" a="1"/>
  <c r="L114" s="1"/>
  <c r="L82" a="1"/>
  <c r="L82" s="1"/>
  <c r="L50" a="1"/>
  <c r="L50" s="1"/>
  <c r="L18" a="1"/>
  <c r="L18" s="1"/>
  <c r="M100" a="1"/>
  <c r="M100" s="1"/>
  <c r="M68" a="1"/>
  <c r="M68" s="1"/>
  <c r="M36" a="1"/>
  <c r="M36" s="1"/>
  <c r="N118" a="1"/>
  <c r="N118" s="1"/>
  <c r="N86" a="1"/>
  <c r="N86" s="1"/>
  <c r="N54" a="1"/>
  <c r="N54" s="1"/>
  <c r="N22" a="1"/>
  <c r="N22" s="1"/>
  <c r="O104" a="1"/>
  <c r="O104" s="1"/>
  <c r="I6" a="1"/>
  <c r="I6" s="1"/>
  <c r="H95" a="1"/>
  <c r="H95" s="1"/>
  <c r="H55" a="1"/>
  <c r="H55" s="1"/>
  <c r="I105" a="1"/>
  <c r="I105" s="1"/>
  <c r="I41" a="1"/>
  <c r="I41" s="1"/>
  <c r="J91" a="1"/>
  <c r="J91" s="1"/>
  <c r="J27" a="1"/>
  <c r="J27" s="1"/>
  <c r="K77" a="1"/>
  <c r="K77" s="1"/>
  <c r="K13" a="1"/>
  <c r="K13" s="1"/>
  <c r="L63" a="1"/>
  <c r="L63" s="1"/>
  <c r="M113" a="1"/>
  <c r="M113" s="1"/>
  <c r="M49" a="1"/>
  <c r="M49" s="1"/>
  <c r="N99" a="1"/>
  <c r="N99" s="1"/>
  <c r="N35" a="1"/>
  <c r="N35" s="1"/>
  <c r="O54" a="1"/>
  <c r="O54" s="1"/>
  <c r="H76" a="1"/>
  <c r="H76" s="1"/>
  <c r="H12" a="1"/>
  <c r="H12" s="1"/>
  <c r="I62" a="1"/>
  <c r="I62" s="1"/>
  <c r="J112" a="1"/>
  <c r="J112" s="1"/>
  <c r="J48" a="1"/>
  <c r="J48" s="1"/>
  <c r="K98" a="1"/>
  <c r="K98" s="1"/>
  <c r="L96" a="1"/>
  <c r="L96" s="1"/>
  <c r="M82" a="1"/>
  <c r="M82" s="1"/>
  <c r="N68" a="1"/>
  <c r="N68" s="1"/>
  <c r="H109" a="1"/>
  <c r="H109" s="1"/>
  <c r="I95" a="1"/>
  <c r="I95" s="1"/>
  <c r="J81" a="1"/>
  <c r="J81" s="1"/>
  <c r="K67" a="1"/>
  <c r="K67" s="1"/>
  <c r="L53" a="1"/>
  <c r="L53" s="1"/>
  <c r="M39" a="1"/>
  <c r="M39" s="1"/>
  <c r="O46" a="1"/>
  <c r="O46" s="1"/>
  <c r="O29" a="1"/>
  <c r="O29" s="1"/>
  <c r="J4" i="7" a="1"/>
  <c r="J4" s="1"/>
  <c r="J3" a="1"/>
  <c r="J3" s="1"/>
  <c r="J2" a="1"/>
  <c r="J2" s="1"/>
  <c r="J6" a="1"/>
  <c r="J6" s="1"/>
  <c r="J5" a="1"/>
  <c r="J5" s="1"/>
  <c r="M6" i="4" a="1"/>
  <c r="M6" s="1"/>
  <c r="M42" i="7" a="1"/>
  <c r="M42" s="1"/>
  <c r="M46" a="1"/>
  <c r="M46" s="1"/>
  <c r="M25" a="1"/>
  <c r="M25" s="1"/>
  <c r="M29" a="1"/>
  <c r="M29" s="1"/>
  <c r="M33" a="1"/>
  <c r="M33" s="1"/>
  <c r="M37" a="1"/>
  <c r="M37" s="1"/>
  <c r="M18" a="1"/>
  <c r="M18" s="1"/>
  <c r="M22" a="1"/>
  <c r="M22" s="1"/>
  <c r="M14" a="1"/>
  <c r="M14" s="1"/>
  <c r="M3" a="1"/>
  <c r="M3" s="1"/>
  <c r="M7" a="1"/>
  <c r="M7" s="1"/>
  <c r="M11" a="1"/>
  <c r="M11" s="1"/>
  <c r="M49" a="1"/>
  <c r="M49" s="1"/>
  <c r="M41" a="1"/>
  <c r="M41" s="1"/>
  <c r="M45" a="1"/>
  <c r="M45" s="1"/>
  <c r="M24" a="1"/>
  <c r="M24" s="1"/>
  <c r="M28" a="1"/>
  <c r="M28" s="1"/>
  <c r="M32" a="1"/>
  <c r="M32" s="1"/>
  <c r="M36" a="1"/>
  <c r="M36" s="1"/>
  <c r="M40" a="1"/>
  <c r="M40" s="1"/>
  <c r="M21" a="1"/>
  <c r="M21" s="1"/>
  <c r="M13" a="1"/>
  <c r="M13" s="1"/>
  <c r="M17" a="1"/>
  <c r="M17" s="1"/>
  <c r="M6" a="1"/>
  <c r="M6" s="1"/>
  <c r="M10" a="1"/>
  <c r="M10" s="1"/>
  <c r="M47" a="1"/>
  <c r="M47" s="1"/>
  <c r="M30" a="1"/>
  <c r="M30" s="1"/>
  <c r="M38" a="1"/>
  <c r="M38" s="1"/>
  <c r="M23" a="1"/>
  <c r="M23" s="1"/>
  <c r="M4" a="1"/>
  <c r="M4" s="1"/>
  <c r="M44" a="1"/>
  <c r="M44" s="1"/>
  <c r="M48" a="1"/>
  <c r="M48" s="1"/>
  <c r="M27" a="1"/>
  <c r="M27" s="1"/>
  <c r="M31" a="1"/>
  <c r="M31" s="1"/>
  <c r="M35" a="1"/>
  <c r="M35" s="1"/>
  <c r="M39" a="1"/>
  <c r="M39" s="1"/>
  <c r="M20" a="1"/>
  <c r="M20" s="1"/>
  <c r="M12" a="1"/>
  <c r="M12" s="1"/>
  <c r="M16" a="1"/>
  <c r="M16" s="1"/>
  <c r="M5" a="1"/>
  <c r="M5" s="1"/>
  <c r="M9" a="1"/>
  <c r="M9" s="1"/>
  <c r="M43" a="1"/>
  <c r="M43" s="1"/>
  <c r="M26" a="1"/>
  <c r="M26" s="1"/>
  <c r="M34" a="1"/>
  <c r="M34" s="1"/>
  <c r="M19" a="1"/>
  <c r="M19" s="1"/>
  <c r="N19" s="1" a="1"/>
  <c r="M15" a="1"/>
  <c r="M15" s="1"/>
  <c r="M8" a="1"/>
  <c r="M8" s="1"/>
  <c r="K90" i="2" a="1"/>
  <c r="K90" s="1"/>
  <c r="K74" a="1"/>
  <c r="K74" s="1"/>
  <c r="K58" a="1"/>
  <c r="K58" s="1"/>
  <c r="K42" a="1"/>
  <c r="K42" s="1"/>
  <c r="K26" a="1"/>
  <c r="K26" s="1"/>
  <c r="K10" a="1"/>
  <c r="K10" s="1"/>
  <c r="L108" a="1"/>
  <c r="L108" s="1"/>
  <c r="L92" a="1"/>
  <c r="L92" s="1"/>
  <c r="L76" a="1"/>
  <c r="L76" s="1"/>
  <c r="L60" a="1"/>
  <c r="L60" s="1"/>
  <c r="L44" a="1"/>
  <c r="L44" s="1"/>
  <c r="L28" a="1"/>
  <c r="L28" s="1"/>
  <c r="L12" a="1"/>
  <c r="L12" s="1"/>
  <c r="M110" a="1"/>
  <c r="M110" s="1"/>
  <c r="M94" a="1"/>
  <c r="M94" s="1"/>
  <c r="M78" a="1"/>
  <c r="M78" s="1"/>
  <c r="M62" a="1"/>
  <c r="M62" s="1"/>
  <c r="M46" a="1"/>
  <c r="M46" s="1"/>
  <c r="M30" a="1"/>
  <c r="M30" s="1"/>
  <c r="M14" a="1"/>
  <c r="M14" s="1"/>
  <c r="N112" a="1"/>
  <c r="N112" s="1"/>
  <c r="N96" a="1"/>
  <c r="N96" s="1"/>
  <c r="N80" a="1"/>
  <c r="N80" s="1"/>
  <c r="N64" a="1"/>
  <c r="N64" s="1"/>
  <c r="N48" a="1"/>
  <c r="N48" s="1"/>
  <c r="N32" a="1"/>
  <c r="N32" s="1"/>
  <c r="N16" a="1"/>
  <c r="N16" s="1"/>
  <c r="O114" a="1"/>
  <c r="O114" s="1"/>
  <c r="O94" a="1"/>
  <c r="O94" s="1"/>
  <c r="O42" a="1"/>
  <c r="O42" s="1"/>
  <c r="O6" a="1"/>
  <c r="O6" s="1"/>
  <c r="H105" a="1"/>
  <c r="H105" s="1"/>
  <c r="H89" a="1"/>
  <c r="H89" s="1"/>
  <c r="H73" a="1"/>
  <c r="H73" s="1"/>
  <c r="H57" a="1"/>
  <c r="H57" s="1"/>
  <c r="H41" a="1"/>
  <c r="H41" s="1"/>
  <c r="H25" a="1"/>
  <c r="H25" s="1"/>
  <c r="H9" a="1"/>
  <c r="H9" s="1"/>
  <c r="I107" a="1"/>
  <c r="I107" s="1"/>
  <c r="I91" a="1"/>
  <c r="I91" s="1"/>
  <c r="I75" a="1"/>
  <c r="I75" s="1"/>
  <c r="I59" a="1"/>
  <c r="I59" s="1"/>
  <c r="I43" a="1"/>
  <c r="I43" s="1"/>
  <c r="I27" a="1"/>
  <c r="I27" s="1"/>
  <c r="I11" a="1"/>
  <c r="I11" s="1"/>
  <c r="J109" a="1"/>
  <c r="J109" s="1"/>
  <c r="J93" a="1"/>
  <c r="J93" s="1"/>
  <c r="J77" a="1"/>
  <c r="J77" s="1"/>
  <c r="J61" a="1"/>
  <c r="J61" s="1"/>
  <c r="J45" a="1"/>
  <c r="J45" s="1"/>
  <c r="J29" a="1"/>
  <c r="J29" s="1"/>
  <c r="J13" a="1"/>
  <c r="J13" s="1"/>
  <c r="K111" a="1"/>
  <c r="K111" s="1"/>
  <c r="K95" a="1"/>
  <c r="K95" s="1"/>
  <c r="K79" a="1"/>
  <c r="K79" s="1"/>
  <c r="K63" a="1"/>
  <c r="K63" s="1"/>
  <c r="K47" a="1"/>
  <c r="K47" s="1"/>
  <c r="K31" a="1"/>
  <c r="K31" s="1"/>
  <c r="K15" a="1"/>
  <c r="K15" s="1"/>
  <c r="L113" a="1"/>
  <c r="L113" s="1"/>
  <c r="L97" a="1"/>
  <c r="L97" s="1"/>
  <c r="L81" a="1"/>
  <c r="L81" s="1"/>
  <c r="L65" a="1"/>
  <c r="L65" s="1"/>
  <c r="L49" a="1"/>
  <c r="L49" s="1"/>
  <c r="L33" a="1"/>
  <c r="L33" s="1"/>
  <c r="L17" a="1"/>
  <c r="L17" s="1"/>
  <c r="M115" a="1"/>
  <c r="M115" s="1"/>
  <c r="M99" a="1"/>
  <c r="M99" s="1"/>
  <c r="M83" a="1"/>
  <c r="M83" s="1"/>
  <c r="M67" a="1"/>
  <c r="M67" s="1"/>
  <c r="M51" a="1"/>
  <c r="M51" s="1"/>
  <c r="M35" a="1"/>
  <c r="M35" s="1"/>
  <c r="M19" a="1"/>
  <c r="M19" s="1"/>
  <c r="N117" a="1"/>
  <c r="N117" s="1"/>
  <c r="N101" a="1"/>
  <c r="N101" s="1"/>
  <c r="N85" a="1"/>
  <c r="N85" s="1"/>
  <c r="N69" a="1"/>
  <c r="N69" s="1"/>
  <c r="N53" a="1"/>
  <c r="N53" s="1"/>
  <c r="N37" a="1"/>
  <c r="N37" s="1"/>
  <c r="N21" a="1"/>
  <c r="N21" s="1"/>
  <c r="O119" a="1"/>
  <c r="O119" s="1"/>
  <c r="O103" a="1"/>
  <c r="O103" s="1"/>
  <c r="O62" a="1"/>
  <c r="O62" s="1"/>
  <c r="O99" a="1"/>
  <c r="O99" s="1"/>
  <c r="O83" a="1"/>
  <c r="O83" s="1"/>
  <c r="O67" a="1"/>
  <c r="O67" s="1"/>
  <c r="O51" a="1"/>
  <c r="O51" s="1"/>
  <c r="O35" a="1"/>
  <c r="O35" s="1"/>
  <c r="O19" a="1"/>
  <c r="O19" s="1"/>
  <c r="O80" a="1"/>
  <c r="O80" s="1"/>
  <c r="O64" a="1"/>
  <c r="O64" s="1"/>
  <c r="O48" a="1"/>
  <c r="O48" s="1"/>
  <c r="O32" a="1"/>
  <c r="O32" s="1"/>
  <c r="O16" a="1"/>
  <c r="O16" s="1"/>
  <c r="O97" a="1"/>
  <c r="O97" s="1"/>
  <c r="O81" a="1"/>
  <c r="O81" s="1"/>
  <c r="O65" a="1"/>
  <c r="O65" s="1"/>
  <c r="O49" a="1"/>
  <c r="O49" s="1"/>
  <c r="O33" a="1"/>
  <c r="O33" s="1"/>
  <c r="O17" a="1"/>
  <c r="O17" s="1"/>
  <c r="N73" a="1"/>
  <c r="N73" s="1"/>
  <c r="N57" a="1"/>
  <c r="N57" s="1"/>
  <c r="N41" a="1"/>
  <c r="N41" s="1"/>
  <c r="N25" a="1"/>
  <c r="N25" s="1"/>
  <c r="N9" a="1"/>
  <c r="N9" s="1"/>
  <c r="O107" a="1"/>
  <c r="O107" s="1"/>
  <c r="O78" a="1"/>
  <c r="O78" s="1"/>
  <c r="O14" a="1"/>
  <c r="O14" s="1"/>
  <c r="O87" a="1"/>
  <c r="O87" s="1"/>
  <c r="O71" a="1"/>
  <c r="O71" s="1"/>
  <c r="O55" a="1"/>
  <c r="O55" s="1"/>
  <c r="O39" a="1"/>
  <c r="O39" s="1"/>
  <c r="O23" a="1"/>
  <c r="O23" s="1"/>
  <c r="O7" a="1"/>
  <c r="O7" s="1"/>
  <c r="O68" a="1"/>
  <c r="O68" s="1"/>
  <c r="O52" a="1"/>
  <c r="O52" s="1"/>
  <c r="O36" a="1"/>
  <c r="O36" s="1"/>
  <c r="O20" a="1"/>
  <c r="O20" s="1"/>
  <c r="O101" a="1"/>
  <c r="O101" s="1"/>
  <c r="O85" a="1"/>
  <c r="O85" s="1"/>
  <c r="O69" a="1"/>
  <c r="O69" s="1"/>
  <c r="O53" a="1"/>
  <c r="O53" s="1"/>
  <c r="O37" a="1"/>
  <c r="O37" s="1"/>
  <c r="O21" a="1"/>
  <c r="O21" s="1"/>
  <c r="K66" a="1"/>
  <c r="K66" s="1"/>
  <c r="K50" a="1"/>
  <c r="K50" s="1"/>
  <c r="K34" a="1"/>
  <c r="K34" s="1"/>
  <c r="K18" a="1"/>
  <c r="K18" s="1"/>
  <c r="L116" a="1"/>
  <c r="L116" s="1"/>
  <c r="L100" a="1"/>
  <c r="L100" s="1"/>
  <c r="L84" a="1"/>
  <c r="L84" s="1"/>
  <c r="L68" a="1"/>
  <c r="L68" s="1"/>
  <c r="L52" a="1"/>
  <c r="L52" s="1"/>
  <c r="L36" a="1"/>
  <c r="L36" s="1"/>
  <c r="L20" a="1"/>
  <c r="L20" s="1"/>
  <c r="M118" a="1"/>
  <c r="M118" s="1"/>
  <c r="M102" a="1"/>
  <c r="M102" s="1"/>
  <c r="M86" a="1"/>
  <c r="M86" s="1"/>
  <c r="M70" a="1"/>
  <c r="M70" s="1"/>
  <c r="M54" a="1"/>
  <c r="M54" s="1"/>
  <c r="M38" a="1"/>
  <c r="M38" s="1"/>
  <c r="M22" a="1"/>
  <c r="M22" s="1"/>
  <c r="N120" a="1"/>
  <c r="N120" s="1"/>
  <c r="N104" a="1"/>
  <c r="N104" s="1"/>
  <c r="N88" a="1"/>
  <c r="N88" s="1"/>
  <c r="N72" a="1"/>
  <c r="N72" s="1"/>
  <c r="N56" a="1"/>
  <c r="N56" s="1"/>
  <c r="N40" a="1"/>
  <c r="N40" s="1"/>
  <c r="N24" a="1"/>
  <c r="N24" s="1"/>
  <c r="N8" a="1"/>
  <c r="N8" s="1"/>
  <c r="O106" a="1"/>
  <c r="O106" s="1"/>
  <c r="O74" a="1"/>
  <c r="O74" s="1"/>
  <c r="O10" a="1"/>
  <c r="O10" s="1"/>
  <c r="H113" a="1"/>
  <c r="H113" s="1"/>
  <c r="H97" a="1"/>
  <c r="H97" s="1"/>
  <c r="H81" a="1"/>
  <c r="H81" s="1"/>
  <c r="H65" a="1"/>
  <c r="H65" s="1"/>
  <c r="H49" a="1"/>
  <c r="H49" s="1"/>
  <c r="H33" a="1"/>
  <c r="H33" s="1"/>
  <c r="H17" a="1"/>
  <c r="H17" s="1"/>
  <c r="I115" a="1"/>
  <c r="I115" s="1"/>
  <c r="I99" a="1"/>
  <c r="I99" s="1"/>
  <c r="I83" a="1"/>
  <c r="I83" s="1"/>
  <c r="I67" a="1"/>
  <c r="I67" s="1"/>
  <c r="I51" a="1"/>
  <c r="I51" s="1"/>
  <c r="I35" a="1"/>
  <c r="I35" s="1"/>
  <c r="I19" a="1"/>
  <c r="I19" s="1"/>
  <c r="J117" a="1"/>
  <c r="J117" s="1"/>
  <c r="J101" a="1"/>
  <c r="J101" s="1"/>
  <c r="J85" a="1"/>
  <c r="J85" s="1"/>
  <c r="J69" a="1"/>
  <c r="J69" s="1"/>
  <c r="J53" a="1"/>
  <c r="J53" s="1"/>
  <c r="J37" a="1"/>
  <c r="J37" s="1"/>
  <c r="J21" a="1"/>
  <c r="J21" s="1"/>
  <c r="K119" a="1"/>
  <c r="K119" s="1"/>
  <c r="K103" a="1"/>
  <c r="K103" s="1"/>
  <c r="K87" a="1"/>
  <c r="K87" s="1"/>
  <c r="K71" a="1"/>
  <c r="K71" s="1"/>
  <c r="K55" a="1"/>
  <c r="K55" s="1"/>
  <c r="K39" a="1"/>
  <c r="K39" s="1"/>
  <c r="K23" a="1"/>
  <c r="K23" s="1"/>
  <c r="K7" a="1"/>
  <c r="K7" s="1"/>
  <c r="L105" a="1"/>
  <c r="L105" s="1"/>
  <c r="L89" a="1"/>
  <c r="L89" s="1"/>
  <c r="L73" a="1"/>
  <c r="L73" s="1"/>
  <c r="L57" a="1"/>
  <c r="L57" s="1"/>
  <c r="L41" a="1"/>
  <c r="L41" s="1"/>
  <c r="L25" a="1"/>
  <c r="L25" s="1"/>
  <c r="L9" a="1"/>
  <c r="L9" s="1"/>
  <c r="M107" a="1"/>
  <c r="M107" s="1"/>
  <c r="M91" a="1"/>
  <c r="M91" s="1"/>
  <c r="M75" a="1"/>
  <c r="M75" s="1"/>
  <c r="M59" a="1"/>
  <c r="M59" s="1"/>
  <c r="M43" a="1"/>
  <c r="M43" s="1"/>
  <c r="M27" a="1"/>
  <c r="M27" s="1"/>
  <c r="M11" a="1"/>
  <c r="M11" s="1"/>
  <c r="N109" a="1"/>
  <c r="N109" s="1"/>
  <c r="N93" a="1"/>
  <c r="N93" s="1"/>
  <c r="N77" a="1"/>
  <c r="N77" s="1"/>
  <c r="N61" a="1"/>
  <c r="N61" s="1"/>
  <c r="N45" a="1"/>
  <c r="N45" s="1"/>
  <c r="N29" a="1"/>
  <c r="N29" s="1"/>
  <c r="N13" a="1"/>
  <c r="N13" s="1"/>
  <c r="O111" a="1"/>
  <c r="O111" s="1"/>
  <c r="O88" a="1"/>
  <c r="O88" s="1"/>
  <c r="O30" a="1"/>
  <c r="O30" s="1"/>
  <c r="O91" a="1"/>
  <c r="O91" s="1"/>
  <c r="O75" a="1"/>
  <c r="O75" s="1"/>
  <c r="O59" a="1"/>
  <c r="O59" s="1"/>
  <c r="O43" a="1"/>
  <c r="O43" s="1"/>
  <c r="O27" a="1"/>
  <c r="O27" s="1"/>
  <c r="O11" a="1"/>
  <c r="O11" s="1"/>
  <c r="O72" a="1"/>
  <c r="O72" s="1"/>
  <c r="O56" a="1"/>
  <c r="O56" s="1"/>
  <c r="O40" a="1"/>
  <c r="O40" s="1"/>
  <c r="O24" a="1"/>
  <c r="O24" s="1"/>
  <c r="O8" a="1"/>
  <c r="O8" s="1"/>
  <c r="O89" a="1"/>
  <c r="O89" s="1"/>
  <c r="O73" a="1"/>
  <c r="O73" s="1"/>
  <c r="O57" a="1"/>
  <c r="O57" s="1"/>
  <c r="O41" a="1"/>
  <c r="O41" s="1"/>
  <c r="O25" a="1"/>
  <c r="O25" s="1"/>
  <c r="I6" i="4" a="1"/>
  <c r="I6" s="1"/>
  <c r="N34" i="7" l="1" a="1"/>
  <c r="N5" a="1"/>
  <c r="N39" a="1"/>
  <c r="N48" a="1"/>
  <c r="N38" a="1"/>
  <c r="N6" a="1"/>
  <c r="N40" a="1"/>
  <c r="N24" a="1"/>
  <c r="N11" a="1"/>
  <c r="N22" a="1"/>
  <c r="N29" a="1"/>
  <c r="N2" a="1"/>
  <c r="Q5" a="1"/>
  <c r="Q14" a="1"/>
  <c r="Q6" a="1"/>
  <c r="K7" a="1"/>
  <c r="K7" s="1"/>
  <c r="N9" a="1"/>
  <c r="N20" a="1"/>
  <c r="N27" a="1"/>
  <c r="N23" a="1"/>
  <c r="N10" a="1"/>
  <c r="N21" a="1"/>
  <c r="N28" a="1"/>
  <c r="N49" a="1"/>
  <c r="N14" a="1"/>
  <c r="N33" a="1"/>
  <c r="N42" a="1"/>
  <c r="Q15" a="1"/>
  <c r="Q7" a="1"/>
  <c r="Q16" a="1"/>
  <c r="Q8" a="1"/>
  <c r="N15" a="1"/>
  <c r="N43" a="1"/>
  <c r="N12" a="1"/>
  <c r="N31" a="1"/>
  <c r="N4" a="1"/>
  <c r="N47" a="1"/>
  <c r="N13" a="1"/>
  <c r="N32" a="1"/>
  <c r="N41" a="1"/>
  <c r="N3" a="1"/>
  <c r="N37" a="1"/>
  <c r="N46" a="1"/>
  <c r="Q17" a="1"/>
  <c r="Q9" a="1"/>
  <c r="Q18" a="1"/>
  <c r="Q10" a="1"/>
  <c r="Q2" a="1"/>
  <c r="N8" a="1"/>
  <c r="N26" a="1"/>
  <c r="N16" a="1"/>
  <c r="N35" a="1"/>
  <c r="N44" a="1"/>
  <c r="N30" a="1"/>
  <c r="N17" a="1"/>
  <c r="N36" a="1"/>
  <c r="N45" a="1"/>
  <c r="N45" s="1"/>
  <c r="N7" a="1"/>
  <c r="N7" s="1"/>
  <c r="N18" a="1"/>
  <c r="N25" a="1"/>
  <c r="Q11" a="1"/>
  <c r="Q11" s="1"/>
  <c r="Q3" a="1"/>
  <c r="Q3" s="1"/>
  <c r="Q12" a="1"/>
  <c r="Q4" a="1"/>
  <c r="Q17"/>
  <c r="Q7"/>
  <c r="Q9"/>
  <c r="Q18"/>
  <c r="Q10"/>
  <c r="Q4"/>
  <c r="Q16"/>
  <c r="Q5"/>
  <c r="Q15"/>
  <c r="N15"/>
  <c r="Q6"/>
  <c r="Q13"/>
  <c r="Q8"/>
  <c r="Q2"/>
  <c r="Q14"/>
  <c r="Q12"/>
  <c r="N2"/>
  <c r="N43"/>
  <c r="N12"/>
  <c r="N31"/>
  <c r="N4"/>
  <c r="N47"/>
  <c r="N13"/>
  <c r="N32"/>
  <c r="N41"/>
  <c r="N3"/>
  <c r="N37"/>
  <c r="N46"/>
  <c r="N8"/>
  <c r="N26"/>
  <c r="N16"/>
  <c r="N35"/>
  <c r="N44"/>
  <c r="N30"/>
  <c r="N17"/>
  <c r="N36"/>
  <c r="N18"/>
  <c r="N25"/>
  <c r="N34"/>
  <c r="N5"/>
  <c r="N39"/>
  <c r="N48"/>
  <c r="N38"/>
  <c r="N6"/>
  <c r="N40"/>
  <c r="N24"/>
  <c r="N11"/>
  <c r="N22"/>
  <c r="N29"/>
  <c r="N19"/>
  <c r="N9"/>
  <c r="N20"/>
  <c r="N27"/>
  <c r="N23"/>
  <c r="N10"/>
  <c r="N21"/>
  <c r="N28"/>
  <c r="N49"/>
  <c r="N14"/>
  <c r="N33"/>
  <c r="N42"/>
  <c r="K6" a="1"/>
  <c r="K6" s="1"/>
  <c r="K5" a="1"/>
  <c r="K5" s="1"/>
  <c r="K4" a="1"/>
  <c r="K2" a="1"/>
  <c r="K2" s="1"/>
  <c r="K3" a="1"/>
  <c r="K3" s="1"/>
  <c r="K4"/>
  <c r="L8" l="1" a="1"/>
  <c r="L8" s="1"/>
  <c r="L7" a="1"/>
  <c r="L7" s="1"/>
  <c r="R12" a="1"/>
  <c r="R12" s="1"/>
  <c r="R15" a="1"/>
  <c r="R15" s="1"/>
  <c r="R9" a="1"/>
  <c r="R9" s="1"/>
  <c r="R6" a="1"/>
  <c r="R6" s="1"/>
  <c r="R8" a="1"/>
  <c r="R8" s="1"/>
  <c r="R11" a="1"/>
  <c r="R11" s="1"/>
  <c r="R5" a="1"/>
  <c r="R5" s="1"/>
  <c r="R2" a="1"/>
  <c r="R2" s="1"/>
  <c r="R18" a="1"/>
  <c r="R18" s="1"/>
  <c r="R4" a="1"/>
  <c r="R4" s="1"/>
  <c r="R7" a="1"/>
  <c r="R7" s="1"/>
  <c r="R17" a="1"/>
  <c r="R17" s="1"/>
  <c r="R14" a="1"/>
  <c r="R14" s="1"/>
  <c r="R16" a="1"/>
  <c r="R16" s="1"/>
  <c r="R3" a="1"/>
  <c r="R3" s="1"/>
  <c r="R13" a="1"/>
  <c r="R13" s="1"/>
  <c r="R10" a="1"/>
  <c r="R10" s="1"/>
  <c r="O11" a="1"/>
  <c r="O11" s="1"/>
  <c r="O27" a="1"/>
  <c r="O27" s="1"/>
  <c r="O43" a="1"/>
  <c r="O43" s="1"/>
  <c r="O10" a="1"/>
  <c r="O10" s="1"/>
  <c r="O26" a="1"/>
  <c r="O26" s="1"/>
  <c r="O42" a="1"/>
  <c r="O42" s="1"/>
  <c r="O12" a="1"/>
  <c r="O12" s="1"/>
  <c r="O28" a="1"/>
  <c r="O28" s="1"/>
  <c r="O44" a="1"/>
  <c r="O44" s="1"/>
  <c r="O13" a="1"/>
  <c r="O13" s="1"/>
  <c r="O29" a="1"/>
  <c r="O29" s="1"/>
  <c r="O45" a="1"/>
  <c r="O45" s="1"/>
  <c r="O7" a="1"/>
  <c r="O7" s="1"/>
  <c r="O23" a="1"/>
  <c r="O23" s="1"/>
  <c r="O39" a="1"/>
  <c r="O39" s="1"/>
  <c r="O6" a="1"/>
  <c r="O6" s="1"/>
  <c r="O22" a="1"/>
  <c r="O22" s="1"/>
  <c r="O38" a="1"/>
  <c r="O38" s="1"/>
  <c r="O8" a="1"/>
  <c r="O8" s="1"/>
  <c r="O24" a="1"/>
  <c r="O24" s="1"/>
  <c r="O40" a="1"/>
  <c r="O40" s="1"/>
  <c r="O9" a="1"/>
  <c r="O9" s="1"/>
  <c r="O25" a="1"/>
  <c r="O25" s="1"/>
  <c r="O41" a="1"/>
  <c r="O41" s="1"/>
  <c r="O3" a="1"/>
  <c r="O3" s="1"/>
  <c r="O19" a="1"/>
  <c r="O19" s="1"/>
  <c r="O35" a="1"/>
  <c r="O35" s="1"/>
  <c r="O2" a="1"/>
  <c r="O2" s="1"/>
  <c r="O18" a="1"/>
  <c r="O18" s="1"/>
  <c r="O34" a="1"/>
  <c r="O34" s="1"/>
  <c r="O4" a="1"/>
  <c r="O4" s="1"/>
  <c r="O20" a="1"/>
  <c r="O20" s="1"/>
  <c r="O36" a="1"/>
  <c r="O36" s="1"/>
  <c r="O5" a="1"/>
  <c r="O5" s="1"/>
  <c r="O21" a="1"/>
  <c r="O21" s="1"/>
  <c r="O37" a="1"/>
  <c r="O37" s="1"/>
  <c r="O15" a="1"/>
  <c r="O15" s="1"/>
  <c r="O31" a="1"/>
  <c r="O31" s="1"/>
  <c r="O47" a="1"/>
  <c r="O47" s="1"/>
  <c r="O14" a="1"/>
  <c r="O14" s="1"/>
  <c r="O30" a="1"/>
  <c r="O30" s="1"/>
  <c r="O46" a="1"/>
  <c r="O46" s="1"/>
  <c r="O16" a="1"/>
  <c r="O16" s="1"/>
  <c r="O32" a="1"/>
  <c r="O32" s="1"/>
  <c r="O48" a="1"/>
  <c r="O48" s="1"/>
  <c r="O17" a="1"/>
  <c r="O17" s="1"/>
  <c r="O33" a="1"/>
  <c r="O33" s="1"/>
  <c r="O49" a="1"/>
  <c r="O49" s="1"/>
  <c r="L6" a="1"/>
  <c r="L6" s="1"/>
  <c r="L2" a="1"/>
  <c r="L2" s="1"/>
  <c r="L3" a="1"/>
  <c r="L3" s="1"/>
  <c r="L4" a="1"/>
  <c r="L4" s="1"/>
  <c r="L5" a="1"/>
  <c r="L5" s="1"/>
</calcChain>
</file>

<file path=xl/sharedStrings.xml><?xml version="1.0" encoding="utf-8"?>
<sst xmlns="http://schemas.openxmlformats.org/spreadsheetml/2006/main" count="1146" uniqueCount="370">
  <si>
    <t>PRODUIT</t>
  </si>
  <si>
    <t>FOURNISSEUR</t>
  </si>
  <si>
    <t>SPECIALITE</t>
  </si>
  <si>
    <t>PRIX</t>
  </si>
  <si>
    <t>DIVERS</t>
  </si>
  <si>
    <t>ENDOTECH</t>
  </si>
  <si>
    <t>DENTAL OI</t>
  </si>
  <si>
    <t>RMO</t>
  </si>
  <si>
    <t>Recherche par spécialité :</t>
  </si>
  <si>
    <t>Recherche par fournisseur :</t>
  </si>
  <si>
    <t>GESTION DES STOCKS</t>
  </si>
  <si>
    <t>Recherche par produit :</t>
  </si>
  <si>
    <t>MARQUE</t>
  </si>
  <si>
    <t>REFERENCE</t>
  </si>
  <si>
    <t>ketac</t>
  </si>
  <si>
    <t>CONDITIONNEMENT</t>
  </si>
  <si>
    <t>STOCK MINI</t>
  </si>
  <si>
    <t>PROTHESE</t>
  </si>
  <si>
    <t>3M</t>
  </si>
  <si>
    <t>-</t>
  </si>
  <si>
    <t>relyx teinte A2</t>
  </si>
  <si>
    <t>ART6800</t>
  </si>
  <si>
    <t>DABSTART</t>
  </si>
  <si>
    <t>sealtemp soft</t>
  </si>
  <si>
    <t>ELSODENT</t>
  </si>
  <si>
    <t>ART 10002</t>
  </si>
  <si>
    <t>2X5mL</t>
  </si>
  <si>
    <t>turboflex light fast</t>
  </si>
  <si>
    <t>R&amp;S</t>
  </si>
  <si>
    <t>2x50mL</t>
  </si>
  <si>
    <t>HARD</t>
  </si>
  <si>
    <t>embout melangeur rouge</t>
  </si>
  <si>
    <t>DPI02.71512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</si>
  <si>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</si>
  <si>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</si>
  <si>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</si>
  <si>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</si>
  <si>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</si>
  <si>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</si>
  <si>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</si>
  <si>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</si>
  <si>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turbomix fast set putty</t>
  </si>
  <si>
    <t>R&amp;S01.012</t>
  </si>
  <si>
    <t>impregum pentasoft quick</t>
  </si>
  <si>
    <t>RE3MES0202</t>
  </si>
  <si>
    <t>boite standart=2 tubes</t>
  </si>
  <si>
    <t>BITE-TRAYS droits</t>
  </si>
  <si>
    <t>DPI75.010</t>
  </si>
  <si>
    <t>duroc</t>
  </si>
  <si>
    <t>alginate ortho print</t>
  </si>
  <si>
    <t>ZHERMACK</t>
  </si>
  <si>
    <t>ZHER01-002</t>
  </si>
  <si>
    <t>500g</t>
  </si>
  <si>
    <t>impression past</t>
  </si>
  <si>
    <t>SS WHITE</t>
  </si>
  <si>
    <t>pate de kerr</t>
  </si>
  <si>
    <t>KERR</t>
  </si>
  <si>
    <t>cire d'occlusion MOYCO</t>
  </si>
  <si>
    <t>MILTEX</t>
  </si>
  <si>
    <t>MOCO10-001</t>
  </si>
  <si>
    <t>454g</t>
  </si>
  <si>
    <t>tab 2000 liquide</t>
  </si>
  <si>
    <t>KERR10-002</t>
  </si>
  <si>
    <t>tab 2000 poudre</t>
  </si>
  <si>
    <t>DPI04.61772</t>
  </si>
  <si>
    <t>resine structur2 sc A2</t>
  </si>
  <si>
    <t>VOCO</t>
  </si>
  <si>
    <t>préformes polycarbonates ion</t>
  </si>
  <si>
    <t>soft liner</t>
  </si>
  <si>
    <t>GC</t>
  </si>
  <si>
    <t>pic n stic</t>
  </si>
  <si>
    <t>PULPDENT</t>
  </si>
  <si>
    <t>porcelain prep kit</t>
  </si>
  <si>
    <t>ART5284</t>
  </si>
  <si>
    <t>SOINS CONSERVATEURS</t>
  </si>
  <si>
    <t>coton salivaire gros N1</t>
  </si>
  <si>
    <t>OMNIDENT</t>
  </si>
  <si>
    <t>5536-001/AR1147</t>
  </si>
  <si>
    <t>DENTAL AUSTRAL</t>
  </si>
  <si>
    <t>coton salivaire petit N2</t>
  </si>
  <si>
    <t>DPI33U.002</t>
  </si>
  <si>
    <t>compresse 5x5</t>
  </si>
  <si>
    <t>DPI56.013</t>
  </si>
  <si>
    <t>pompe salive blanche</t>
  </si>
  <si>
    <t>DPI33U.2900E-BT</t>
  </si>
  <si>
    <t>poudre aeropulseur cerise</t>
  </si>
  <si>
    <t>4582-040/AR33A5</t>
  </si>
  <si>
    <t>cavit</t>
  </si>
  <si>
    <t>clip f</t>
  </si>
  <si>
    <t>biodentine</t>
  </si>
  <si>
    <t>SEPTODONT</t>
  </si>
  <si>
    <t>ART5354</t>
  </si>
  <si>
    <t>15 capsules</t>
  </si>
  <si>
    <t>photac 2quick applicap A2</t>
  </si>
  <si>
    <t>61020A2/AR33HL</t>
  </si>
  <si>
    <t>redilda blanc</t>
  </si>
  <si>
    <t>ART9880</t>
  </si>
  <si>
    <t>50g</t>
  </si>
  <si>
    <t>redilda dentine</t>
  </si>
  <si>
    <t>VOCO11-003</t>
  </si>
  <si>
    <t>10g</t>
  </si>
  <si>
    <t>tenon fibré rouge</t>
  </si>
  <si>
    <t>DENTOCLIC</t>
  </si>
  <si>
    <t>FVTR5-1.4/AR007</t>
  </si>
  <si>
    <t>tenon fibré bleu</t>
  </si>
  <si>
    <t>screw post M3</t>
  </si>
  <si>
    <t>DENTATUS</t>
  </si>
  <si>
    <t>DPI126.DERRAM</t>
  </si>
  <si>
    <t>screw post M 4</t>
  </si>
  <si>
    <t>amalgame 3 doses</t>
  </si>
  <si>
    <t>beautiful A2</t>
  </si>
  <si>
    <t>SHOFU</t>
  </si>
  <si>
    <t>beautiful plus flow A2</t>
  </si>
  <si>
    <t>2002S/AR1100</t>
  </si>
  <si>
    <t>1 SERINGUE DE 2.2G</t>
  </si>
  <si>
    <t>beautifil plus flow A3</t>
  </si>
  <si>
    <t>2003S/AR33ZK</t>
  </si>
  <si>
    <t>synergy A1</t>
  </si>
  <si>
    <t>synergy A2</t>
  </si>
  <si>
    <t>synergy A3</t>
  </si>
  <si>
    <t>4091-130/AR33M3</t>
  </si>
  <si>
    <t>synergy A3,5</t>
  </si>
  <si>
    <t>Z100 UD</t>
  </si>
  <si>
    <t>Z100 I</t>
  </si>
  <si>
    <t>sealant clinpro</t>
  </si>
  <si>
    <t>composite ELS A2</t>
  </si>
  <si>
    <t>SAREMCO</t>
  </si>
  <si>
    <t>4077-120/AR1095</t>
  </si>
  <si>
    <t>1 SERINGUE DE 4G</t>
  </si>
  <si>
    <t>etching</t>
  </si>
  <si>
    <t>JUMBO</t>
  </si>
  <si>
    <t>DPI33R.1044</t>
  </si>
  <si>
    <t>70g</t>
  </si>
  <si>
    <t>iperbond ultra adhésif</t>
  </si>
  <si>
    <t>ITENA</t>
  </si>
  <si>
    <t>IPDUL-5</t>
  </si>
  <si>
    <t>iperbond ultra activator</t>
  </si>
  <si>
    <t>hi-seal</t>
  </si>
  <si>
    <t>IRM poudre+liquide</t>
  </si>
  <si>
    <t>DENTSPLY</t>
  </si>
  <si>
    <t>ART0087</t>
  </si>
  <si>
    <t>forendo paste</t>
  </si>
  <si>
    <t>pop on jaune</t>
  </si>
  <si>
    <t>pop on orange</t>
  </si>
  <si>
    <t>pop on rouge</t>
  </si>
  <si>
    <t>coin de bois orange</t>
  </si>
  <si>
    <t>coin de bois vert</t>
  </si>
  <si>
    <t>KE822/30/AR2406</t>
  </si>
  <si>
    <t>coin de bois bleu</t>
  </si>
  <si>
    <t>coin de bois jaune</t>
  </si>
  <si>
    <t>Fenderwedge verts</t>
  </si>
  <si>
    <t>DIRECTA</t>
  </si>
  <si>
    <t>REDITA0056</t>
  </si>
  <si>
    <t>microbrush fine</t>
  </si>
  <si>
    <t>microbrush regular</t>
  </si>
  <si>
    <t>4291-100/AR35S4</t>
  </si>
  <si>
    <t>matrice transparente blackmicro 100</t>
  </si>
  <si>
    <t>ULTRADENT</t>
  </si>
  <si>
    <t>bande matrice 7 mm</t>
  </si>
  <si>
    <t>DPI44.0499C</t>
  </si>
  <si>
    <t>composit tight AU 200</t>
  </si>
  <si>
    <t>GARRISON</t>
  </si>
  <si>
    <t>REGARI0010</t>
  </si>
  <si>
    <t>composit tight AU 100</t>
  </si>
  <si>
    <t>composit tightAU 300</t>
  </si>
  <si>
    <t>GA00017</t>
  </si>
  <si>
    <t>papier articulé 200</t>
  </si>
  <si>
    <t>BAUSH</t>
  </si>
  <si>
    <t>papier articulé 40 bleu</t>
  </si>
  <si>
    <t>papier articulé 40 rouge</t>
  </si>
  <si>
    <t>alveogyl</t>
  </si>
  <si>
    <t>ART7600</t>
  </si>
  <si>
    <t>dental dam</t>
  </si>
  <si>
    <t>REF DPI10.ND-5</t>
  </si>
  <si>
    <t>ENDODONTIE</t>
  </si>
  <si>
    <t>glyde</t>
  </si>
  <si>
    <t>edta</t>
  </si>
  <si>
    <t>ART4679</t>
  </si>
  <si>
    <t>60ML</t>
  </si>
  <si>
    <t>mmseal</t>
  </si>
  <si>
    <t>MICROMEGA</t>
  </si>
  <si>
    <t>20600106/AR1361</t>
  </si>
  <si>
    <t>bio root</t>
  </si>
  <si>
    <t>lime K10</t>
  </si>
  <si>
    <t>20102008/AR0384</t>
  </si>
  <si>
    <t>lime K15</t>
  </si>
  <si>
    <t>20102011/AR0385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</si>
  <si>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</si>
  <si>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</si>
  <si>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</si>
  <si>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</si>
  <si>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</si>
  <si>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</si>
  <si>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</si>
  <si>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</si>
  <si>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protapergold f1 21mm</t>
  </si>
  <si>
    <t>ART9391</t>
  </si>
  <si>
    <t>protapergold f1 25mm</t>
  </si>
  <si>
    <t>ART9398</t>
  </si>
  <si>
    <t>protapergold f2 21mm</t>
  </si>
  <si>
    <t>ART9415</t>
  </si>
  <si>
    <t>protapergold f2 25mm</t>
  </si>
  <si>
    <t>ART9419</t>
  </si>
  <si>
    <t>protapergold f3 21mm</t>
  </si>
  <si>
    <t>ART9416</t>
  </si>
  <si>
    <t>protapergold f3 25mm</t>
  </si>
  <si>
    <t>ART9418</t>
  </si>
  <si>
    <t>endoneedle jaune</t>
  </si>
  <si>
    <t>DPI10.019</t>
  </si>
  <si>
    <t>digue verte medium</t>
  </si>
  <si>
    <t>NIC TONE</t>
  </si>
  <si>
    <t>septanest 1/100 000</t>
  </si>
  <si>
    <t>ART8958</t>
  </si>
  <si>
    <t>articaine 1/200 000</t>
  </si>
  <si>
    <t>ART 2153</t>
  </si>
  <si>
    <t>27g 0,4x35</t>
  </si>
  <si>
    <t>TERUMO DENTAL</t>
  </si>
  <si>
    <t>30g 0,3x16mm</t>
  </si>
  <si>
    <t>dht (osteocentral)</t>
  </si>
  <si>
    <t>ampoule 24V/150W FCR</t>
  </si>
  <si>
    <t>OSRAM</t>
  </si>
  <si>
    <t>DKK203</t>
  </si>
  <si>
    <t>miroir plan n°4</t>
  </si>
  <si>
    <t>SEPTALINE</t>
  </si>
  <si>
    <t>DPI33I.480/4</t>
  </si>
  <si>
    <t>canule aspiration rigide</t>
  </si>
  <si>
    <t>DURR</t>
  </si>
  <si>
    <t>5535-653/AR2557</t>
  </si>
  <si>
    <t>OROTOL</t>
  </si>
  <si>
    <t>lame de bistouri 15</t>
  </si>
  <si>
    <t>SWANN MORTON</t>
  </si>
  <si>
    <t>ART0586</t>
  </si>
  <si>
    <t>gant digitil s</t>
  </si>
  <si>
    <t>HARTMANN</t>
  </si>
  <si>
    <t>ENDOTECHPLUS</t>
  </si>
  <si>
    <t>gant digitil m</t>
  </si>
  <si>
    <t>gant EUROMEDIS xl</t>
  </si>
  <si>
    <t>REF 127514A</t>
  </si>
  <si>
    <t>doitier latex xl</t>
  </si>
  <si>
    <t>DPI33X.A1043</t>
  </si>
  <si>
    <t>masque elastique</t>
  </si>
  <si>
    <t>MEDISTOCK</t>
  </si>
  <si>
    <t>DPI75.006</t>
  </si>
  <si>
    <t>masque chirurgicaux</t>
  </si>
  <si>
    <t>ART9456</t>
  </si>
  <si>
    <t>WL CID</t>
  </si>
  <si>
    <t>KOMET</t>
  </si>
  <si>
    <t>WL CLEAN</t>
  </si>
  <si>
    <t>NOCOLYSE</t>
  </si>
  <si>
    <t>OXY PHARM</t>
  </si>
  <si>
    <t>ref 4040.001.6</t>
  </si>
  <si>
    <t>1L</t>
  </si>
  <si>
    <t>RH OI</t>
  </si>
  <si>
    <t>SAVON</t>
  </si>
  <si>
    <t>GOJO</t>
  </si>
  <si>
    <t>ref 5665</t>
  </si>
  <si>
    <t>1200mLx4</t>
  </si>
  <si>
    <t>GEL HYDRO ALCOOLIQUE</t>
  </si>
  <si>
    <t>HYGIE PRO</t>
  </si>
  <si>
    <t>BACTOPLUS</t>
  </si>
  <si>
    <t>5L</t>
  </si>
  <si>
    <t>BENJAMIN</t>
  </si>
  <si>
    <t>DENTASEPT ANIOS</t>
  </si>
  <si>
    <t>DPI28.056030</t>
  </si>
  <si>
    <t>5 kg</t>
  </si>
  <si>
    <t>indicateur prion</t>
  </si>
  <si>
    <t>DPI56.E5116</t>
  </si>
  <si>
    <t>gaine de stérilisation 55*200mm</t>
  </si>
  <si>
    <t>SMARTDENT</t>
  </si>
  <si>
    <t>2601-349/AR3196</t>
  </si>
  <si>
    <t>gaine de stérilisation 75*200mm</t>
  </si>
  <si>
    <t>SBR</t>
  </si>
  <si>
    <t>2601-003/AR1374</t>
  </si>
  <si>
    <t>essuie tout</t>
  </si>
  <si>
    <t>ART 1784</t>
  </si>
  <si>
    <t>champs dry backbibs lavande</t>
  </si>
  <si>
    <t>fond de plateau bleu</t>
  </si>
  <si>
    <t>DPI33U.TP250/B</t>
  </si>
  <si>
    <t>papier toilette</t>
  </si>
  <si>
    <t>MINI JUMBO</t>
  </si>
  <si>
    <t>HYG-200-P</t>
  </si>
  <si>
    <t>ALLYANCE HYGIENE</t>
  </si>
  <si>
    <t>serviettes 30*30</t>
  </si>
  <si>
    <t>godet en verre transparent</t>
  </si>
  <si>
    <t>DAPPEN</t>
  </si>
  <si>
    <t>DEPA10-003</t>
  </si>
  <si>
    <t>NaCl 1000mL</t>
  </si>
  <si>
    <t>NaCl 500mL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</si>
  <si>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</si>
  <si>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</si>
  <si>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</si>
  <si>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</si>
  <si>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</si>
  <si>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</si>
  <si>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</si>
  <si>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</si>
  <si>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</si>
  <si>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</si>
  <si>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</si>
  <si>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120mL</t>
  </si>
  <si>
    <t>fil dentaire INAVA EXPANSYL</t>
  </si>
  <si>
    <t>paracetamol 1 gr</t>
  </si>
  <si>
    <t>diaseptyl</t>
  </si>
  <si>
    <t>dafalgan codeine</t>
  </si>
  <si>
    <t>actipoche spray frpoid</t>
  </si>
  <si>
    <t>400mL</t>
  </si>
  <si>
    <t>sachets zip</t>
  </si>
  <si>
    <t>FINO</t>
  </si>
  <si>
    <t>DT SHOP</t>
  </si>
  <si>
    <t>timbre vert</t>
  </si>
  <si>
    <t>timbre rouge</t>
  </si>
  <si>
    <t>toner LR-BR</t>
  </si>
  <si>
    <t>BROTHER</t>
  </si>
  <si>
    <t>TN2320</t>
  </si>
  <si>
    <t>2600p</t>
  </si>
  <si>
    <t>RESEAU CARTOUCHES</t>
  </si>
  <si>
    <t>pochettes plastiques</t>
  </si>
  <si>
    <t>LMS PAPETERIE</t>
  </si>
  <si>
    <t>cartouche cyan 551 XL</t>
  </si>
  <si>
    <t>fil de suture</t>
  </si>
  <si>
    <t>SILKAM</t>
  </si>
  <si>
    <t>REBRUN0008</t>
  </si>
  <si>
    <t>DAY white 6%</t>
  </si>
  <si>
    <t>ZOOM</t>
  </si>
  <si>
    <t>ART 4988</t>
  </si>
  <si>
    <t>ORTHODONTIE</t>
  </si>
  <si>
    <t>minivis 1.4*8mm</t>
  </si>
  <si>
    <t>DUALTOP</t>
  </si>
  <si>
    <t>ECG0612-S</t>
  </si>
  <si>
    <t>minivis 1.6*10mm</t>
  </si>
  <si>
    <t>ECG0615-S</t>
  </si>
  <si>
    <t>arc</t>
  </si>
  <si>
    <t>BIOLASTIC</t>
  </si>
  <si>
    <t>brackett</t>
  </si>
  <si>
    <t>FLI TWIN</t>
  </si>
  <si>
    <t>coil spring</t>
  </si>
  <si>
    <t>F00045</t>
  </si>
  <si>
    <t>precelle brackett</t>
  </si>
  <si>
    <t>ECI0221</t>
  </si>
  <si>
    <t>ligature argent</t>
  </si>
  <si>
    <t>J359</t>
  </si>
  <si>
    <t>ligature blanche</t>
  </si>
  <si>
    <t>J360</t>
  </si>
  <si>
    <t>ligature rouge pompier</t>
  </si>
  <si>
    <t>J343</t>
  </si>
  <si>
    <t>ligature claire</t>
  </si>
  <si>
    <t>J345</t>
  </si>
  <si>
    <t>ligature noire</t>
  </si>
  <si>
    <t>J361</t>
  </si>
  <si>
    <t>ligature bleu azur</t>
  </si>
  <si>
    <t>J352</t>
  </si>
  <si>
    <t>ligature bleu ciel</t>
  </si>
  <si>
    <t>J347</t>
  </si>
  <si>
    <t>transport RMO</t>
  </si>
  <si>
    <t>transport GAC</t>
  </si>
  <si>
    <t>Recherche par marque :</t>
  </si>
  <si>
    <t>ALPHA</t>
  </si>
  <si>
    <t>30G 0,3x16mm (a)</t>
  </si>
  <si>
    <t>SPECIALITE_ALPHA</t>
  </si>
  <si>
    <t>MARQUE_ALPHA</t>
  </si>
  <si>
    <t>FOURNISSEUR_ALPHA</t>
  </si>
  <si>
    <t>SPECIALITE_TRI</t>
  </si>
  <si>
    <t>MARQUE_TRI</t>
  </si>
  <si>
    <t>FOURNISSEUR_TRI</t>
  </si>
  <si>
    <t>SPECIALITE_NB</t>
  </si>
  <si>
    <t>MARQUE_NB</t>
  </si>
  <si>
    <t>FOURNISSEUR_NB</t>
  </si>
  <si>
    <t>DATE ET HEURE D'AJOUT</t>
  </si>
  <si>
    <t>Montant total de la commande :</t>
  </si>
  <si>
    <t xml:space="preserve">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</si>
</sst>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3" borderId="6" xfId="0" applyFont="1" applyFill="1" applyBorder="1"/>
    <xf numFmtId="0" fontId="2" fillId="0" borderId="0" xfId="0" applyFont="1"/>
    <xf numFmtId="0" fontId="3" fillId="0" borderId="0" xfId="0" applyFont="1"/>
    <xf numFmtId="0" fontId="2" fillId="0" borderId="10" xfId="0" applyFont="1" applyBorder="1"/>
    <xf numFmtId="0" fontId="1" fillId="2" borderId="0" xfId="0" applyFont="1" applyFill="1" applyBorder="1"/>
    <xf numFmtId="0" fontId="0" fillId="0" borderId="0" xfId="0" applyFill="1"/>
    <xf numFmtId="0" fontId="1" fillId="2" borderId="6" xfId="0" applyFont="1" applyFill="1" applyBorder="1"/>
    <xf numFmtId="0" fontId="0" fillId="4" borderId="6" xfId="0" applyFill="1" applyBorder="1"/>
    <xf numFmtId="0" fontId="1" fillId="2" borderId="11" xfId="0" applyFont="1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0" fillId="0" borderId="0" xfId="0" applyFont="1" applyFill="1" applyBorder="1"/>
    <xf numFmtId="0" fontId="0" fillId="0" borderId="0" xfId="0" applyFill="1" applyBorder="1"/>
    <xf numFmtId="0" fontId="0" fillId="0" borderId="0" xfId="0" applyNumberFormat="1"/>
    <xf numFmtId="0" fontId="0" fillId="5" borderId="0" xfId="0" applyFill="1"/>
    <xf numFmtId="0" fontId="0" fillId="5" borderId="0" xfId="0" applyNumberFormat="1" applyFill="1"/>
    <xf numFmtId="0" fontId="0" fillId="6" borderId="6" xfId="0" applyFill="1" applyBorder="1"/>
    <xf numFmtId="0" fontId="0" fillId="6" borderId="14" xfId="0" applyFill="1" applyBorder="1"/>
    <xf numFmtId="0" fontId="0" fillId="6" borderId="15" xfId="0" applyFill="1" applyBorder="1"/>
    <xf numFmtId="0" fontId="1" fillId="2" borderId="16" xfId="0" applyFont="1" applyFill="1" applyBorder="1"/>
    <xf numFmtId="0" fontId="1" fillId="2" borderId="17" xfId="0" applyFont="1" applyFill="1" applyBorder="1"/>
    <xf numFmtId="0" fontId="1" fillId="2" borderId="18" xfId="0" applyFont="1" applyFill="1" applyBorder="1"/>
    <xf numFmtId="0" fontId="0" fillId="7" borderId="7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" xfId="0" applyFill="1" applyBorder="1"/>
    <xf numFmtId="0" fontId="4" fillId="7" borderId="0" xfId="0" applyFont="1" applyFill="1" applyBorder="1"/>
    <xf numFmtId="0" fontId="0" fillId="7" borderId="0" xfId="0" applyFill="1" applyBorder="1"/>
    <xf numFmtId="0" fontId="0" fillId="7" borderId="2" xfId="0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0" borderId="0" xfId="0" applyBorder="1"/>
    <xf numFmtId="22" fontId="0" fillId="0" borderId="0" xfId="0" applyNumberFormat="1" applyBorder="1"/>
    <xf numFmtId="0" fontId="0" fillId="0" borderId="0" xfId="0" applyNumberFormat="1" applyBorder="1"/>
    <xf numFmtId="0" fontId="5" fillId="0" borderId="0" xfId="0" applyFont="1"/>
    <xf numFmtId="14" fontId="7" fillId="0" borderId="0" xfId="0" applyNumberFormat="1" applyFont="1"/>
    <xf numFmtId="0" fontId="6" fillId="8" borderId="19" xfId="0" applyFont="1" applyFill="1" applyBorder="1"/>
    <xf numFmtId="0" fontId="0" fillId="8" borderId="20" xfId="0" applyFill="1" applyBorder="1"/>
    <xf numFmtId="0" fontId="6" fillId="8" borderId="21" xfId="0" applyFont="1" applyFill="1" applyBorder="1"/>
  </cellXfs>
  <cellStyles count="1">
    <cellStyle name="Normal" xfId="0" builtinId="0"/>
  </cellStyles>
  <dxfs count="22"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1"/>
        </patternFill>
      </fill>
    </dxf>
  </dxfs>
  <tableStyles count="0" defaultTableStyle="TableStyleMedium9" defaultPivotStyle="PivotStyleLight16"/>
  <colors>
    <mruColors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752475" y="942975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3" name="Plaque 2">
          <a:hlinkClick xmlns:r="http://schemas.openxmlformats.org/officeDocument/2006/relationships" r:id="rId2"/>
        </xdr:cNvPr>
        <xdr:cNvSpPr/>
      </xdr:nvSpPr>
      <xdr:spPr>
        <a:xfrm>
          <a:off x="771525" y="18478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4" name="Plaque 3">
          <a:hlinkClick xmlns:r="http://schemas.openxmlformats.org/officeDocument/2006/relationships" r:id="rId3"/>
        </xdr:cNvPr>
        <xdr:cNvSpPr/>
      </xdr:nvSpPr>
      <xdr:spPr>
        <a:xfrm>
          <a:off x="762000" y="13906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6" name="Plaque 5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>
          <a:off x="1514475" y="1019175"/>
          <a:ext cx="242887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13" name="Plaque 12">
          <a:hlinkClick xmlns:r="http://schemas.openxmlformats.org/officeDocument/2006/relationships" r:id="rId2"/>
        </xdr:cNvPr>
        <xdr:cNvSpPr/>
      </xdr:nvSpPr>
      <xdr:spPr>
        <a:xfrm>
          <a:off x="1533525" y="19240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14" name="Plaque 13">
          <a:hlinkClick xmlns:r="http://schemas.openxmlformats.org/officeDocument/2006/relationships" r:id="rId3"/>
        </xdr:cNvPr>
        <xdr:cNvSpPr/>
      </xdr:nvSpPr>
      <xdr:spPr>
        <a:xfrm>
          <a:off x="1524000" y="1466850"/>
          <a:ext cx="2419350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15" name="Plaque 14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0</xdr:row>
      <xdr:rowOff>57150</xdr:rowOff>
    </xdr:from>
    <xdr:to>
      <xdr:col>4</xdr:col>
      <xdr:colOff>342900</xdr:colOff>
      <xdr:row>2</xdr:row>
      <xdr:rowOff>38100</xdr:rowOff>
    </xdr:to>
    <xdr:sp macro="" textlink="">
      <xdr:nvSpPr>
        <xdr:cNvPr id="2" name="ZoneTexte 1"/>
        <xdr:cNvSpPr txBox="1"/>
      </xdr:nvSpPr>
      <xdr:spPr>
        <a:xfrm>
          <a:off x="1704975" y="57150"/>
          <a:ext cx="2305050" cy="3619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>
          <a:off x="1514475" y="1019175"/>
          <a:ext cx="242887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13" name="Plaque 12">
          <a:hlinkClick xmlns:r="http://schemas.openxmlformats.org/officeDocument/2006/relationships" r:id="rId2"/>
        </xdr:cNvPr>
        <xdr:cNvSpPr/>
      </xdr:nvSpPr>
      <xdr:spPr>
        <a:xfrm>
          <a:off x="1533525" y="19240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14" name="Plaque 13">
          <a:hlinkClick xmlns:r="http://schemas.openxmlformats.org/officeDocument/2006/relationships" r:id="rId3"/>
        </xdr:cNvPr>
        <xdr:cNvSpPr/>
      </xdr:nvSpPr>
      <xdr:spPr>
        <a:xfrm>
          <a:off x="1524000" y="1466850"/>
          <a:ext cx="2419350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15" name="Plaque 14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9" name="Plaque 8">
          <a:hlinkClick xmlns:r="http://schemas.openxmlformats.org/officeDocument/2006/relationships" r:id="rId1"/>
        </xdr:cNvPr>
        <xdr:cNvSpPr/>
      </xdr:nvSpPr>
      <xdr:spPr>
        <a:xfrm>
          <a:off x="1514475" y="1019175"/>
          <a:ext cx="242887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10" name="Plaque 9">
          <a:hlinkClick xmlns:r="http://schemas.openxmlformats.org/officeDocument/2006/relationships" r:id="rId2"/>
        </xdr:cNvPr>
        <xdr:cNvSpPr/>
      </xdr:nvSpPr>
      <xdr:spPr>
        <a:xfrm>
          <a:off x="1533525" y="19240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11" name="Plaque 10">
          <a:hlinkClick xmlns:r="http://schemas.openxmlformats.org/officeDocument/2006/relationships" r:id="rId3"/>
        </xdr:cNvPr>
        <xdr:cNvSpPr/>
      </xdr:nvSpPr>
      <xdr:spPr>
        <a:xfrm>
          <a:off x="1524000" y="1466850"/>
          <a:ext cx="2419350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12" name="Plaque 11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>
          <a:off x="1514475" y="1019175"/>
          <a:ext cx="242887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13" name="Plaque 12">
          <a:hlinkClick xmlns:r="http://schemas.openxmlformats.org/officeDocument/2006/relationships" r:id="rId2"/>
        </xdr:cNvPr>
        <xdr:cNvSpPr/>
      </xdr:nvSpPr>
      <xdr:spPr>
        <a:xfrm>
          <a:off x="1533525" y="19240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14" name="Plaque 13">
          <a:hlinkClick xmlns:r="http://schemas.openxmlformats.org/officeDocument/2006/relationships" r:id="rId3"/>
        </xdr:cNvPr>
        <xdr:cNvSpPr/>
      </xdr:nvSpPr>
      <xdr:spPr>
        <a:xfrm>
          <a:off x="1524000" y="1466850"/>
          <a:ext cx="2419350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15" name="Plaque 14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165" totalsRowShown="0">
  <autoFilter ref="A1:I165">
    <filterColumn colId="4"/>
    <filterColumn colId="5"/>
    <filterColumn colId="6"/>
    <filterColumn colId="7"/>
    <filterColumn colId="8"/>
  </autoFilter>
  <tableColumns count="9">
    <tableColumn id="1" name="SPECIALITE"/>
    <tableColumn id="2" name="PRODUIT"/>
    <tableColumn id="3" name="MARQUE"/>
    <tableColumn id="4" name="REFERENCE"/>
    <tableColumn id="5" name="CONDITIONNEMENT"/>
    <tableColumn id="6" name="FOURNISSEUR"/>
    <tableColumn id="7" name="STOCK MINI"/>
    <tableColumn id="8" name="PRIX"/>
    <tableColumn id="9" name="ALPHA" dataDxfId="21">
      <calculatedColumnFormula array="1">COUNTIF([PRODUIT],"&lt;="&amp;B2)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191" totalsRowShown="0" headerRowDxfId="20" dataDxfId="18" headerRowBorderDxfId="19" tableBorderDxfId="17" totalsRowBorderDxfId="16">
  <autoFilter ref="A1:H191"/>
  <tableColumns count="8">
    <tableColumn id="1" name="SPECIALITE" dataDxfId="15">
      <calculatedColumnFormula array="1">IFERROR(INDEX(Tableau1[],MATCH(ROW()-1,Tableau1[ALPHA],0),1),"")</calculatedColumnFormula>
    </tableColumn>
    <tableColumn id="2" name="PRODUIT" dataDxfId="14">
      <calculatedColumnFormula array="1">IFERROR(INDEX(Tableau1[],MATCH(ROW()-1,Tableau1[ALPHA],0),2),"")</calculatedColumnFormula>
    </tableColumn>
    <tableColumn id="3" name="MARQUE" dataDxfId="13">
      <calculatedColumnFormula array="1">IFERROR(INDEX(Tableau1[],MATCH(ROW()-1,Tableau1[ALPHA],0),3),"")</calculatedColumnFormula>
    </tableColumn>
    <tableColumn id="4" name="REFERENCE" dataDxfId="12">
      <calculatedColumnFormula>IFERROR(INDEX(Tableau1[],MATCH(ROW()-1,Tableau1[ALPHA],0),4),"")</calculatedColumnFormula>
    </tableColumn>
    <tableColumn id="5" name="CONDITIONNEMENT" dataDxfId="11">
      <calculatedColumnFormula array="1">IFERROR(INDEX(Tableau1[],MATCH(ROW()-1,Tableau1[ALPHA],0),5),"")</calculatedColumnFormula>
    </tableColumn>
    <tableColumn id="6" name="FOURNISSEUR" dataDxfId="10">
      <calculatedColumnFormula array="1">IFERROR(INDEX(Tableau1[],MATCH(ROW()-1,Tableau1[ALPHA],0),6),"")</calculatedColumnFormula>
    </tableColumn>
    <tableColumn id="7" name="STOCK MINI" dataDxfId="9">
      <calculatedColumnFormula array="1">IFERROR(INDEX(Tableau1[],MATCH(ROW()-1,Tableau1[ALPHA],0),7),"")</calculatedColumnFormula>
    </tableColumn>
    <tableColumn id="8" name="PRIX" dataDxfId="8">
      <calculatedColumnFormula array="1">IFERROR(INDEX(Tableau1[],MATCH(ROW()-1,Tableau1[ALPHA],0),8),"")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J1:R100" totalsRowShown="0">
  <autoFilter ref="J1:R100">
    <filterColumn colId="1"/>
    <filterColumn colId="4"/>
    <filterColumn colId="7"/>
  </autoFilter>
  <tableColumns count="9">
    <tableColumn id="1" name="SPECIALITE_TRI"/>
    <tableColumn id="7" name="SPECIALITE_NB" dataDxfId="7">
      <calculatedColumnFormula array="1">COUNTIF([SPECIALITE_TRI],"&lt;="&amp;J2)</calculatedColumnFormula>
    </tableColumn>
    <tableColumn id="2" name="SPECIALITE_ALPHA" dataDxfId="6">
      <calculatedColumnFormula array="1">IFERROR(INDEX(Tableau3[],MATCH(ROW()-1,[SPECIALITE_NB],0),1),"")</calculatedColumnFormula>
    </tableColumn>
    <tableColumn id="3" name="MARQUE_TRI">
      <calculatedColumnFormula array="1">IFERROR(INDEX(Tableau2[MARQUE],SMALL(IF(FREQUENCY(IF(Tableau2[MARQUE]&lt;&gt;"",MATCH(Tableau2[MARQUE],Tableau2[MARQUE],0)), ROW(Tableau2[MARQUE])-ROW($C$2)+1),ROW(Tableau2[MARQUE])-ROW($C$2)+1),ROWS(M$2:M2))),"")</calculatedColumnFormula>
    </tableColumn>
    <tableColumn id="8" name="MARQUE_NB" dataDxfId="5">
      <calculatedColumnFormula array="1">COUNTIF([MARQUE_TRI],"&lt;="&amp;M2)</calculatedColumnFormula>
    </tableColumn>
    <tableColumn id="4" name="MARQUE_ALPHA" dataDxfId="4">
      <calculatedColumnFormula array="1">IFERROR(INDEX(Tableau3[],MATCH(ROW()-1,[MARQUE_NB],0),4),"")</calculatedColumnFormula>
    </tableColumn>
    <tableColumn id="5" name="FOURNISSEUR_TRI"/>
    <tableColumn id="9" name="FOURNISSEUR_NB" dataDxfId="3">
      <calculatedColumnFormula array="1">COUNTIF([FOURNISSEUR_TRI],"&lt;="&amp;P2)</calculatedColumnFormula>
    </tableColumn>
    <tableColumn id="6" name="FOURNISSEUR_ALPHA" dataDxfId="2">
      <calculatedColumnFormula array="1">IFERROR(INDEX(Tableau3[],MATCH(ROW()-1,[FOURNISSEUR_NB],0),7),"")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6:H10" totalsRowShown="0">
  <autoFilter ref="A6:H10">
    <filterColumn colId="7"/>
  </autoFilter>
  <sortState ref="A7:H10">
    <sortCondition ref="D4:D10"/>
    <sortCondition ref="D4:D10"/>
    <sortCondition ref="D4:D13"/>
    <sortCondition ref="D4:D6"/>
    <sortCondition ref="D4:D12"/>
    <sortCondition ref="D4:D9"/>
    <sortCondition ref="D6:D17"/>
    <sortCondition ref="D6:D9"/>
    <sortCondition ref="D6:D10"/>
  </sortState>
  <tableColumns count="8">
    <tableColumn id="1" name="DATE ET HEURE D'AJOUT" dataDxfId="0"/>
    <tableColumn id="2" name="SPECIALITE"/>
    <tableColumn id="3" name="PRODUIT"/>
    <tableColumn id="4" name="MARQUE"/>
    <tableColumn id="5" name="REFERENCE"/>
    <tableColumn id="6" name="CONDITIONNEMENT"/>
    <tableColumn id="7" name="FOURNISSEUR"/>
    <tableColumn id="8" name="PRIX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F15"/>
  <sheetViews>
    <sheetView workbookViewId="0">
      <selection activeCell="H9" sqref="H9"/>
    </sheetView>
  </sheetViews>
  <sheetFormatPr baseColWidth="10" defaultRowHeight="15"/>
  <cols>
    <col min="4" max="4" width="13.42578125" customWidth="1"/>
  </cols>
  <sheetData>
    <row r="1" spans="2:6" ht="15.75" thickBot="1"/>
    <row r="2" spans="2:6" ht="24" customHeight="1">
      <c r="B2" s="23"/>
      <c r="C2" s="24"/>
      <c r="D2" s="24"/>
      <c r="E2" s="24"/>
      <c r="F2" s="25"/>
    </row>
    <row r="3" spans="2:6" ht="24" customHeight="1">
      <c r="B3" s="26"/>
      <c r="C3" s="27" t="s">
        <v>10</v>
      </c>
      <c r="D3" s="28"/>
      <c r="E3" s="28"/>
      <c r="F3" s="29"/>
    </row>
    <row r="4" spans="2:6">
      <c r="B4" s="26"/>
      <c r="C4" s="28"/>
      <c r="D4" s="28"/>
      <c r="E4" s="28"/>
      <c r="F4" s="29"/>
    </row>
    <row r="5" spans="2:6">
      <c r="B5" s="26"/>
      <c r="C5" s="28"/>
      <c r="D5" s="28"/>
      <c r="E5" s="28"/>
      <c r="F5" s="29"/>
    </row>
    <row r="6" spans="2:6">
      <c r="B6" s="26"/>
      <c r="C6" s="28"/>
      <c r="D6" s="28"/>
      <c r="E6" s="28"/>
      <c r="F6" s="29"/>
    </row>
    <row r="7" spans="2:6">
      <c r="B7" s="26"/>
      <c r="C7" s="28"/>
      <c r="D7" s="28"/>
      <c r="E7" s="28"/>
      <c r="F7" s="29"/>
    </row>
    <row r="8" spans="2:6">
      <c r="B8" s="26"/>
      <c r="C8" s="28"/>
      <c r="D8" s="28"/>
      <c r="E8" s="28"/>
      <c r="F8" s="29"/>
    </row>
    <row r="9" spans="2:6">
      <c r="B9" s="26"/>
      <c r="C9" s="28"/>
      <c r="D9" s="28"/>
      <c r="E9" s="28"/>
      <c r="F9" s="29"/>
    </row>
    <row r="10" spans="2:6">
      <c r="B10" s="26"/>
      <c r="C10" s="28"/>
      <c r="D10" s="28"/>
      <c r="E10" s="28"/>
      <c r="F10" s="29"/>
    </row>
    <row r="11" spans="2:6">
      <c r="B11" s="26"/>
      <c r="C11" s="28"/>
      <c r="D11" s="28"/>
      <c r="E11" s="28"/>
      <c r="F11" s="29"/>
    </row>
    <row r="12" spans="2:6">
      <c r="B12" s="26"/>
      <c r="C12" s="28"/>
      <c r="D12" s="28"/>
      <c r="E12" s="28"/>
      <c r="F12" s="29"/>
    </row>
    <row r="13" spans="2:6">
      <c r="B13" s="26"/>
      <c r="C13" s="28"/>
      <c r="D13" s="28"/>
      <c r="E13" s="28"/>
      <c r="F13" s="29"/>
    </row>
    <row r="14" spans="2:6">
      <c r="B14" s="26"/>
      <c r="C14" s="28"/>
      <c r="D14" s="28"/>
      <c r="E14" s="28"/>
      <c r="F14" s="29"/>
    </row>
    <row r="15" spans="2:6" ht="15.75" thickBot="1">
      <c r="B15" s="30"/>
      <c r="C15" s="31"/>
      <c r="D15" s="31"/>
      <c r="E15" s="31"/>
      <c r="F15" s="32"/>
    </row>
  </sheetData>
  <sheetProtection password="D0C9" sheet="1" objects="1" scenarios="1" selectLockedCells="1" selectUn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65"/>
  <sheetViews>
    <sheetView workbookViewId="0">
      <pane ySplit="1" topLeftCell="A10" activePane="bottomLeft" state="frozen"/>
      <selection pane="bottomLeft" activeCell="H1" sqref="H1:H1048576"/>
    </sheetView>
  </sheetViews>
  <sheetFormatPr baseColWidth="10" defaultRowHeight="15"/>
  <cols>
    <col min="1" max="1" width="12.7109375" customWidth="1"/>
    <col min="2" max="2" width="33.140625" customWidth="1"/>
    <col min="3" max="3" width="15.42578125" customWidth="1"/>
    <col min="4" max="4" width="19.5703125" customWidth="1"/>
    <col min="6" max="6" width="20.140625" customWidth="1"/>
    <col min="11" max="11" width="26.5703125" customWidth="1"/>
    <col min="12" max="12" width="16.85546875" customWidth="1"/>
    <col min="13" max="13" width="21.28515625" customWidth="1"/>
    <col min="14" max="14" width="25" customWidth="1"/>
    <col min="15" max="15" width="17.85546875" customWidth="1"/>
  </cols>
  <sheetData>
    <row r="1" spans="1:9">
      <c r="A1" t="s">
        <v>2</v>
      </c>
      <c r="B1" t="s">
        <v>0</v>
      </c>
      <c r="C1" t="s">
        <v>12</v>
      </c>
      <c r="D1" t="s">
        <v>13</v>
      </c>
      <c r="E1" t="s">
        <v>15</v>
      </c>
      <c r="F1" t="s">
        <v>1</v>
      </c>
      <c r="G1" t="s">
        <v>16</v>
      </c>
      <c r="H1" t="s">
        <v>3</v>
      </c>
      <c r="I1" s="15" t="s">
        <v>356</v>
      </c>
    </row>
    <row r="2" spans="1:9">
      <c r="A2" t="s">
        <v>17</v>
      </c>
      <c r="B2" t="s">
        <v>14</v>
      </c>
      <c r="C2" t="s">
        <v>18</v>
      </c>
      <c r="D2" t="s">
        <v>19</v>
      </c>
      <c r="E2" t="s">
        <v>19</v>
      </c>
      <c r="F2" t="s">
        <v>19</v>
      </c>
      <c r="G2">
        <v>0</v>
      </c>
      <c r="H2" t="s">
        <v>19</v>
      </c>
      <c r="I2" s="16">
        <f t="array" ref="I2">COUNTIF([PRODUIT],"&lt;="&amp;B2)</f>
        <v>79</v>
      </c>
    </row>
    <row r="3" spans="1:9">
      <c r="A3" t="s">
        <v>17</v>
      </c>
      <c r="B3" t="s">
        <v>20</v>
      </c>
      <c r="C3" t="s">
        <v>18</v>
      </c>
      <c r="D3" t="s">
        <v>21</v>
      </c>
      <c r="E3">
        <v>3</v>
      </c>
      <c r="F3" t="s">
        <v>22</v>
      </c>
      <c r="G3">
        <v>1</v>
      </c>
      <c r="H3">
        <v>318.7</v>
      </c>
      <c r="I3" s="16">
        <f t="array" ref="I3">COUNTIF([PRODUIT],"&lt;="&amp;B3)</f>
        <v>134</v>
      </c>
    </row>
    <row r="4" spans="1:9">
      <c r="A4" t="s">
        <v>17</v>
      </c>
      <c r="B4" t="s">
        <v>23</v>
      </c>
      <c r="C4" t="s">
        <v>24</v>
      </c>
      <c r="D4" t="s">
        <v>25</v>
      </c>
      <c r="E4" t="s">
        <v>26</v>
      </c>
      <c r="F4" t="s">
        <v>22</v>
      </c>
      <c r="G4">
        <v>2</v>
      </c>
      <c r="H4">
        <v>77.5</v>
      </c>
      <c r="I4" s="16">
        <f t="array" ref="I4">COUNTIF([PRODUIT],"&lt;="&amp;B4)</f>
        <v>141</v>
      </c>
    </row>
    <row r="5" spans="1:9">
      <c r="A5" t="s">
        <v>17</v>
      </c>
      <c r="B5" t="s">
        <v>27</v>
      </c>
      <c r="C5" t="s">
        <v>28</v>
      </c>
      <c r="D5" t="s">
        <v>19</v>
      </c>
      <c r="E5" t="s">
        <v>29</v>
      </c>
      <c r="F5" t="s">
        <v>30</v>
      </c>
      <c r="G5">
        <v>2</v>
      </c>
      <c r="H5">
        <v>49.95</v>
      </c>
      <c r="I5" s="16">
        <f t="array" ref="I5">COUNTIF([PRODUIT],"&lt;="&amp;B5)</f>
        <v>158</v>
      </c>
    </row>
    <row r="6" spans="1:9">
      <c r="A6" t="s">
        <v>17</v>
      </c>
      <c r="B6" t="s">
        <v>31</v>
      </c>
      <c r="C6" t="s">
        <v>18</v>
      </c>
      <c r="D6" t="s">
        <v>32</v>
      </c>
      <c r="E6">
        <v>50</v>
      </c>
      <c r="F6" t="s">
        <v>6</v>
      </c>
      <c r="G6">
        <v>1</v>
      </c>
      <c r="H6">
        <v>64.56</v>
      </c>
      <c r="I6" s="16">
        <f t="array" ref="I6">COUNTIF([PRODUIT],"&lt;="&amp;B6)</f>
        <v>55</v>
      </c>
    </row>
    <row r="7" spans="1:9">
      <c r="A7" t="s">
        <v>17</v>
      </c>
      <c r="B7" t="s">
        <v>33</v>
      </c>
      <c r="C7" t="s">
        <v>19</v>
      </c>
      <c r="D7" t="s">
        <v>34</v>
      </c>
      <c r="E7" t="s">
        <v>19</v>
      </c>
      <c r="F7" t="s">
        <v>30</v>
      </c>
      <c r="G7">
        <v>1</v>
      </c>
      <c r="H7">
        <v>50.23</v>
      </c>
      <c r="I7" s="16">
        <f t="array" ref="I7">COUNTIF([PRODUIT],"&lt;="&amp;B7)</f>
        <v>53</v>
      </c>
    </row>
    <row r="8" spans="1:9">
      <c r="A8" t="s">
        <v>17</v>
      </c>
      <c r="B8" t="s">
        <v>35</v>
      </c>
      <c r="C8" t="s">
        <v>19</v>
      </c>
      <c r="D8" t="s">
        <v>36</v>
      </c>
      <c r="E8">
        <v>100</v>
      </c>
      <c r="F8" t="s">
        <v>30</v>
      </c>
      <c r="G8">
        <v>0</v>
      </c>
      <c r="H8">
        <v>51.91</v>
      </c>
      <c r="I8" s="16">
        <f t="array" ref="I8">COUNTIF([PRODUIT],"&lt;="&amp;B8)</f>
        <v>52</v>
      </c>
    </row>
    <row r="9" spans="1:9">
      <c r="A9" t="s">
        <v>17</v>
      </c>
      <c r="B9" t="s">
        <v>37</v>
      </c>
      <c r="C9" t="s">
        <v>19</v>
      </c>
      <c r="D9" t="s">
        <v>38</v>
      </c>
      <c r="E9">
        <v>100</v>
      </c>
      <c r="F9" t="s">
        <v>30</v>
      </c>
      <c r="G9" t="s">
        <v>19</v>
      </c>
      <c r="H9">
        <v>13</v>
      </c>
      <c r="I9" s="16">
        <f t="array" ref="I9">COUNTIF([PRODUIT],"&lt;="&amp;B9)</f>
        <v>51</v>
      </c>
    </row>
    <row r="10" spans="1:9">
      <c r="A10" t="s">
        <v>17</v>
      </c>
      <c r="B10" t="s">
        <v>39</v>
      </c>
      <c r="C10" t="s">
        <v>19</v>
      </c>
      <c r="D10" t="s">
        <v>40</v>
      </c>
      <c r="E10">
        <v>100</v>
      </c>
      <c r="F10" t="s">
        <v>30</v>
      </c>
      <c r="G10">
        <v>0</v>
      </c>
      <c r="H10">
        <v>51.91</v>
      </c>
      <c r="I10" s="16">
        <f t="array" ref="I10">COUNTIF([PRODUIT],"&lt;="&amp;B10)</f>
        <v>54</v>
      </c>
    </row>
    <row r="11" spans="1:9">
      <c r="A11" t="s">
        <v>17</v>
      </c>
      <c r="B11" t="s">
        <v>41</v>
      </c>
      <c r="C11" t="s">
        <v>28</v>
      </c>
      <c r="D11" t="s">
        <v>42</v>
      </c>
      <c r="E11">
        <v>2</v>
      </c>
      <c r="F11" t="s">
        <v>30</v>
      </c>
      <c r="G11">
        <v>2</v>
      </c>
      <c r="H11">
        <v>119.9</v>
      </c>
      <c r="I11" s="16">
        <f t="array" ref="I11">COUNTIF([PRODUIT],"&lt;="&amp;B11)</f>
        <v>159</v>
      </c>
    </row>
    <row r="12" spans="1:9">
      <c r="A12" t="s">
        <v>17</v>
      </c>
      <c r="B12" t="s">
        <v>43</v>
      </c>
      <c r="C12" t="s">
        <v>18</v>
      </c>
      <c r="D12" t="s">
        <v>44</v>
      </c>
      <c r="E12" t="s">
        <v>45</v>
      </c>
      <c r="F12" t="s">
        <v>30</v>
      </c>
      <c r="G12">
        <v>1</v>
      </c>
      <c r="H12">
        <v>274</v>
      </c>
      <c r="I12" s="16">
        <f t="array" ref="I12">COUNTIF([PRODUIT],"&lt;="&amp;B12)</f>
        <v>73</v>
      </c>
    </row>
    <row r="13" spans="1:9">
      <c r="A13" t="s">
        <v>17</v>
      </c>
      <c r="B13" t="s">
        <v>46</v>
      </c>
      <c r="C13" t="s">
        <v>19</v>
      </c>
      <c r="D13" t="s">
        <v>47</v>
      </c>
      <c r="E13" t="s">
        <v>19</v>
      </c>
      <c r="F13" t="s">
        <v>6</v>
      </c>
      <c r="G13" t="s">
        <v>19</v>
      </c>
      <c r="H13">
        <v>12.51</v>
      </c>
      <c r="I13" s="16">
        <f t="array" ref="I13">COUNTIF([PRODUIT],"&lt;="&amp;B13)</f>
        <v>20</v>
      </c>
    </row>
    <row r="14" spans="1:9">
      <c r="A14" t="s">
        <v>17</v>
      </c>
      <c r="B14" t="s">
        <v>48</v>
      </c>
      <c r="C14" t="s">
        <v>24</v>
      </c>
      <c r="D14" t="s">
        <v>19</v>
      </c>
      <c r="E14" t="s">
        <v>19</v>
      </c>
      <c r="F14" t="s">
        <v>19</v>
      </c>
      <c r="G14">
        <v>1</v>
      </c>
      <c r="H14" t="s">
        <v>19</v>
      </c>
      <c r="I14" s="16">
        <f t="array" ref="I14">COUNTIF([PRODUIT],"&lt;="&amp;B14)</f>
        <v>48</v>
      </c>
    </row>
    <row r="15" spans="1:9">
      <c r="A15" t="s">
        <v>17</v>
      </c>
      <c r="B15" t="s">
        <v>49</v>
      </c>
      <c r="C15" t="s">
        <v>50</v>
      </c>
      <c r="D15" t="s">
        <v>51</v>
      </c>
      <c r="E15" t="s">
        <v>52</v>
      </c>
      <c r="F15" t="s">
        <v>30</v>
      </c>
      <c r="G15">
        <v>2</v>
      </c>
      <c r="H15">
        <v>13.5</v>
      </c>
      <c r="I15" s="16">
        <f t="array" ref="I15">COUNTIF([PRODUIT],"&lt;="&amp;B15)</f>
        <v>5</v>
      </c>
    </row>
    <row r="16" spans="1:9">
      <c r="A16" t="s">
        <v>17</v>
      </c>
      <c r="B16" t="s">
        <v>53</v>
      </c>
      <c r="C16" t="s">
        <v>54</v>
      </c>
      <c r="D16" t="s">
        <v>19</v>
      </c>
      <c r="E16" t="s">
        <v>19</v>
      </c>
      <c r="F16" t="s">
        <v>19</v>
      </c>
      <c r="G16">
        <v>1</v>
      </c>
      <c r="H16" t="s">
        <v>19</v>
      </c>
      <c r="I16" s="16">
        <f t="array" ref="I16">COUNTIF([PRODUIT],"&lt;="&amp;B16)</f>
        <v>74</v>
      </c>
    </row>
    <row r="17" spans="1:9">
      <c r="A17" t="s">
        <v>17</v>
      </c>
      <c r="B17" t="s">
        <v>55</v>
      </c>
      <c r="C17" t="s">
        <v>56</v>
      </c>
      <c r="D17" t="s">
        <v>19</v>
      </c>
      <c r="E17" t="s">
        <v>19</v>
      </c>
      <c r="F17" t="s">
        <v>19</v>
      </c>
      <c r="G17">
        <v>1</v>
      </c>
      <c r="H17" t="s">
        <v>19</v>
      </c>
      <c r="I17" s="16">
        <f t="array" ref="I17">COUNTIF([PRODUIT],"&lt;="&amp;B17)</f>
        <v>108</v>
      </c>
    </row>
    <row r="18" spans="1:9">
      <c r="A18" t="s">
        <v>17</v>
      </c>
      <c r="B18" t="s">
        <v>57</v>
      </c>
      <c r="C18" t="s">
        <v>58</v>
      </c>
      <c r="D18" t="s">
        <v>59</v>
      </c>
      <c r="E18" t="s">
        <v>60</v>
      </c>
      <c r="F18" t="s">
        <v>30</v>
      </c>
      <c r="G18">
        <v>0</v>
      </c>
      <c r="H18">
        <v>25.9</v>
      </c>
      <c r="I18" s="16">
        <f t="array" ref="I18">COUNTIF([PRODUIT],"&lt;="&amp;B18)</f>
        <v>26</v>
      </c>
    </row>
    <row r="19" spans="1:9">
      <c r="A19" t="s">
        <v>17</v>
      </c>
      <c r="B19" t="s">
        <v>61</v>
      </c>
      <c r="C19" t="s">
        <v>19</v>
      </c>
      <c r="D19" t="s">
        <v>62</v>
      </c>
      <c r="E19">
        <v>1</v>
      </c>
      <c r="F19" t="s">
        <v>30</v>
      </c>
      <c r="G19">
        <v>1</v>
      </c>
      <c r="H19">
        <v>14.9</v>
      </c>
      <c r="I19" s="16">
        <f t="array" ref="I19">COUNTIF([PRODUIT],"&lt;="&amp;B19)</f>
        <v>149</v>
      </c>
    </row>
    <row r="20" spans="1:9">
      <c r="A20" t="s">
        <v>17</v>
      </c>
      <c r="B20" t="s">
        <v>63</v>
      </c>
      <c r="C20" t="s">
        <v>19</v>
      </c>
      <c r="D20" t="s">
        <v>64</v>
      </c>
      <c r="E20">
        <v>1</v>
      </c>
      <c r="F20" t="s">
        <v>6</v>
      </c>
      <c r="G20">
        <v>1</v>
      </c>
      <c r="H20">
        <v>29.25</v>
      </c>
      <c r="I20" s="16">
        <f t="array" ref="I20">COUNTIF([PRODUIT],"&lt;="&amp;B20)</f>
        <v>150</v>
      </c>
    </row>
    <row r="21" spans="1:9">
      <c r="A21" t="s">
        <v>17</v>
      </c>
      <c r="B21" t="s">
        <v>65</v>
      </c>
      <c r="C21" t="s">
        <v>66</v>
      </c>
      <c r="D21" t="s">
        <v>19</v>
      </c>
      <c r="E21" t="s">
        <v>19</v>
      </c>
      <c r="F21" t="s">
        <v>19</v>
      </c>
      <c r="G21">
        <v>2</v>
      </c>
      <c r="H21" t="s">
        <v>19</v>
      </c>
      <c r="I21" s="16">
        <f t="array" ref="I21">COUNTIF([PRODUIT],"&lt;="&amp;B21)</f>
        <v>135</v>
      </c>
    </row>
    <row r="22" spans="1:9">
      <c r="A22" t="s">
        <v>17</v>
      </c>
      <c r="B22" t="s">
        <v>67</v>
      </c>
      <c r="C22" t="s">
        <v>18</v>
      </c>
      <c r="D22" t="s">
        <v>19</v>
      </c>
      <c r="E22">
        <v>5</v>
      </c>
      <c r="F22" t="s">
        <v>22</v>
      </c>
      <c r="H22">
        <v>13.4</v>
      </c>
      <c r="I22" s="16">
        <f t="array" ref="I22">COUNTIF([PRODUIT],"&lt;="&amp;B22)</f>
        <v>119</v>
      </c>
    </row>
    <row r="23" spans="1:9">
      <c r="A23" t="s">
        <v>17</v>
      </c>
      <c r="B23" t="s">
        <v>68</v>
      </c>
      <c r="C23" t="s">
        <v>69</v>
      </c>
      <c r="D23" t="s">
        <v>19</v>
      </c>
      <c r="E23" t="s">
        <v>19</v>
      </c>
      <c r="F23" t="s">
        <v>30</v>
      </c>
      <c r="G23">
        <v>0</v>
      </c>
      <c r="H23" t="s">
        <v>19</v>
      </c>
      <c r="I23" s="16">
        <f t="array" ref="I23">COUNTIF([PRODUIT],"&lt;="&amp;B23)</f>
        <v>144</v>
      </c>
    </row>
    <row r="24" spans="1:9">
      <c r="A24" t="s">
        <v>17</v>
      </c>
      <c r="B24" t="s">
        <v>70</v>
      </c>
      <c r="C24" t="s">
        <v>71</v>
      </c>
      <c r="D24" t="s">
        <v>19</v>
      </c>
      <c r="E24" t="s">
        <v>19</v>
      </c>
      <c r="F24" t="s">
        <v>19</v>
      </c>
      <c r="G24">
        <v>1</v>
      </c>
      <c r="H24" t="s">
        <v>19</v>
      </c>
      <c r="I24" s="16">
        <f t="array" ref="I24">COUNTIF([PRODUIT],"&lt;="&amp;B24)</f>
        <v>110</v>
      </c>
    </row>
    <row r="25" spans="1:9">
      <c r="A25" t="s">
        <v>17</v>
      </c>
      <c r="B25" t="s">
        <v>72</v>
      </c>
      <c r="C25" t="s">
        <v>71</v>
      </c>
      <c r="D25" t="s">
        <v>73</v>
      </c>
      <c r="E25" t="s">
        <v>19</v>
      </c>
      <c r="F25" t="s">
        <v>22</v>
      </c>
      <c r="G25">
        <v>0</v>
      </c>
      <c r="H25">
        <v>89.7</v>
      </c>
      <c r="I25" s="16">
        <f t="array" ref="I25">COUNTIF([PRODUIT],"&lt;="&amp;B25)</f>
        <v>116</v>
      </c>
    </row>
    <row r="26" spans="1:9">
      <c r="A26" t="s">
        <v>74</v>
      </c>
      <c r="B26" t="s">
        <v>75</v>
      </c>
      <c r="C26" t="s">
        <v>76</v>
      </c>
      <c r="D26" t="s">
        <v>77</v>
      </c>
      <c r="E26" t="s">
        <v>19</v>
      </c>
      <c r="F26" t="s">
        <v>78</v>
      </c>
      <c r="G26">
        <v>2</v>
      </c>
      <c r="H26">
        <v>9.41</v>
      </c>
      <c r="I26" s="16">
        <f t="array" ref="I26">COUNTIF([PRODUIT],"&lt;="&amp;B26)</f>
        <v>38</v>
      </c>
    </row>
    <row r="27" spans="1:9">
      <c r="A27" t="s">
        <v>74</v>
      </c>
      <c r="B27" t="s">
        <v>79</v>
      </c>
      <c r="C27" t="s">
        <v>76</v>
      </c>
      <c r="D27" t="s">
        <v>80</v>
      </c>
      <c r="E27" t="s">
        <v>19</v>
      </c>
      <c r="F27" t="s">
        <v>6</v>
      </c>
      <c r="G27">
        <v>2</v>
      </c>
      <c r="H27">
        <v>9.81</v>
      </c>
      <c r="I27" s="16">
        <f t="array" ref="I27">COUNTIF([PRODUIT],"&lt;="&amp;B27)</f>
        <v>39</v>
      </c>
    </row>
    <row r="28" spans="1:9">
      <c r="A28" t="s">
        <v>74</v>
      </c>
      <c r="B28" t="s">
        <v>81</v>
      </c>
      <c r="C28" t="s">
        <v>19</v>
      </c>
      <c r="D28" t="s">
        <v>82</v>
      </c>
      <c r="E28" t="s">
        <v>19</v>
      </c>
      <c r="F28" t="s">
        <v>6</v>
      </c>
      <c r="G28" t="s">
        <v>19</v>
      </c>
      <c r="H28">
        <v>6.29</v>
      </c>
      <c r="I28" s="16">
        <f t="array" ref="I28">COUNTIF([PRODUIT],"&lt;="&amp;B28)</f>
        <v>37</v>
      </c>
    </row>
    <row r="29" spans="1:9">
      <c r="A29" t="s">
        <v>74</v>
      </c>
      <c r="B29" t="s">
        <v>83</v>
      </c>
      <c r="C29" t="s">
        <v>19</v>
      </c>
      <c r="D29" t="s">
        <v>84</v>
      </c>
      <c r="E29">
        <v>100</v>
      </c>
      <c r="F29" t="s">
        <v>6</v>
      </c>
      <c r="G29" t="s">
        <v>19</v>
      </c>
      <c r="H29">
        <v>3.5</v>
      </c>
      <c r="I29" s="16">
        <f t="array" ref="I29">COUNTIF([PRODUIT],"&lt;="&amp;B29)</f>
        <v>112</v>
      </c>
    </row>
    <row r="30" spans="1:9">
      <c r="A30" t="s">
        <v>74</v>
      </c>
      <c r="B30" t="s">
        <v>85</v>
      </c>
      <c r="C30" t="s">
        <v>76</v>
      </c>
      <c r="D30" t="s">
        <v>86</v>
      </c>
      <c r="E30" t="s">
        <v>19</v>
      </c>
      <c r="F30" t="s">
        <v>78</v>
      </c>
      <c r="G30">
        <v>3</v>
      </c>
      <c r="H30">
        <v>22.43</v>
      </c>
      <c r="I30" s="16">
        <f t="array" ref="I30">COUNTIF([PRODUIT],"&lt;="&amp;B30)</f>
        <v>117</v>
      </c>
    </row>
    <row r="31" spans="1:9">
      <c r="A31" t="s">
        <v>74</v>
      </c>
      <c r="B31" t="s">
        <v>87</v>
      </c>
      <c r="C31" t="s">
        <v>19</v>
      </c>
      <c r="D31" t="s">
        <v>19</v>
      </c>
      <c r="E31" t="s">
        <v>19</v>
      </c>
      <c r="F31" t="s">
        <v>19</v>
      </c>
      <c r="G31">
        <v>0</v>
      </c>
      <c r="H31" t="s">
        <v>19</v>
      </c>
      <c r="I31" s="16">
        <f t="array" ref="I31">COUNTIF([PRODUIT],"&lt;="&amp;B31)</f>
        <v>24</v>
      </c>
    </row>
    <row r="32" spans="1:9">
      <c r="A32" t="s">
        <v>74</v>
      </c>
      <c r="B32" t="s">
        <v>88</v>
      </c>
      <c r="C32" t="s">
        <v>66</v>
      </c>
      <c r="D32" t="s">
        <v>19</v>
      </c>
      <c r="E32" t="s">
        <v>19</v>
      </c>
      <c r="F32" t="s">
        <v>19</v>
      </c>
      <c r="G32">
        <v>1</v>
      </c>
      <c r="H32" t="s">
        <v>19</v>
      </c>
      <c r="I32" s="16">
        <f t="array" ref="I32">COUNTIF([PRODUIT],"&lt;="&amp;B32)</f>
        <v>27</v>
      </c>
    </row>
    <row r="33" spans="1:9">
      <c r="A33" t="s">
        <v>74</v>
      </c>
      <c r="B33" t="s">
        <v>89</v>
      </c>
      <c r="C33" t="s">
        <v>90</v>
      </c>
      <c r="D33" t="s">
        <v>91</v>
      </c>
      <c r="E33" t="s">
        <v>92</v>
      </c>
      <c r="F33" t="s">
        <v>22</v>
      </c>
      <c r="G33">
        <v>0</v>
      </c>
      <c r="H33">
        <v>199.5</v>
      </c>
      <c r="I33" s="16">
        <f t="array" ref="I33">COUNTIF([PRODUIT],"&lt;="&amp;B33)</f>
        <v>19</v>
      </c>
    </row>
    <row r="34" spans="1:9">
      <c r="A34" t="s">
        <v>74</v>
      </c>
      <c r="B34" t="s">
        <v>93</v>
      </c>
      <c r="C34" t="s">
        <v>18</v>
      </c>
      <c r="D34" t="s">
        <v>94</v>
      </c>
      <c r="E34" t="s">
        <v>19</v>
      </c>
      <c r="F34" t="s">
        <v>78</v>
      </c>
      <c r="G34">
        <v>2</v>
      </c>
      <c r="H34">
        <v>166.16</v>
      </c>
      <c r="I34" s="16">
        <f t="array" ref="I34">COUNTIF([PRODUIT],"&lt;="&amp;B34)</f>
        <v>109</v>
      </c>
    </row>
    <row r="35" spans="1:9">
      <c r="A35" t="s">
        <v>74</v>
      </c>
      <c r="B35" t="s">
        <v>95</v>
      </c>
      <c r="C35" t="s">
        <v>66</v>
      </c>
      <c r="D35" t="s">
        <v>96</v>
      </c>
      <c r="E35" t="s">
        <v>97</v>
      </c>
      <c r="F35" t="s">
        <v>22</v>
      </c>
      <c r="G35">
        <v>2</v>
      </c>
      <c r="H35">
        <v>223</v>
      </c>
      <c r="I35" s="16">
        <f t="array" ref="I35">COUNTIF([PRODUIT],"&lt;="&amp;B35)</f>
        <v>132</v>
      </c>
    </row>
    <row r="36" spans="1:9">
      <c r="A36" t="s">
        <v>74</v>
      </c>
      <c r="B36" t="s">
        <v>98</v>
      </c>
      <c r="C36" t="s">
        <v>66</v>
      </c>
      <c r="D36" t="s">
        <v>99</v>
      </c>
      <c r="E36" t="s">
        <v>100</v>
      </c>
      <c r="F36" t="s">
        <v>30</v>
      </c>
      <c r="G36">
        <v>0</v>
      </c>
      <c r="H36">
        <v>87.51</v>
      </c>
      <c r="I36" s="16">
        <f t="array" ref="I36">COUNTIF([PRODUIT],"&lt;="&amp;B36)</f>
        <v>133</v>
      </c>
    </row>
    <row r="37" spans="1:9">
      <c r="A37" t="s">
        <v>74</v>
      </c>
      <c r="B37" t="s">
        <v>101</v>
      </c>
      <c r="C37" t="s">
        <v>102</v>
      </c>
      <c r="D37" t="s">
        <v>103</v>
      </c>
      <c r="E37" t="s">
        <v>19</v>
      </c>
      <c r="F37" t="s">
        <v>78</v>
      </c>
      <c r="G37">
        <v>1</v>
      </c>
      <c r="H37">
        <v>25.5</v>
      </c>
      <c r="I37" s="16">
        <f t="array" ref="I37">COUNTIF([PRODUIT],"&lt;="&amp;B37)</f>
        <v>152</v>
      </c>
    </row>
    <row r="38" spans="1:9">
      <c r="A38" t="s">
        <v>74</v>
      </c>
      <c r="B38" t="s">
        <v>104</v>
      </c>
      <c r="C38" t="s">
        <v>102</v>
      </c>
      <c r="D38" t="s">
        <v>19</v>
      </c>
      <c r="E38">
        <v>10</v>
      </c>
      <c r="F38" t="s">
        <v>78</v>
      </c>
      <c r="G38">
        <v>0</v>
      </c>
      <c r="H38">
        <v>25.5</v>
      </c>
      <c r="I38" s="16">
        <f t="array" ref="I38">COUNTIF([PRODUIT],"&lt;="&amp;B38)</f>
        <v>151</v>
      </c>
    </row>
    <row r="39" spans="1:9">
      <c r="A39" t="s">
        <v>74</v>
      </c>
      <c r="B39" t="s">
        <v>105</v>
      </c>
      <c r="C39" t="s">
        <v>106</v>
      </c>
      <c r="D39" t="s">
        <v>107</v>
      </c>
      <c r="E39">
        <v>1</v>
      </c>
      <c r="F39" t="s">
        <v>6</v>
      </c>
      <c r="G39">
        <v>0</v>
      </c>
      <c r="H39">
        <v>20.16</v>
      </c>
      <c r="I39" s="16">
        <f t="array" ref="I39">COUNTIF([PRODUIT],"&lt;="&amp;B39)</f>
        <v>139</v>
      </c>
    </row>
    <row r="40" spans="1:9">
      <c r="A40" t="s">
        <v>74</v>
      </c>
      <c r="B40" t="s">
        <v>108</v>
      </c>
      <c r="C40" t="s">
        <v>106</v>
      </c>
      <c r="D40" t="s">
        <v>19</v>
      </c>
      <c r="E40" t="s">
        <v>19</v>
      </c>
      <c r="F40" t="s">
        <v>78</v>
      </c>
      <c r="G40">
        <v>0</v>
      </c>
      <c r="H40" t="s">
        <v>19</v>
      </c>
      <c r="I40" s="16">
        <f t="array" ref="I40">COUNTIF([PRODUIT],"&lt;="&amp;B40)</f>
        <v>138</v>
      </c>
    </row>
    <row r="41" spans="1:9">
      <c r="A41" t="s">
        <v>74</v>
      </c>
      <c r="B41" t="s">
        <v>109</v>
      </c>
      <c r="C41" t="s">
        <v>19</v>
      </c>
      <c r="D41" t="s">
        <v>19</v>
      </c>
      <c r="E41" t="s">
        <v>19</v>
      </c>
      <c r="F41" t="s">
        <v>19</v>
      </c>
      <c r="G41">
        <v>0</v>
      </c>
      <c r="H41" t="s">
        <v>19</v>
      </c>
      <c r="I41" s="16">
        <f t="array" ref="I41">COUNTIF([PRODUIT],"&lt;="&amp;B41)</f>
        <v>7</v>
      </c>
    </row>
    <row r="42" spans="1:9">
      <c r="A42" t="s">
        <v>74</v>
      </c>
      <c r="B42" t="s">
        <v>110</v>
      </c>
      <c r="C42" t="s">
        <v>111</v>
      </c>
      <c r="D42" t="s">
        <v>19</v>
      </c>
      <c r="E42" t="s">
        <v>19</v>
      </c>
      <c r="F42" t="s">
        <v>78</v>
      </c>
      <c r="G42">
        <v>2</v>
      </c>
      <c r="H42" t="s">
        <v>19</v>
      </c>
      <c r="I42" s="16">
        <f t="array" ref="I42">COUNTIF([PRODUIT],"&lt;="&amp;B42)</f>
        <v>15</v>
      </c>
    </row>
    <row r="43" spans="1:9">
      <c r="A43" t="s">
        <v>74</v>
      </c>
      <c r="B43" t="s">
        <v>112</v>
      </c>
      <c r="C43" t="s">
        <v>111</v>
      </c>
      <c r="D43" t="s">
        <v>113</v>
      </c>
      <c r="E43" t="s">
        <v>114</v>
      </c>
      <c r="F43" t="s">
        <v>78</v>
      </c>
      <c r="G43">
        <v>2</v>
      </c>
      <c r="H43">
        <v>46.55</v>
      </c>
      <c r="I43" s="16">
        <f t="array" ref="I43">COUNTIF([PRODUIT],"&lt;="&amp;B43)</f>
        <v>16</v>
      </c>
    </row>
    <row r="44" spans="1:9">
      <c r="A44" t="s">
        <v>74</v>
      </c>
      <c r="B44" t="s">
        <v>115</v>
      </c>
      <c r="C44" t="s">
        <v>111</v>
      </c>
      <c r="D44" t="s">
        <v>116</v>
      </c>
      <c r="E44" t="s">
        <v>114</v>
      </c>
      <c r="F44" t="s">
        <v>78</v>
      </c>
      <c r="G44">
        <v>1</v>
      </c>
      <c r="H44">
        <v>46.55</v>
      </c>
      <c r="I44" s="16">
        <f t="array" ref="I44">COUNTIF([PRODUIT],"&lt;="&amp;B44)</f>
        <v>14</v>
      </c>
    </row>
    <row r="45" spans="1:9">
      <c r="A45" t="s">
        <v>74</v>
      </c>
      <c r="B45" t="s">
        <v>117</v>
      </c>
      <c r="C45" t="s">
        <v>19</v>
      </c>
      <c r="D45" t="s">
        <v>19</v>
      </c>
      <c r="E45" t="s">
        <v>19</v>
      </c>
      <c r="F45" t="s">
        <v>78</v>
      </c>
      <c r="G45">
        <v>0</v>
      </c>
      <c r="H45" t="s">
        <v>19</v>
      </c>
      <c r="I45" s="16">
        <f t="array" ref="I45">COUNTIF([PRODUIT],"&lt;="&amp;B45)</f>
        <v>145</v>
      </c>
    </row>
    <row r="46" spans="1:9">
      <c r="A46" t="s">
        <v>74</v>
      </c>
      <c r="B46" t="s">
        <v>118</v>
      </c>
      <c r="C46" t="s">
        <v>19</v>
      </c>
      <c r="D46" t="s">
        <v>19</v>
      </c>
      <c r="E46" t="s">
        <v>19</v>
      </c>
      <c r="F46" t="s">
        <v>78</v>
      </c>
      <c r="G46">
        <v>2</v>
      </c>
      <c r="H46" t="s">
        <v>19</v>
      </c>
      <c r="I46" s="16">
        <f t="array" ref="I46">COUNTIF([PRODUIT],"&lt;="&amp;B46)</f>
        <v>146</v>
      </c>
    </row>
    <row r="47" spans="1:9">
      <c r="A47" t="s">
        <v>74</v>
      </c>
      <c r="B47" t="s">
        <v>119</v>
      </c>
      <c r="C47" t="s">
        <v>19</v>
      </c>
      <c r="D47" t="s">
        <v>120</v>
      </c>
      <c r="E47" t="s">
        <v>19</v>
      </c>
      <c r="F47" t="s">
        <v>78</v>
      </c>
      <c r="G47">
        <v>2</v>
      </c>
      <c r="H47">
        <v>41.8</v>
      </c>
      <c r="I47" s="16">
        <f t="array" ref="I47">COUNTIF([PRODUIT],"&lt;="&amp;B47)</f>
        <v>147</v>
      </c>
    </row>
    <row r="48" spans="1:9">
      <c r="A48" t="s">
        <v>74</v>
      </c>
      <c r="B48" t="s">
        <v>121</v>
      </c>
      <c r="C48" t="s">
        <v>19</v>
      </c>
      <c r="D48" t="s">
        <v>19</v>
      </c>
      <c r="E48" t="s">
        <v>19</v>
      </c>
      <c r="F48" t="s">
        <v>78</v>
      </c>
      <c r="G48">
        <v>0</v>
      </c>
      <c r="H48" t="s">
        <v>19</v>
      </c>
      <c r="I48" s="16">
        <f t="array" ref="I48">COUNTIF([PRODUIT],"&lt;="&amp;B48)</f>
        <v>148</v>
      </c>
    </row>
    <row r="49" spans="1:9">
      <c r="A49" t="s">
        <v>74</v>
      </c>
      <c r="B49" t="s">
        <v>122</v>
      </c>
      <c r="C49" t="s">
        <v>18</v>
      </c>
      <c r="D49" t="s">
        <v>19</v>
      </c>
      <c r="E49" t="s">
        <v>19</v>
      </c>
      <c r="F49" t="s">
        <v>22</v>
      </c>
      <c r="G49">
        <v>0</v>
      </c>
      <c r="H49" t="s">
        <v>19</v>
      </c>
      <c r="I49" s="16">
        <f t="array" ref="I49">COUNTIF([PRODUIT],"&lt;="&amp;B49)</f>
        <v>164</v>
      </c>
    </row>
    <row r="50" spans="1:9">
      <c r="A50" t="s">
        <v>74</v>
      </c>
      <c r="B50" t="s">
        <v>123</v>
      </c>
      <c r="C50" t="s">
        <v>18</v>
      </c>
      <c r="D50" t="s">
        <v>19</v>
      </c>
      <c r="E50" t="s">
        <v>19</v>
      </c>
      <c r="F50" t="s">
        <v>19</v>
      </c>
      <c r="G50">
        <v>0</v>
      </c>
      <c r="H50" t="s">
        <v>19</v>
      </c>
      <c r="I50" s="16">
        <f t="array" ref="I50">COUNTIF([PRODUIT],"&lt;="&amp;B50)</f>
        <v>163</v>
      </c>
    </row>
    <row r="51" spans="1:9">
      <c r="A51" t="s">
        <v>74</v>
      </c>
      <c r="B51" t="s">
        <v>124</v>
      </c>
      <c r="C51" t="s">
        <v>18</v>
      </c>
      <c r="D51" t="s">
        <v>19</v>
      </c>
      <c r="E51" t="s">
        <v>19</v>
      </c>
      <c r="F51" t="s">
        <v>19</v>
      </c>
      <c r="G51">
        <v>0</v>
      </c>
      <c r="H51" t="s">
        <v>19</v>
      </c>
      <c r="I51" s="16">
        <f t="array" ref="I51">COUNTIF([PRODUIT],"&lt;="&amp;B51)</f>
        <v>140</v>
      </c>
    </row>
    <row r="52" spans="1:9">
      <c r="A52" t="s">
        <v>74</v>
      </c>
      <c r="B52" t="s">
        <v>125</v>
      </c>
      <c r="C52" t="s">
        <v>126</v>
      </c>
      <c r="D52" t="s">
        <v>127</v>
      </c>
      <c r="E52" t="s">
        <v>128</v>
      </c>
      <c r="F52" t="s">
        <v>78</v>
      </c>
      <c r="G52">
        <v>1</v>
      </c>
      <c r="H52">
        <v>74.5</v>
      </c>
      <c r="I52" s="16">
        <f t="array" ref="I52">COUNTIF([PRODUIT],"&lt;="&amp;B52)</f>
        <v>36</v>
      </c>
    </row>
    <row r="53" spans="1:9">
      <c r="A53" t="s">
        <v>74</v>
      </c>
      <c r="B53" t="s">
        <v>129</v>
      </c>
      <c r="C53" t="s">
        <v>130</v>
      </c>
      <c r="D53" t="s">
        <v>131</v>
      </c>
      <c r="E53" t="s">
        <v>132</v>
      </c>
      <c r="F53" t="s">
        <v>6</v>
      </c>
      <c r="G53">
        <v>1</v>
      </c>
      <c r="H53">
        <v>65.61</v>
      </c>
      <c r="I53" s="16">
        <f t="array" ref="I53">COUNTIF([PRODUIT],"&lt;="&amp;B53)</f>
        <v>58</v>
      </c>
    </row>
    <row r="54" spans="1:9">
      <c r="A54" t="s">
        <v>74</v>
      </c>
      <c r="B54" t="s">
        <v>133</v>
      </c>
      <c r="C54" t="s">
        <v>134</v>
      </c>
      <c r="D54" t="s">
        <v>135</v>
      </c>
      <c r="E54">
        <v>1</v>
      </c>
      <c r="F54" t="s">
        <v>78</v>
      </c>
      <c r="G54">
        <v>1</v>
      </c>
      <c r="H54">
        <v>98.61</v>
      </c>
      <c r="I54" s="16">
        <f t="array" ref="I54">COUNTIF([PRODUIT],"&lt;="&amp;B54)</f>
        <v>77</v>
      </c>
    </row>
    <row r="55" spans="1:9">
      <c r="A55" t="s">
        <v>74</v>
      </c>
      <c r="B55" t="s">
        <v>136</v>
      </c>
      <c r="C55" t="s">
        <v>134</v>
      </c>
      <c r="D55" t="s">
        <v>19</v>
      </c>
      <c r="E55" t="s">
        <v>19</v>
      </c>
      <c r="F55" t="s">
        <v>78</v>
      </c>
      <c r="G55">
        <v>0</v>
      </c>
      <c r="H55" t="s">
        <v>19</v>
      </c>
      <c r="I55" s="16">
        <f t="array" ref="I55">COUNTIF([PRODUIT],"&lt;="&amp;B55)</f>
        <v>76</v>
      </c>
    </row>
    <row r="56" spans="1:9">
      <c r="A56" t="s">
        <v>74</v>
      </c>
      <c r="B56" t="s">
        <v>137</v>
      </c>
      <c r="C56" t="s">
        <v>24</v>
      </c>
      <c r="D56" t="s">
        <v>19</v>
      </c>
      <c r="E56" t="s">
        <v>19</v>
      </c>
      <c r="F56" t="s">
        <v>19</v>
      </c>
      <c r="G56">
        <v>1</v>
      </c>
      <c r="H56" t="s">
        <v>19</v>
      </c>
      <c r="I56" s="16">
        <f t="array" ref="I56">COUNTIF([PRODUIT],"&lt;="&amp;B56)</f>
        <v>72</v>
      </c>
    </row>
    <row r="57" spans="1:9">
      <c r="A57" t="s">
        <v>74</v>
      </c>
      <c r="B57" t="s">
        <v>138</v>
      </c>
      <c r="C57" t="s">
        <v>139</v>
      </c>
      <c r="D57" t="s">
        <v>140</v>
      </c>
      <c r="E57" t="s">
        <v>19</v>
      </c>
      <c r="F57" t="s">
        <v>22</v>
      </c>
      <c r="G57">
        <v>0</v>
      </c>
      <c r="H57">
        <v>63</v>
      </c>
      <c r="I57" s="16">
        <f t="array" ref="I57">COUNTIF([PRODUIT],"&lt;="&amp;B57)</f>
        <v>78</v>
      </c>
    </row>
    <row r="58" spans="1:9">
      <c r="A58" t="s">
        <v>74</v>
      </c>
      <c r="B58" t="s">
        <v>141</v>
      </c>
      <c r="C58" t="s">
        <v>71</v>
      </c>
      <c r="D58" t="s">
        <v>19</v>
      </c>
      <c r="E58" t="s">
        <v>19</v>
      </c>
      <c r="F58" t="s">
        <v>19</v>
      </c>
      <c r="G58">
        <v>2</v>
      </c>
      <c r="H58" t="s">
        <v>19</v>
      </c>
      <c r="I58" s="16">
        <f t="array" ref="I58">COUNTIF([PRODUIT],"&lt;="&amp;B58)</f>
        <v>63</v>
      </c>
    </row>
    <row r="59" spans="1:9">
      <c r="A59" t="s">
        <v>74</v>
      </c>
      <c r="B59" t="s">
        <v>142</v>
      </c>
      <c r="C59" t="s">
        <v>19</v>
      </c>
      <c r="D59" t="s">
        <v>19</v>
      </c>
      <c r="E59" t="s">
        <v>19</v>
      </c>
      <c r="F59" t="s">
        <v>6</v>
      </c>
      <c r="G59">
        <v>0</v>
      </c>
      <c r="H59" t="s">
        <v>19</v>
      </c>
      <c r="I59" s="16">
        <f t="array" ref="I59">COUNTIF([PRODUIT],"&lt;="&amp;B59)</f>
        <v>113</v>
      </c>
    </row>
    <row r="60" spans="1:9">
      <c r="A60" t="s">
        <v>74</v>
      </c>
      <c r="B60" t="s">
        <v>143</v>
      </c>
      <c r="C60" t="s">
        <v>19</v>
      </c>
      <c r="D60" t="s">
        <v>19</v>
      </c>
      <c r="E60" t="s">
        <v>19</v>
      </c>
      <c r="F60" t="s">
        <v>19</v>
      </c>
      <c r="G60">
        <v>0</v>
      </c>
      <c r="H60" t="s">
        <v>19</v>
      </c>
      <c r="I60" s="16">
        <f t="array" ref="I60">COUNTIF([PRODUIT],"&lt;="&amp;B60)</f>
        <v>114</v>
      </c>
    </row>
    <row r="61" spans="1:9">
      <c r="A61" t="s">
        <v>74</v>
      </c>
      <c r="B61" t="s">
        <v>144</v>
      </c>
      <c r="C61" t="s">
        <v>19</v>
      </c>
      <c r="D61" t="s">
        <v>19</v>
      </c>
      <c r="E61" t="s">
        <v>19</v>
      </c>
      <c r="F61" t="s">
        <v>19</v>
      </c>
      <c r="G61">
        <v>1</v>
      </c>
      <c r="H61" t="s">
        <v>19</v>
      </c>
      <c r="I61" s="16">
        <f t="array" ref="I61">COUNTIF([PRODUIT],"&lt;="&amp;B61)</f>
        <v>115</v>
      </c>
    </row>
    <row r="62" spans="1:9">
      <c r="A62" t="s">
        <v>74</v>
      </c>
      <c r="B62" t="s">
        <v>145</v>
      </c>
      <c r="C62" t="s">
        <v>19</v>
      </c>
      <c r="D62" t="s">
        <v>19</v>
      </c>
      <c r="E62" t="s">
        <v>19</v>
      </c>
      <c r="F62" t="s">
        <v>19</v>
      </c>
      <c r="G62">
        <v>1</v>
      </c>
      <c r="H62" t="s">
        <v>19</v>
      </c>
      <c r="I62" s="16">
        <f t="array" ref="I62">COUNTIF([PRODUIT],"&lt;="&amp;B62)</f>
        <v>31</v>
      </c>
    </row>
    <row r="63" spans="1:9">
      <c r="A63" t="s">
        <v>74</v>
      </c>
      <c r="B63" t="s">
        <v>146</v>
      </c>
      <c r="C63" t="s">
        <v>56</v>
      </c>
      <c r="D63" t="s">
        <v>147</v>
      </c>
      <c r="E63">
        <v>100</v>
      </c>
      <c r="F63" t="s">
        <v>78</v>
      </c>
      <c r="G63">
        <v>1</v>
      </c>
      <c r="H63">
        <v>16.91</v>
      </c>
      <c r="I63" s="16">
        <f t="array" ref="I63">COUNTIF([PRODUIT],"&lt;="&amp;B63)</f>
        <v>32</v>
      </c>
    </row>
    <row r="64" spans="1:9">
      <c r="A64" t="s">
        <v>74</v>
      </c>
      <c r="B64" t="s">
        <v>148</v>
      </c>
      <c r="C64" t="s">
        <v>19</v>
      </c>
      <c r="D64" t="s">
        <v>19</v>
      </c>
      <c r="E64" t="s">
        <v>19</v>
      </c>
      <c r="F64" t="s">
        <v>19</v>
      </c>
      <c r="G64">
        <v>0</v>
      </c>
      <c r="H64" t="s">
        <v>19</v>
      </c>
      <c r="I64" s="16">
        <f t="array" ref="I64">COUNTIF([PRODUIT],"&lt;="&amp;B64)</f>
        <v>29</v>
      </c>
    </row>
    <row r="65" spans="1:9">
      <c r="A65" t="s">
        <v>74</v>
      </c>
      <c r="B65" t="s">
        <v>149</v>
      </c>
      <c r="C65" t="s">
        <v>19</v>
      </c>
      <c r="D65" t="s">
        <v>19</v>
      </c>
      <c r="E65" t="s">
        <v>19</v>
      </c>
      <c r="F65" t="s">
        <v>19</v>
      </c>
      <c r="G65">
        <v>0</v>
      </c>
      <c r="H65" t="s">
        <v>19</v>
      </c>
      <c r="I65" s="16">
        <f t="array" ref="I65">COUNTIF([PRODUIT],"&lt;="&amp;B65)</f>
        <v>30</v>
      </c>
    </row>
    <row r="66" spans="1:9">
      <c r="A66" t="s">
        <v>74</v>
      </c>
      <c r="B66" t="s">
        <v>150</v>
      </c>
      <c r="C66" t="s">
        <v>151</v>
      </c>
      <c r="D66" t="s">
        <v>152</v>
      </c>
      <c r="E66">
        <v>36</v>
      </c>
      <c r="F66" t="s">
        <v>30</v>
      </c>
      <c r="G66" t="s">
        <v>19</v>
      </c>
      <c r="H66">
        <v>34.950000000000003</v>
      </c>
      <c r="I66" s="16">
        <f t="array" ref="I66">COUNTIF([PRODUIT],"&lt;="&amp;B66)</f>
        <v>59</v>
      </c>
    </row>
    <row r="67" spans="1:9">
      <c r="A67" t="s">
        <v>74</v>
      </c>
      <c r="B67" t="s">
        <v>153</v>
      </c>
      <c r="C67" t="s">
        <v>24</v>
      </c>
      <c r="D67" t="s">
        <v>19</v>
      </c>
      <c r="E67" t="s">
        <v>19</v>
      </c>
      <c r="F67" t="s">
        <v>19</v>
      </c>
      <c r="G67">
        <v>0</v>
      </c>
      <c r="H67" t="s">
        <v>19</v>
      </c>
      <c r="I67" s="16">
        <f t="array" ref="I67">COUNTIF([PRODUIT],"&lt;="&amp;B67)</f>
        <v>93</v>
      </c>
    </row>
    <row r="68" spans="1:9">
      <c r="A68" t="s">
        <v>74</v>
      </c>
      <c r="B68" t="s">
        <v>154</v>
      </c>
      <c r="C68" t="s">
        <v>24</v>
      </c>
      <c r="D68" t="s">
        <v>155</v>
      </c>
      <c r="E68">
        <v>400</v>
      </c>
      <c r="F68" t="s">
        <v>78</v>
      </c>
      <c r="G68">
        <v>1</v>
      </c>
      <c r="H68">
        <v>54.63</v>
      </c>
      <c r="I68" s="16">
        <f t="array" ref="I68">COUNTIF([PRODUIT],"&lt;="&amp;B68)</f>
        <v>94</v>
      </c>
    </row>
    <row r="69" spans="1:9">
      <c r="A69" t="s">
        <v>74</v>
      </c>
      <c r="B69" t="s">
        <v>156</v>
      </c>
      <c r="C69" t="s">
        <v>157</v>
      </c>
      <c r="D69" t="s">
        <v>19</v>
      </c>
      <c r="E69" t="s">
        <v>19</v>
      </c>
      <c r="F69" t="s">
        <v>19</v>
      </c>
      <c r="G69" t="s">
        <v>19</v>
      </c>
      <c r="H69" t="s">
        <v>19</v>
      </c>
      <c r="I69" s="16">
        <f t="array" ref="I69">COUNTIF([PRODUIT],"&lt;="&amp;B69)</f>
        <v>92</v>
      </c>
    </row>
    <row r="70" spans="1:9">
      <c r="A70" t="s">
        <v>74</v>
      </c>
      <c r="B70" t="s">
        <v>158</v>
      </c>
      <c r="C70" t="s">
        <v>56</v>
      </c>
      <c r="D70" t="s">
        <v>159</v>
      </c>
      <c r="E70">
        <v>1</v>
      </c>
      <c r="F70" t="s">
        <v>6</v>
      </c>
      <c r="G70">
        <v>1</v>
      </c>
      <c r="H70">
        <v>10.9</v>
      </c>
      <c r="I70" s="16">
        <f t="array" ref="I70">COUNTIF([PRODUIT],"&lt;="&amp;B70)</f>
        <v>13</v>
      </c>
    </row>
    <row r="71" spans="1:9">
      <c r="A71" t="s">
        <v>74</v>
      </c>
      <c r="B71" t="s">
        <v>160</v>
      </c>
      <c r="C71" t="s">
        <v>161</v>
      </c>
      <c r="D71" t="s">
        <v>162</v>
      </c>
      <c r="E71">
        <v>100</v>
      </c>
      <c r="F71" t="s">
        <v>30</v>
      </c>
      <c r="G71">
        <v>2</v>
      </c>
      <c r="H71">
        <v>89</v>
      </c>
      <c r="I71" s="16">
        <f t="array" ref="I71">COUNTIF([PRODUIT],"&lt;="&amp;B71)</f>
        <v>34</v>
      </c>
    </row>
    <row r="72" spans="1:9">
      <c r="A72" t="s">
        <v>74</v>
      </c>
      <c r="B72" t="s">
        <v>163</v>
      </c>
      <c r="C72" t="s">
        <v>161</v>
      </c>
      <c r="D72" t="s">
        <v>19</v>
      </c>
      <c r="E72" t="s">
        <v>19</v>
      </c>
      <c r="F72" t="s">
        <v>30</v>
      </c>
      <c r="G72">
        <v>1</v>
      </c>
      <c r="H72" t="s">
        <v>19</v>
      </c>
      <c r="I72" s="16">
        <f t="array" ref="I72">COUNTIF([PRODUIT],"&lt;="&amp;B72)</f>
        <v>33</v>
      </c>
    </row>
    <row r="73" spans="1:9">
      <c r="A73" t="s">
        <v>74</v>
      </c>
      <c r="B73" t="s">
        <v>164</v>
      </c>
      <c r="C73" t="s">
        <v>161</v>
      </c>
      <c r="D73" t="s">
        <v>165</v>
      </c>
      <c r="E73">
        <v>50</v>
      </c>
      <c r="F73" t="s">
        <v>5</v>
      </c>
      <c r="G73">
        <v>0</v>
      </c>
      <c r="I73" s="16">
        <f t="array" ref="I73">COUNTIF([PRODUIT],"&lt;="&amp;B73)</f>
        <v>35</v>
      </c>
    </row>
    <row r="74" spans="1:9">
      <c r="A74" t="s">
        <v>74</v>
      </c>
      <c r="B74" t="s">
        <v>166</v>
      </c>
      <c r="C74" t="s">
        <v>167</v>
      </c>
      <c r="D74" t="s">
        <v>19</v>
      </c>
      <c r="E74" t="s">
        <v>19</v>
      </c>
      <c r="F74" t="s">
        <v>19</v>
      </c>
      <c r="G74">
        <v>1</v>
      </c>
      <c r="H74" t="s">
        <v>19</v>
      </c>
      <c r="I74" s="16">
        <f t="array" ref="I74">COUNTIF([PRODUIT],"&lt;="&amp;B74)</f>
        <v>103</v>
      </c>
    </row>
    <row r="75" spans="1:9">
      <c r="A75" t="s">
        <v>74</v>
      </c>
      <c r="B75" t="s">
        <v>168</v>
      </c>
      <c r="C75" t="s">
        <v>167</v>
      </c>
      <c r="D75" t="s">
        <v>19</v>
      </c>
      <c r="E75" t="s">
        <v>19</v>
      </c>
      <c r="F75" t="s">
        <v>30</v>
      </c>
      <c r="G75">
        <v>1</v>
      </c>
      <c r="H75" t="s">
        <v>19</v>
      </c>
      <c r="I75" s="16">
        <f t="array" ref="I75">COUNTIF([PRODUIT],"&lt;="&amp;B75)</f>
        <v>104</v>
      </c>
    </row>
    <row r="76" spans="1:9">
      <c r="A76" t="s">
        <v>74</v>
      </c>
      <c r="B76" t="s">
        <v>169</v>
      </c>
      <c r="C76" t="s">
        <v>167</v>
      </c>
      <c r="D76" t="s">
        <v>19</v>
      </c>
      <c r="E76" t="s">
        <v>19</v>
      </c>
      <c r="F76" t="s">
        <v>19</v>
      </c>
      <c r="G76">
        <v>0</v>
      </c>
      <c r="H76" t="s">
        <v>19</v>
      </c>
      <c r="I76" s="16">
        <f t="array" ref="I76">COUNTIF([PRODUIT],"&lt;="&amp;B76)</f>
        <v>105</v>
      </c>
    </row>
    <row r="77" spans="1:9">
      <c r="A77" t="s">
        <v>74</v>
      </c>
      <c r="B77" t="s">
        <v>170</v>
      </c>
      <c r="C77" t="s">
        <v>90</v>
      </c>
      <c r="D77" t="s">
        <v>171</v>
      </c>
      <c r="E77" t="s">
        <v>100</v>
      </c>
      <c r="F77" t="s">
        <v>22</v>
      </c>
      <c r="G77">
        <v>0</v>
      </c>
      <c r="H77">
        <v>93.6</v>
      </c>
      <c r="I77" s="16">
        <f t="array" ref="I77">COUNTIF([PRODUIT],"&lt;="&amp;B77)</f>
        <v>6</v>
      </c>
    </row>
    <row r="78" spans="1:9">
      <c r="A78" t="s">
        <v>74</v>
      </c>
      <c r="B78" t="s">
        <v>172</v>
      </c>
      <c r="C78" t="s">
        <v>24</v>
      </c>
      <c r="D78" t="s">
        <v>173</v>
      </c>
      <c r="E78" t="s">
        <v>19</v>
      </c>
      <c r="F78" t="s">
        <v>6</v>
      </c>
      <c r="G78">
        <v>1</v>
      </c>
      <c r="H78">
        <v>44.91</v>
      </c>
      <c r="I78" s="16">
        <f t="array" ref="I78">COUNTIF([PRODUIT],"&lt;="&amp;B78)</f>
        <v>43</v>
      </c>
    </row>
    <row r="79" spans="1:9">
      <c r="A79" t="s">
        <v>174</v>
      </c>
      <c r="B79" t="s">
        <v>175</v>
      </c>
      <c r="C79" t="s">
        <v>19</v>
      </c>
      <c r="D79" t="s">
        <v>19</v>
      </c>
      <c r="E79" t="s">
        <v>19</v>
      </c>
      <c r="F79" t="s">
        <v>22</v>
      </c>
      <c r="G79">
        <v>2</v>
      </c>
      <c r="H79" t="s">
        <v>19</v>
      </c>
      <c r="I79" s="16">
        <f t="array" ref="I79">COUNTIF([PRODUIT],"&lt;="&amp;B79)</f>
        <v>70</v>
      </c>
    </row>
    <row r="80" spans="1:9">
      <c r="A80" t="s">
        <v>174</v>
      </c>
      <c r="B80" t="s">
        <v>176</v>
      </c>
      <c r="C80" t="s">
        <v>71</v>
      </c>
      <c r="D80" t="s">
        <v>177</v>
      </c>
      <c r="E80" t="s">
        <v>178</v>
      </c>
      <c r="F80" t="s">
        <v>22</v>
      </c>
      <c r="G80">
        <v>1</v>
      </c>
      <c r="H80">
        <v>28</v>
      </c>
      <c r="I80" s="16">
        <f t="array" ref="I80">COUNTIF([PRODUIT],"&lt;="&amp;B80)</f>
        <v>50</v>
      </c>
    </row>
    <row r="81" spans="1:9">
      <c r="A81" t="s">
        <v>174</v>
      </c>
      <c r="B81" t="s">
        <v>179</v>
      </c>
      <c r="C81" t="s">
        <v>180</v>
      </c>
      <c r="D81" t="s">
        <v>181</v>
      </c>
      <c r="E81">
        <v>1</v>
      </c>
      <c r="F81" t="s">
        <v>78</v>
      </c>
      <c r="G81">
        <v>1</v>
      </c>
      <c r="H81">
        <v>56.91</v>
      </c>
      <c r="I81" s="16">
        <f t="array" ref="I81">COUNTIF([PRODUIT],"&lt;="&amp;B81)</f>
        <v>98</v>
      </c>
    </row>
    <row r="82" spans="1:9">
      <c r="A82" t="s">
        <v>174</v>
      </c>
      <c r="B82" t="s">
        <v>182</v>
      </c>
      <c r="C82" t="s">
        <v>90</v>
      </c>
      <c r="D82" t="s">
        <v>19</v>
      </c>
      <c r="E82" t="s">
        <v>19</v>
      </c>
      <c r="F82" t="s">
        <v>19</v>
      </c>
      <c r="G82">
        <v>0</v>
      </c>
      <c r="H82" t="s">
        <v>19</v>
      </c>
      <c r="I82" s="16">
        <f t="array" ref="I82">COUNTIF([PRODUIT],"&lt;="&amp;B82)</f>
        <v>18</v>
      </c>
    </row>
    <row r="83" spans="1:9">
      <c r="A83" t="s">
        <v>174</v>
      </c>
      <c r="B83" t="s">
        <v>183</v>
      </c>
      <c r="C83" t="s">
        <v>180</v>
      </c>
      <c r="D83" t="s">
        <v>184</v>
      </c>
      <c r="E83">
        <v>1</v>
      </c>
      <c r="F83" t="s">
        <v>78</v>
      </c>
      <c r="G83">
        <v>3</v>
      </c>
      <c r="H83">
        <v>16.899999999999999</v>
      </c>
      <c r="I83" s="16">
        <f t="array" ref="I83">COUNTIF([PRODUIT],"&lt;="&amp;B83)</f>
        <v>88</v>
      </c>
    </row>
    <row r="84" spans="1:9">
      <c r="A84" t="s">
        <v>174</v>
      </c>
      <c r="B84" t="s">
        <v>185</v>
      </c>
      <c r="C84" t="s">
        <v>180</v>
      </c>
      <c r="D84" t="s">
        <v>186</v>
      </c>
      <c r="E84">
        <v>1</v>
      </c>
      <c r="F84" t="s">
        <v>78</v>
      </c>
      <c r="G84">
        <v>3</v>
      </c>
      <c r="H84">
        <v>16.899999999999999</v>
      </c>
      <c r="I84" s="16">
        <f t="array" ref="I84">COUNTIF([PRODUIT],"&lt;="&amp;B84)</f>
        <v>89</v>
      </c>
    </row>
    <row r="85" spans="1:9">
      <c r="A85" t="s">
        <v>174</v>
      </c>
      <c r="B85" t="s">
        <v>187</v>
      </c>
      <c r="C85" t="s">
        <v>19</v>
      </c>
      <c r="D85" t="s">
        <v>19</v>
      </c>
      <c r="E85" t="s">
        <v>19</v>
      </c>
      <c r="F85" t="s">
        <v>22</v>
      </c>
      <c r="G85" t="s">
        <v>19</v>
      </c>
      <c r="H85">
        <v>69.900000000000006</v>
      </c>
      <c r="I85" s="16">
        <f t="array" ref="I85">COUNTIF([PRODUIT],"&lt;="&amp;B85)</f>
        <v>131</v>
      </c>
    </row>
    <row r="86" spans="1:9">
      <c r="A86" t="s">
        <v>174</v>
      </c>
      <c r="B86" t="s">
        <v>188</v>
      </c>
      <c r="C86" t="s">
        <v>139</v>
      </c>
      <c r="D86" t="s">
        <v>19</v>
      </c>
      <c r="E86" t="s">
        <v>19</v>
      </c>
      <c r="F86" t="s">
        <v>22</v>
      </c>
      <c r="G86" t="s">
        <v>19</v>
      </c>
      <c r="H86">
        <v>69.900000000000006</v>
      </c>
      <c r="I86" s="16">
        <f t="array" ref="I86">COUNTIF([PRODUIT],"&lt;="&amp;B86)</f>
        <v>127</v>
      </c>
    </row>
    <row r="87" spans="1:9">
      <c r="A87" t="s">
        <v>174</v>
      </c>
      <c r="B87" t="s">
        <v>189</v>
      </c>
      <c r="C87" t="s">
        <v>139</v>
      </c>
      <c r="D87" t="s">
        <v>190</v>
      </c>
      <c r="E87" t="s">
        <v>19</v>
      </c>
      <c r="F87" t="s">
        <v>22</v>
      </c>
      <c r="G87" t="s">
        <v>19</v>
      </c>
      <c r="H87">
        <v>69.900000000000006</v>
      </c>
      <c r="I87" s="16">
        <f t="array" ref="I87">COUNTIF([PRODUIT],"&lt;="&amp;B87)</f>
        <v>128</v>
      </c>
    </row>
    <row r="88" spans="1:9">
      <c r="A88" t="s">
        <v>174</v>
      </c>
      <c r="B88" t="s">
        <v>191</v>
      </c>
      <c r="C88" t="s">
        <v>139</v>
      </c>
      <c r="D88" t="s">
        <v>192</v>
      </c>
      <c r="E88" t="s">
        <v>19</v>
      </c>
      <c r="F88" t="s">
        <v>22</v>
      </c>
      <c r="G88" t="s">
        <v>19</v>
      </c>
      <c r="H88">
        <v>69.900000000000006</v>
      </c>
      <c r="I88" s="16">
        <f t="array" ref="I88">COUNTIF([PRODUIT],"&lt;="&amp;B88)</f>
        <v>129</v>
      </c>
    </row>
    <row r="89" spans="1:9">
      <c r="A89" t="s">
        <v>174</v>
      </c>
      <c r="B89" t="s">
        <v>193</v>
      </c>
      <c r="C89" t="s">
        <v>139</v>
      </c>
      <c r="D89" t="s">
        <v>194</v>
      </c>
      <c r="E89" t="s">
        <v>19</v>
      </c>
      <c r="F89" t="s">
        <v>22</v>
      </c>
      <c r="G89" t="s">
        <v>19</v>
      </c>
      <c r="H89">
        <v>69.900000000000006</v>
      </c>
      <c r="I89" s="16">
        <f t="array" ref="I89">COUNTIF([PRODUIT],"&lt;="&amp;B89)</f>
        <v>130</v>
      </c>
    </row>
    <row r="90" spans="1:9">
      <c r="A90" t="s">
        <v>174</v>
      </c>
      <c r="B90" t="s">
        <v>195</v>
      </c>
      <c r="C90" t="s">
        <v>139</v>
      </c>
      <c r="D90" t="s">
        <v>196</v>
      </c>
      <c r="E90" t="s">
        <v>19</v>
      </c>
      <c r="F90" t="s">
        <v>22</v>
      </c>
      <c r="G90" t="s">
        <v>19</v>
      </c>
      <c r="H90">
        <v>69.900000000000006</v>
      </c>
      <c r="I90" s="16">
        <f t="array" ref="I90">COUNTIF([PRODUIT],"&lt;="&amp;B90)</f>
        <v>121</v>
      </c>
    </row>
    <row r="91" spans="1:9">
      <c r="A91" t="s">
        <v>174</v>
      </c>
      <c r="B91" t="s">
        <v>197</v>
      </c>
      <c r="C91" t="s">
        <v>139</v>
      </c>
      <c r="D91" t="s">
        <v>198</v>
      </c>
      <c r="E91" t="s">
        <v>19</v>
      </c>
      <c r="F91" t="s">
        <v>22</v>
      </c>
      <c r="G91" t="s">
        <v>19</v>
      </c>
      <c r="H91">
        <v>69.900000000000006</v>
      </c>
      <c r="I91" s="16">
        <f t="array" ref="I91">COUNTIF([PRODUIT],"&lt;="&amp;B91)</f>
        <v>122</v>
      </c>
    </row>
    <row r="92" spans="1:9">
      <c r="A92" t="s">
        <v>174</v>
      </c>
      <c r="B92" t="s">
        <v>199</v>
      </c>
      <c r="C92" t="s">
        <v>139</v>
      </c>
      <c r="D92" t="s">
        <v>200</v>
      </c>
      <c r="E92" t="s">
        <v>19</v>
      </c>
      <c r="F92" t="s">
        <v>22</v>
      </c>
      <c r="G92" t="s">
        <v>19</v>
      </c>
      <c r="H92">
        <v>69.900000000000006</v>
      </c>
      <c r="I92" s="16">
        <f t="array" ref="I92">COUNTIF([PRODUIT],"&lt;="&amp;B92)</f>
        <v>123</v>
      </c>
    </row>
    <row r="93" spans="1:9">
      <c r="A93" t="s">
        <v>174</v>
      </c>
      <c r="B93" t="s">
        <v>201</v>
      </c>
      <c r="C93" t="s">
        <v>139</v>
      </c>
      <c r="D93" t="s">
        <v>202</v>
      </c>
      <c r="E93" t="s">
        <v>19</v>
      </c>
      <c r="F93" t="s">
        <v>22</v>
      </c>
      <c r="G93" t="s">
        <v>19</v>
      </c>
      <c r="H93">
        <v>69.900000000000006</v>
      </c>
      <c r="I93" s="16">
        <f t="array" ref="I93">COUNTIF([PRODUIT],"&lt;="&amp;B93)</f>
        <v>124</v>
      </c>
    </row>
    <row r="94" spans="1:9">
      <c r="A94" t="s">
        <v>174</v>
      </c>
      <c r="B94" t="s">
        <v>203</v>
      </c>
      <c r="C94" t="s">
        <v>139</v>
      </c>
      <c r="D94" t="s">
        <v>204</v>
      </c>
      <c r="E94" t="s">
        <v>19</v>
      </c>
      <c r="F94" t="s">
        <v>22</v>
      </c>
      <c r="G94" t="s">
        <v>19</v>
      </c>
      <c r="H94">
        <v>69.900000000000006</v>
      </c>
      <c r="I94" s="16">
        <f t="array" ref="I94">COUNTIF([PRODUIT],"&lt;="&amp;B94)</f>
        <v>125</v>
      </c>
    </row>
    <row r="95" spans="1:9">
      <c r="A95" t="s">
        <v>174</v>
      </c>
      <c r="B95" t="s">
        <v>205</v>
      </c>
      <c r="C95" t="s">
        <v>139</v>
      </c>
      <c r="D95" t="s">
        <v>206</v>
      </c>
      <c r="E95" t="s">
        <v>19</v>
      </c>
      <c r="F95" t="s">
        <v>22</v>
      </c>
      <c r="G95" t="s">
        <v>19</v>
      </c>
      <c r="H95">
        <v>69.900000000000006</v>
      </c>
      <c r="I95" s="16">
        <f t="array" ref="I95">COUNTIF([PRODUIT],"&lt;="&amp;B95)</f>
        <v>126</v>
      </c>
    </row>
    <row r="96" spans="1:9">
      <c r="A96" t="s">
        <v>174</v>
      </c>
      <c r="B96" t="s">
        <v>207</v>
      </c>
      <c r="C96" t="s">
        <v>19</v>
      </c>
      <c r="D96" t="s">
        <v>208</v>
      </c>
      <c r="E96">
        <v>100</v>
      </c>
      <c r="F96" t="s">
        <v>6</v>
      </c>
      <c r="G96" t="s">
        <v>19</v>
      </c>
      <c r="H96">
        <v>69.209999999999994</v>
      </c>
      <c r="I96" s="16">
        <f t="array" ref="I96">COUNTIF([PRODUIT],"&lt;="&amp;B96)</f>
        <v>56</v>
      </c>
    </row>
    <row r="97" spans="1:9">
      <c r="A97" t="s">
        <v>174</v>
      </c>
      <c r="B97" t="s">
        <v>209</v>
      </c>
      <c r="C97" t="s">
        <v>210</v>
      </c>
      <c r="D97" t="s">
        <v>21</v>
      </c>
      <c r="E97">
        <v>1</v>
      </c>
      <c r="F97" t="s">
        <v>22</v>
      </c>
      <c r="G97" t="s">
        <v>19</v>
      </c>
      <c r="H97">
        <v>20.56</v>
      </c>
      <c r="I97" s="16">
        <f t="array" ref="I97">COUNTIF([PRODUIT],"&lt;="&amp;B97)</f>
        <v>46</v>
      </c>
    </row>
    <row r="98" spans="1:9">
      <c r="A98" t="s">
        <v>4</v>
      </c>
      <c r="B98" t="s">
        <v>211</v>
      </c>
      <c r="C98" t="s">
        <v>90</v>
      </c>
      <c r="D98" t="s">
        <v>212</v>
      </c>
      <c r="E98" t="s">
        <v>19</v>
      </c>
      <c r="F98" t="s">
        <v>22</v>
      </c>
      <c r="G98">
        <v>6</v>
      </c>
      <c r="H98">
        <v>39</v>
      </c>
      <c r="I98" s="16">
        <f t="array" ref="I98">COUNTIF([PRODUIT],"&lt;="&amp;B98)</f>
        <v>142</v>
      </c>
    </row>
    <row r="99" spans="1:9">
      <c r="A99" t="s">
        <v>4</v>
      </c>
      <c r="B99" t="s">
        <v>213</v>
      </c>
      <c r="C99" t="s">
        <v>19</v>
      </c>
      <c r="D99" t="s">
        <v>19</v>
      </c>
      <c r="E99" t="s">
        <v>19</v>
      </c>
      <c r="F99" t="s">
        <v>22</v>
      </c>
      <c r="G99">
        <v>3</v>
      </c>
      <c r="H99" t="s">
        <v>19</v>
      </c>
      <c r="I99" s="16">
        <f t="array" ref="I99">COUNTIF([PRODUIT],"&lt;="&amp;B99)</f>
        <v>11</v>
      </c>
    </row>
    <row r="100" spans="1:9">
      <c r="A100" t="s">
        <v>4</v>
      </c>
      <c r="B100" t="s">
        <v>357</v>
      </c>
      <c r="C100" t="s">
        <v>90</v>
      </c>
      <c r="D100" t="s">
        <v>214</v>
      </c>
      <c r="E100" t="s">
        <v>19</v>
      </c>
      <c r="F100" t="s">
        <v>22</v>
      </c>
      <c r="G100">
        <v>2</v>
      </c>
      <c r="H100">
        <v>0</v>
      </c>
      <c r="I100" s="16">
        <f t="array" ref="I100">COUNTIF([PRODUIT],"&lt;="&amp;B100)</f>
        <v>3</v>
      </c>
    </row>
    <row r="101" spans="1:9">
      <c r="A101" t="s">
        <v>4</v>
      </c>
      <c r="B101" t="s">
        <v>215</v>
      </c>
      <c r="C101" t="s">
        <v>216</v>
      </c>
      <c r="D101" t="s">
        <v>19</v>
      </c>
      <c r="E101" t="s">
        <v>19</v>
      </c>
      <c r="F101" t="s">
        <v>19</v>
      </c>
      <c r="G101" t="s">
        <v>19</v>
      </c>
      <c r="H101" t="s">
        <v>19</v>
      </c>
      <c r="I101" s="16">
        <f t="array" ref="I101">COUNTIF([PRODUIT],"&lt;="&amp;B101)</f>
        <v>1</v>
      </c>
    </row>
    <row r="102" spans="1:9">
      <c r="A102" t="s">
        <v>4</v>
      </c>
      <c r="B102" t="s">
        <v>217</v>
      </c>
      <c r="C102" t="s">
        <v>19</v>
      </c>
      <c r="D102" t="s">
        <v>218</v>
      </c>
      <c r="E102" t="s">
        <v>19</v>
      </c>
      <c r="F102" t="s">
        <v>19</v>
      </c>
      <c r="G102" t="s">
        <v>19</v>
      </c>
      <c r="H102" t="s">
        <v>19</v>
      </c>
      <c r="I102" s="16">
        <f t="array" ref="I102">COUNTIF([PRODUIT],"&lt;="&amp;B102)</f>
        <v>2</v>
      </c>
    </row>
    <row r="103" spans="1:9">
      <c r="A103" t="s">
        <v>4</v>
      </c>
      <c r="B103" t="s">
        <v>219</v>
      </c>
      <c r="C103" t="s">
        <v>220</v>
      </c>
      <c r="D103" t="s">
        <v>221</v>
      </c>
      <c r="E103">
        <v>1</v>
      </c>
      <c r="F103" t="s">
        <v>6</v>
      </c>
      <c r="G103">
        <v>1</v>
      </c>
      <c r="H103">
        <v>16.27</v>
      </c>
      <c r="I103" s="16">
        <f t="array" ref="I103">COUNTIF([PRODUIT],"&lt;="&amp;B103)</f>
        <v>8</v>
      </c>
    </row>
    <row r="104" spans="1:9">
      <c r="A104" t="s">
        <v>4</v>
      </c>
      <c r="B104" t="s">
        <v>222</v>
      </c>
      <c r="C104" t="s">
        <v>223</v>
      </c>
      <c r="D104" t="s">
        <v>224</v>
      </c>
      <c r="E104">
        <v>12</v>
      </c>
      <c r="F104" t="s">
        <v>6</v>
      </c>
      <c r="G104">
        <v>0</v>
      </c>
      <c r="H104">
        <v>24.21</v>
      </c>
      <c r="I104" s="16">
        <f t="array" ref="I104">COUNTIF([PRODUIT],"&lt;="&amp;B104)</f>
        <v>97</v>
      </c>
    </row>
    <row r="105" spans="1:9">
      <c r="A105" t="s">
        <v>4</v>
      </c>
      <c r="B105" t="s">
        <v>225</v>
      </c>
      <c r="C105" t="s">
        <v>226</v>
      </c>
      <c r="D105" t="s">
        <v>227</v>
      </c>
      <c r="E105">
        <v>5</v>
      </c>
      <c r="F105" t="s">
        <v>78</v>
      </c>
      <c r="G105">
        <v>0</v>
      </c>
      <c r="H105">
        <v>13.21</v>
      </c>
      <c r="I105" s="16">
        <f t="array" ref="I105">COUNTIF([PRODUIT],"&lt;="&amp;B105)</f>
        <v>22</v>
      </c>
    </row>
    <row r="106" spans="1:9">
      <c r="A106" t="s">
        <v>4</v>
      </c>
      <c r="B106" t="s">
        <v>228</v>
      </c>
      <c r="C106" t="s">
        <v>226</v>
      </c>
      <c r="D106" t="s">
        <v>19</v>
      </c>
      <c r="E106" t="s">
        <v>19</v>
      </c>
      <c r="F106" t="s">
        <v>19</v>
      </c>
      <c r="G106" t="s">
        <v>19</v>
      </c>
      <c r="H106" t="s">
        <v>19</v>
      </c>
      <c r="I106" s="16">
        <f t="array" ref="I106">COUNTIF([PRODUIT],"&lt;="&amp;B106)</f>
        <v>102</v>
      </c>
    </row>
    <row r="107" spans="1:9">
      <c r="A107" t="s">
        <v>4</v>
      </c>
      <c r="B107" t="s">
        <v>229</v>
      </c>
      <c r="C107" t="s">
        <v>230</v>
      </c>
      <c r="D107" t="s">
        <v>231</v>
      </c>
      <c r="E107">
        <v>100</v>
      </c>
      <c r="F107" t="s">
        <v>22</v>
      </c>
      <c r="G107">
        <v>1</v>
      </c>
      <c r="H107">
        <v>22.58</v>
      </c>
      <c r="I107" s="16">
        <f t="array" ref="I107">COUNTIF([PRODUIT],"&lt;="&amp;B107)</f>
        <v>80</v>
      </c>
    </row>
    <row r="108" spans="1:9">
      <c r="A108" t="s">
        <v>4</v>
      </c>
      <c r="B108" t="s">
        <v>232</v>
      </c>
      <c r="C108" t="s">
        <v>233</v>
      </c>
      <c r="D108" t="s">
        <v>19</v>
      </c>
      <c r="E108">
        <v>1</v>
      </c>
      <c r="F108" t="s">
        <v>234</v>
      </c>
      <c r="G108" t="s">
        <v>19</v>
      </c>
      <c r="H108" t="s">
        <v>19</v>
      </c>
      <c r="I108" s="16">
        <f t="array" ref="I108">COUNTIF([PRODUIT],"&lt;="&amp;B108)</f>
        <v>67</v>
      </c>
    </row>
    <row r="109" spans="1:9">
      <c r="A109" t="s">
        <v>4</v>
      </c>
      <c r="B109" t="s">
        <v>235</v>
      </c>
      <c r="C109" t="s">
        <v>233</v>
      </c>
      <c r="D109">
        <v>942182</v>
      </c>
      <c r="E109">
        <v>1</v>
      </c>
      <c r="F109" t="s">
        <v>234</v>
      </c>
      <c r="G109" t="s">
        <v>19</v>
      </c>
      <c r="H109">
        <v>11.5</v>
      </c>
      <c r="I109" s="16">
        <f t="array" ref="I109">COUNTIF([PRODUIT],"&lt;="&amp;B109)</f>
        <v>66</v>
      </c>
    </row>
    <row r="110" spans="1:9">
      <c r="A110" t="s">
        <v>4</v>
      </c>
      <c r="B110" t="s">
        <v>236</v>
      </c>
      <c r="C110" t="s">
        <v>233</v>
      </c>
      <c r="D110" t="s">
        <v>237</v>
      </c>
      <c r="E110">
        <v>1</v>
      </c>
      <c r="F110" t="s">
        <v>234</v>
      </c>
      <c r="G110" t="s">
        <v>19</v>
      </c>
      <c r="H110">
        <v>11</v>
      </c>
      <c r="I110" s="16">
        <f t="array" ref="I110">COUNTIF([PRODUIT],"&lt;="&amp;B110)</f>
        <v>68</v>
      </c>
    </row>
    <row r="111" spans="1:9">
      <c r="A111" t="s">
        <v>4</v>
      </c>
      <c r="B111" t="s">
        <v>238</v>
      </c>
      <c r="C111" t="s">
        <v>19</v>
      </c>
      <c r="D111" t="s">
        <v>239</v>
      </c>
      <c r="F111" t="s">
        <v>6</v>
      </c>
      <c r="G111">
        <v>1</v>
      </c>
      <c r="H111">
        <v>5.36</v>
      </c>
      <c r="I111" s="16">
        <f t="array" ref="I111">COUNTIF([PRODUIT],"&lt;="&amp;B111)</f>
        <v>47</v>
      </c>
    </row>
    <row r="112" spans="1:9">
      <c r="A112" t="s">
        <v>4</v>
      </c>
      <c r="B112" t="s">
        <v>240</v>
      </c>
      <c r="C112" t="s">
        <v>241</v>
      </c>
      <c r="D112" t="s">
        <v>242</v>
      </c>
      <c r="E112">
        <v>50</v>
      </c>
      <c r="F112" t="s">
        <v>6</v>
      </c>
      <c r="G112">
        <v>4</v>
      </c>
      <c r="H112">
        <v>6.75</v>
      </c>
      <c r="I112" s="16">
        <f t="array" ref="I112">COUNTIF([PRODUIT],"&lt;="&amp;B112)</f>
        <v>91</v>
      </c>
    </row>
    <row r="113" spans="1:9">
      <c r="A113" t="s">
        <v>4</v>
      </c>
      <c r="B113" t="s">
        <v>243</v>
      </c>
      <c r="C113" t="s">
        <v>19</v>
      </c>
      <c r="D113" t="s">
        <v>244</v>
      </c>
      <c r="E113">
        <v>50</v>
      </c>
      <c r="F113" t="s">
        <v>22</v>
      </c>
      <c r="G113">
        <v>1</v>
      </c>
      <c r="H113">
        <v>9.5</v>
      </c>
      <c r="I113" s="16">
        <f t="array" ref="I113">COUNTIF([PRODUIT],"&lt;="&amp;B113)</f>
        <v>90</v>
      </c>
    </row>
    <row r="114" spans="1:9">
      <c r="A114" t="s">
        <v>4</v>
      </c>
      <c r="B114" t="s">
        <v>245</v>
      </c>
      <c r="C114" t="s">
        <v>246</v>
      </c>
      <c r="D114" t="s">
        <v>19</v>
      </c>
      <c r="E114" t="s">
        <v>19</v>
      </c>
      <c r="F114" t="s">
        <v>246</v>
      </c>
      <c r="G114">
        <v>2</v>
      </c>
      <c r="H114" t="s">
        <v>19</v>
      </c>
      <c r="I114" s="16">
        <f t="array" ref="I114">COUNTIF([PRODUIT],"&lt;="&amp;B114)</f>
        <v>160</v>
      </c>
    </row>
    <row r="115" spans="1:9">
      <c r="A115" t="s">
        <v>4</v>
      </c>
      <c r="B115" t="s">
        <v>247</v>
      </c>
      <c r="C115" t="s">
        <v>246</v>
      </c>
      <c r="D115" t="s">
        <v>19</v>
      </c>
      <c r="E115" t="s">
        <v>19</v>
      </c>
      <c r="F115" t="s">
        <v>246</v>
      </c>
      <c r="G115">
        <v>2</v>
      </c>
      <c r="H115" t="s">
        <v>19</v>
      </c>
      <c r="I115" s="16">
        <f t="array" ref="I115">COUNTIF([PRODUIT],"&lt;="&amp;B115)</f>
        <v>161</v>
      </c>
    </row>
    <row r="116" spans="1:9">
      <c r="A116" t="s">
        <v>4</v>
      </c>
      <c r="B116" t="s">
        <v>248</v>
      </c>
      <c r="C116" t="s">
        <v>249</v>
      </c>
      <c r="D116" t="s">
        <v>250</v>
      </c>
      <c r="E116" t="s">
        <v>251</v>
      </c>
      <c r="F116" t="s">
        <v>252</v>
      </c>
      <c r="G116" t="s">
        <v>19</v>
      </c>
      <c r="H116">
        <v>42.4</v>
      </c>
      <c r="I116" s="16">
        <f t="array" ref="I116">COUNTIF([PRODUIT],"&lt;="&amp;B116)</f>
        <v>101</v>
      </c>
    </row>
    <row r="117" spans="1:9">
      <c r="A117" t="s">
        <v>4</v>
      </c>
      <c r="B117" t="s">
        <v>253</v>
      </c>
      <c r="C117" t="s">
        <v>254</v>
      </c>
      <c r="D117" t="s">
        <v>255</v>
      </c>
      <c r="E117" t="s">
        <v>256</v>
      </c>
      <c r="F117" t="s">
        <v>252</v>
      </c>
      <c r="G117" t="s">
        <v>19</v>
      </c>
      <c r="H117">
        <v>19.989999999999998</v>
      </c>
      <c r="I117" s="16">
        <f t="array" ref="I117">COUNTIF([PRODUIT],"&lt;="&amp;B117)</f>
        <v>137</v>
      </c>
    </row>
    <row r="118" spans="1:9">
      <c r="A118" t="s">
        <v>4</v>
      </c>
      <c r="B118" t="s">
        <v>257</v>
      </c>
      <c r="C118" t="s">
        <v>19</v>
      </c>
      <c r="D118" t="s">
        <v>19</v>
      </c>
      <c r="E118" t="s">
        <v>19</v>
      </c>
      <c r="F118" t="s">
        <v>258</v>
      </c>
      <c r="G118" t="s">
        <v>19</v>
      </c>
      <c r="H118" t="s">
        <v>19</v>
      </c>
      <c r="I118" s="16">
        <f t="array" ref="I118">COUNTIF([PRODUIT],"&lt;="&amp;B118)</f>
        <v>69</v>
      </c>
    </row>
    <row r="119" spans="1:9">
      <c r="A119" t="s">
        <v>4</v>
      </c>
      <c r="B119" t="s">
        <v>259</v>
      </c>
      <c r="C119" t="s">
        <v>19</v>
      </c>
      <c r="D119" t="s">
        <v>19</v>
      </c>
      <c r="E119" t="s">
        <v>260</v>
      </c>
      <c r="F119" t="s">
        <v>261</v>
      </c>
      <c r="G119" t="s">
        <v>19</v>
      </c>
      <c r="H119" t="s">
        <v>19</v>
      </c>
      <c r="I119" s="16">
        <f t="array" ref="I119">COUNTIF([PRODUIT],"&lt;="&amp;B119)</f>
        <v>12</v>
      </c>
    </row>
    <row r="120" spans="1:9">
      <c r="A120" t="s">
        <v>4</v>
      </c>
      <c r="B120" t="s">
        <v>262</v>
      </c>
      <c r="C120" t="s">
        <v>19</v>
      </c>
      <c r="D120" t="s">
        <v>263</v>
      </c>
      <c r="E120" t="s">
        <v>264</v>
      </c>
      <c r="F120" t="s">
        <v>6</v>
      </c>
      <c r="G120" t="s">
        <v>19</v>
      </c>
      <c r="H120">
        <v>116.82</v>
      </c>
      <c r="I120" s="16">
        <f t="array" ref="I120">COUNTIF([PRODUIT],"&lt;="&amp;B120)</f>
        <v>44</v>
      </c>
    </row>
    <row r="121" spans="1:9">
      <c r="A121" t="s">
        <v>4</v>
      </c>
      <c r="B121" t="s">
        <v>265</v>
      </c>
      <c r="C121" t="s">
        <v>19</v>
      </c>
      <c r="D121" t="s">
        <v>266</v>
      </c>
      <c r="E121">
        <v>250</v>
      </c>
      <c r="F121" t="s">
        <v>6</v>
      </c>
      <c r="G121" t="s">
        <v>19</v>
      </c>
      <c r="H121">
        <v>51.12</v>
      </c>
      <c r="I121" s="16">
        <f t="array" ref="I121">COUNTIF([PRODUIT],"&lt;="&amp;B121)</f>
        <v>75</v>
      </c>
    </row>
    <row r="122" spans="1:9">
      <c r="A122" t="s">
        <v>4</v>
      </c>
      <c r="B122" t="s">
        <v>267</v>
      </c>
      <c r="C122" t="s">
        <v>268</v>
      </c>
      <c r="D122" t="s">
        <v>269</v>
      </c>
      <c r="E122" t="s">
        <v>19</v>
      </c>
      <c r="F122" t="s">
        <v>78</v>
      </c>
      <c r="G122" t="s">
        <v>19</v>
      </c>
      <c r="H122">
        <v>17.96</v>
      </c>
      <c r="I122" s="16">
        <f t="array" ref="I122">COUNTIF([PRODUIT],"&lt;="&amp;B122)</f>
        <v>64</v>
      </c>
    </row>
    <row r="123" spans="1:9">
      <c r="A123" t="s">
        <v>4</v>
      </c>
      <c r="B123" t="s">
        <v>270</v>
      </c>
      <c r="C123" t="s">
        <v>271</v>
      </c>
      <c r="D123" t="s">
        <v>272</v>
      </c>
      <c r="E123" t="s">
        <v>19</v>
      </c>
      <c r="F123" t="s">
        <v>78</v>
      </c>
      <c r="G123" t="s">
        <v>19</v>
      </c>
      <c r="H123">
        <v>36.39</v>
      </c>
      <c r="I123" s="16">
        <f t="array" ref="I123">COUNTIF([PRODUIT],"&lt;="&amp;B123)</f>
        <v>65</v>
      </c>
    </row>
    <row r="124" spans="1:9">
      <c r="A124" t="s">
        <v>4</v>
      </c>
      <c r="B124" t="s">
        <v>273</v>
      </c>
      <c r="C124" t="s">
        <v>19</v>
      </c>
      <c r="D124" t="s">
        <v>274</v>
      </c>
      <c r="E124">
        <v>12</v>
      </c>
      <c r="F124" t="s">
        <v>22</v>
      </c>
      <c r="G124" t="s">
        <v>19</v>
      </c>
      <c r="H124">
        <v>23.5</v>
      </c>
      <c r="I124" s="16">
        <f t="array" ref="I124">COUNTIF([PRODUIT],"&lt;="&amp;B124)</f>
        <v>57</v>
      </c>
    </row>
    <row r="125" spans="1:9">
      <c r="A125" t="s">
        <v>4</v>
      </c>
      <c r="B125" t="s">
        <v>275</v>
      </c>
      <c r="C125" t="s">
        <v>19</v>
      </c>
      <c r="D125" t="s">
        <v>19</v>
      </c>
      <c r="E125" t="s">
        <v>19</v>
      </c>
      <c r="F125" t="s">
        <v>6</v>
      </c>
      <c r="G125" t="s">
        <v>19</v>
      </c>
      <c r="H125" t="s">
        <v>19</v>
      </c>
      <c r="I125" s="16">
        <f t="array" ref="I125">COUNTIF([PRODUIT],"&lt;="&amp;B125)</f>
        <v>25</v>
      </c>
    </row>
    <row r="126" spans="1:9">
      <c r="A126" t="s">
        <v>4</v>
      </c>
      <c r="B126" t="s">
        <v>276</v>
      </c>
      <c r="C126" t="s">
        <v>223</v>
      </c>
      <c r="D126" t="s">
        <v>277</v>
      </c>
      <c r="E126">
        <v>250</v>
      </c>
      <c r="F126" t="s">
        <v>6</v>
      </c>
      <c r="G126" t="s">
        <v>19</v>
      </c>
      <c r="H126">
        <v>15</v>
      </c>
      <c r="I126" s="16">
        <f t="array" ref="I126">COUNTIF([PRODUIT],"&lt;="&amp;B126)</f>
        <v>62</v>
      </c>
    </row>
    <row r="127" spans="1:9">
      <c r="A127" t="s">
        <v>4</v>
      </c>
      <c r="B127" t="s">
        <v>278</v>
      </c>
      <c r="C127" t="s">
        <v>279</v>
      </c>
      <c r="D127" t="s">
        <v>280</v>
      </c>
      <c r="E127">
        <v>12</v>
      </c>
      <c r="F127" t="s">
        <v>281</v>
      </c>
      <c r="G127">
        <v>0</v>
      </c>
      <c r="H127">
        <v>27.1</v>
      </c>
      <c r="I127" s="16">
        <f t="array" ref="I127">COUNTIF([PRODUIT],"&lt;="&amp;B127)</f>
        <v>106</v>
      </c>
    </row>
    <row r="128" spans="1:9">
      <c r="A128" t="s">
        <v>4</v>
      </c>
      <c r="B128" t="s">
        <v>282</v>
      </c>
      <c r="C128" t="s">
        <v>19</v>
      </c>
      <c r="D128" t="s">
        <v>19</v>
      </c>
      <c r="E128">
        <v>4000</v>
      </c>
      <c r="F128" t="s">
        <v>281</v>
      </c>
      <c r="G128" t="s">
        <v>19</v>
      </c>
      <c r="H128" t="s">
        <v>19</v>
      </c>
      <c r="I128" s="16">
        <f t="array" ref="I128">COUNTIF([PRODUIT],"&lt;="&amp;B128)</f>
        <v>143</v>
      </c>
    </row>
    <row r="129" spans="1:9">
      <c r="A129" t="s">
        <v>4</v>
      </c>
      <c r="B129" t="s">
        <v>283</v>
      </c>
      <c r="C129" t="s">
        <v>284</v>
      </c>
      <c r="D129" t="s">
        <v>285</v>
      </c>
      <c r="E129" t="s">
        <v>19</v>
      </c>
      <c r="F129" t="s">
        <v>30</v>
      </c>
      <c r="G129" t="s">
        <v>19</v>
      </c>
      <c r="H129">
        <v>1.65</v>
      </c>
      <c r="I129" s="16">
        <f t="array" ref="I129">COUNTIF([PRODUIT],"&lt;="&amp;B129)</f>
        <v>71</v>
      </c>
    </row>
    <row r="130" spans="1:9">
      <c r="A130" t="s">
        <v>4</v>
      </c>
      <c r="B130" t="s">
        <v>286</v>
      </c>
      <c r="C130" t="s">
        <v>19</v>
      </c>
      <c r="D130" t="s">
        <v>19</v>
      </c>
      <c r="E130" t="s">
        <v>19</v>
      </c>
      <c r="F130" t="s">
        <v>19</v>
      </c>
      <c r="G130">
        <v>4</v>
      </c>
      <c r="H130" t="s">
        <v>19</v>
      </c>
      <c r="I130" s="16">
        <f t="array" ref="I130">COUNTIF([PRODUIT],"&lt;="&amp;B130)</f>
        <v>99</v>
      </c>
    </row>
    <row r="131" spans="1:9">
      <c r="A131" t="s">
        <v>4</v>
      </c>
      <c r="B131" t="s">
        <v>287</v>
      </c>
      <c r="C131" t="s">
        <v>19</v>
      </c>
      <c r="D131" t="s">
        <v>19</v>
      </c>
      <c r="E131" t="s">
        <v>19</v>
      </c>
      <c r="F131" t="s">
        <v>19</v>
      </c>
      <c r="G131">
        <v>4</v>
      </c>
      <c r="H131" t="s">
        <v>19</v>
      </c>
      <c r="I131" s="16">
        <f t="array" ref="I131">COUNTIF([PRODUIT],"&lt;="&amp;B131)</f>
        <v>100</v>
      </c>
    </row>
    <row r="132" spans="1:9">
      <c r="A132" t="s">
        <v>4</v>
      </c>
      <c r="B132" t="s">
        <v>288</v>
      </c>
      <c r="C132" t="s">
        <v>19</v>
      </c>
      <c r="D132" t="s">
        <v>19</v>
      </c>
      <c r="E132" t="s">
        <v>289</v>
      </c>
      <c r="F132" t="s">
        <v>19</v>
      </c>
      <c r="G132" t="s">
        <v>19</v>
      </c>
      <c r="H132">
        <v>6.36</v>
      </c>
      <c r="I132" s="16">
        <f t="array" ref="I132">COUNTIF([PRODUIT],"&lt;="&amp;B132)</f>
        <v>17</v>
      </c>
    </row>
    <row r="133" spans="1:9">
      <c r="A133" t="s">
        <v>4</v>
      </c>
      <c r="B133" t="s">
        <v>290</v>
      </c>
      <c r="C133" t="s">
        <v>19</v>
      </c>
      <c r="D133" t="s">
        <v>19</v>
      </c>
      <c r="E133" t="s">
        <v>291</v>
      </c>
      <c r="F133" t="s">
        <v>19</v>
      </c>
      <c r="G133">
        <v>1</v>
      </c>
      <c r="H133">
        <v>3.74</v>
      </c>
      <c r="I133" s="16">
        <f t="array" ref="I133">COUNTIF([PRODUIT],"&lt;="&amp;B133)</f>
        <v>41</v>
      </c>
    </row>
    <row r="134" spans="1:9">
      <c r="A134" t="s">
        <v>4</v>
      </c>
      <c r="B134" t="s">
        <v>292</v>
      </c>
      <c r="C134" t="s">
        <v>19</v>
      </c>
      <c r="D134" t="s">
        <v>19</v>
      </c>
      <c r="E134" t="s">
        <v>293</v>
      </c>
      <c r="F134" t="s">
        <v>19</v>
      </c>
      <c r="G134" t="s">
        <v>19</v>
      </c>
      <c r="H134">
        <v>2.58</v>
      </c>
      <c r="I134" s="16">
        <f t="array" ref="I134">COUNTIF([PRODUIT],"&lt;="&amp;B134)</f>
        <v>120</v>
      </c>
    </row>
    <row r="135" spans="1:9">
      <c r="A135" t="s">
        <v>4</v>
      </c>
      <c r="B135" t="s">
        <v>294</v>
      </c>
      <c r="C135" t="s">
        <v>19</v>
      </c>
      <c r="D135" t="s">
        <v>19</v>
      </c>
      <c r="E135" t="s">
        <v>295</v>
      </c>
      <c r="F135" t="s">
        <v>19</v>
      </c>
      <c r="G135" t="s">
        <v>19</v>
      </c>
      <c r="H135">
        <v>3.83</v>
      </c>
      <c r="I135" s="16">
        <f t="array" ref="I135">COUNTIF([PRODUIT],"&lt;="&amp;B135)</f>
        <v>9</v>
      </c>
    </row>
    <row r="136" spans="1:9">
      <c r="A136" t="s">
        <v>4</v>
      </c>
      <c r="B136" t="s">
        <v>296</v>
      </c>
      <c r="C136" t="s">
        <v>19</v>
      </c>
      <c r="D136" t="s">
        <v>19</v>
      </c>
      <c r="E136" t="s">
        <v>297</v>
      </c>
      <c r="F136" t="s">
        <v>19</v>
      </c>
      <c r="G136" t="s">
        <v>19</v>
      </c>
      <c r="H136">
        <v>2.31</v>
      </c>
      <c r="I136" s="16">
        <f t="array" ref="I136">COUNTIF([PRODUIT],"&lt;="&amp;B136)</f>
        <v>162</v>
      </c>
    </row>
    <row r="137" spans="1:9">
      <c r="A137" t="s">
        <v>4</v>
      </c>
      <c r="B137" t="s">
        <v>298</v>
      </c>
      <c r="C137" t="s">
        <v>19</v>
      </c>
      <c r="D137" t="s">
        <v>19</v>
      </c>
      <c r="E137" t="s">
        <v>299</v>
      </c>
      <c r="F137" t="s">
        <v>19</v>
      </c>
      <c r="G137" t="s">
        <v>19</v>
      </c>
      <c r="H137">
        <v>2.1549999999999998</v>
      </c>
      <c r="I137" s="16">
        <f t="array" ref="I137">COUNTIF([PRODUIT],"&lt;="&amp;B137)</f>
        <v>49</v>
      </c>
    </row>
    <row r="138" spans="1:9">
      <c r="A138" t="s">
        <v>4</v>
      </c>
      <c r="B138" t="s">
        <v>300</v>
      </c>
      <c r="C138" t="s">
        <v>19</v>
      </c>
      <c r="D138" t="s">
        <v>19</v>
      </c>
      <c r="E138" t="s">
        <v>19</v>
      </c>
      <c r="F138" t="s">
        <v>19</v>
      </c>
      <c r="G138" t="s">
        <v>19</v>
      </c>
      <c r="H138">
        <v>5.0199999999999996</v>
      </c>
      <c r="I138" s="16">
        <f t="array" ref="I138">COUNTIF([PRODUIT],"&lt;="&amp;B138)</f>
        <v>61</v>
      </c>
    </row>
    <row r="139" spans="1:9">
      <c r="A139" t="s">
        <v>4</v>
      </c>
      <c r="B139" t="s">
        <v>301</v>
      </c>
      <c r="C139" t="s">
        <v>19</v>
      </c>
      <c r="D139" t="s">
        <v>19</v>
      </c>
      <c r="E139">
        <v>8</v>
      </c>
      <c r="F139" t="s">
        <v>19</v>
      </c>
      <c r="G139" t="s">
        <v>19</v>
      </c>
      <c r="H139">
        <v>1.44</v>
      </c>
      <c r="I139" s="16">
        <f t="array" ref="I139">COUNTIF([PRODUIT],"&lt;="&amp;B139)</f>
        <v>107</v>
      </c>
    </row>
    <row r="140" spans="1:9">
      <c r="A140" t="s">
        <v>4</v>
      </c>
      <c r="B140" t="s">
        <v>302</v>
      </c>
      <c r="C140" t="s">
        <v>19</v>
      </c>
      <c r="D140" t="s">
        <v>19</v>
      </c>
      <c r="E140" t="s">
        <v>289</v>
      </c>
      <c r="F140" t="s">
        <v>19</v>
      </c>
      <c r="G140" t="s">
        <v>19</v>
      </c>
      <c r="H140">
        <v>1.26</v>
      </c>
      <c r="I140" s="16">
        <f t="array" ref="I140">COUNTIF([PRODUIT],"&lt;="&amp;B140)</f>
        <v>45</v>
      </c>
    </row>
    <row r="141" spans="1:9">
      <c r="A141" t="s">
        <v>4</v>
      </c>
      <c r="B141" t="s">
        <v>303</v>
      </c>
      <c r="C141" t="s">
        <v>19</v>
      </c>
      <c r="D141" t="s">
        <v>19</v>
      </c>
      <c r="E141">
        <v>16</v>
      </c>
      <c r="F141" t="s">
        <v>19</v>
      </c>
      <c r="G141" t="s">
        <v>19</v>
      </c>
      <c r="H141">
        <v>2.12</v>
      </c>
      <c r="I141" s="16">
        <f t="array" ref="I141">COUNTIF([PRODUIT],"&lt;="&amp;B141)</f>
        <v>40</v>
      </c>
    </row>
    <row r="142" spans="1:9">
      <c r="A142" t="s">
        <v>4</v>
      </c>
      <c r="B142" t="s">
        <v>304</v>
      </c>
      <c r="C142" t="s">
        <v>19</v>
      </c>
      <c r="D142" t="s">
        <v>19</v>
      </c>
      <c r="E142" t="s">
        <v>305</v>
      </c>
      <c r="F142" t="s">
        <v>19</v>
      </c>
      <c r="G142" t="s">
        <v>19</v>
      </c>
      <c r="H142">
        <v>6.27</v>
      </c>
      <c r="I142" s="16">
        <f t="array" ref="I142">COUNTIF([PRODUIT],"&lt;="&amp;B142)</f>
        <v>4</v>
      </c>
    </row>
    <row r="143" spans="1:9">
      <c r="A143" t="s">
        <v>4</v>
      </c>
      <c r="B143" t="s">
        <v>306</v>
      </c>
      <c r="C143" t="s">
        <v>307</v>
      </c>
      <c r="D143">
        <v>83571</v>
      </c>
      <c r="E143">
        <v>1000</v>
      </c>
      <c r="F143" t="s">
        <v>308</v>
      </c>
      <c r="G143" t="s">
        <v>19</v>
      </c>
      <c r="H143">
        <v>115.1</v>
      </c>
      <c r="I143" s="16">
        <f t="array" ref="I143">COUNTIF([PRODUIT],"&lt;="&amp;B143)</f>
        <v>136</v>
      </c>
    </row>
    <row r="144" spans="1:9">
      <c r="A144" t="s">
        <v>4</v>
      </c>
      <c r="B144" t="s">
        <v>309</v>
      </c>
      <c r="C144" t="s">
        <v>19</v>
      </c>
      <c r="D144" t="s">
        <v>19</v>
      </c>
      <c r="E144">
        <v>12</v>
      </c>
      <c r="F144" t="s">
        <v>19</v>
      </c>
      <c r="G144" t="s">
        <v>19</v>
      </c>
      <c r="H144">
        <v>9.6</v>
      </c>
      <c r="I144" s="16">
        <f t="array" ref="I144">COUNTIF([PRODUIT],"&lt;="&amp;B144)</f>
        <v>154</v>
      </c>
    </row>
    <row r="145" spans="1:9">
      <c r="A145" t="s">
        <v>4</v>
      </c>
      <c r="B145" t="s">
        <v>310</v>
      </c>
      <c r="C145" t="s">
        <v>19</v>
      </c>
      <c r="D145" t="s">
        <v>19</v>
      </c>
      <c r="E145">
        <v>12</v>
      </c>
      <c r="F145" t="s">
        <v>19</v>
      </c>
      <c r="G145" t="s">
        <v>19</v>
      </c>
      <c r="H145">
        <v>11.4</v>
      </c>
      <c r="I145" s="16">
        <f t="array" ref="I145">COUNTIF([PRODUIT],"&lt;="&amp;B145)</f>
        <v>153</v>
      </c>
    </row>
    <row r="146" spans="1:9">
      <c r="A146" t="s">
        <v>4</v>
      </c>
      <c r="B146" t="s">
        <v>311</v>
      </c>
      <c r="C146" t="s">
        <v>312</v>
      </c>
      <c r="D146" t="s">
        <v>313</v>
      </c>
      <c r="E146" t="s">
        <v>314</v>
      </c>
      <c r="F146" t="s">
        <v>315</v>
      </c>
      <c r="G146" t="s">
        <v>19</v>
      </c>
      <c r="H146">
        <v>48.83</v>
      </c>
      <c r="I146" s="16">
        <f t="array" ref="I146">COUNTIF([PRODUIT],"&lt;="&amp;B146)</f>
        <v>155</v>
      </c>
    </row>
    <row r="147" spans="1:9">
      <c r="A147" t="s">
        <v>4</v>
      </c>
      <c r="B147" t="s">
        <v>316</v>
      </c>
      <c r="C147" t="s">
        <v>19</v>
      </c>
      <c r="D147" t="s">
        <v>19</v>
      </c>
      <c r="E147">
        <v>50</v>
      </c>
      <c r="F147" t="s">
        <v>317</v>
      </c>
      <c r="G147" t="s">
        <v>19</v>
      </c>
      <c r="H147">
        <v>3.95</v>
      </c>
      <c r="I147" s="16">
        <f t="array" ref="I147">COUNTIF([PRODUIT],"&lt;="&amp;B147)</f>
        <v>111</v>
      </c>
    </row>
    <row r="148" spans="1:9">
      <c r="A148" t="s">
        <v>4</v>
      </c>
      <c r="B148" t="s">
        <v>318</v>
      </c>
      <c r="C148" t="s">
        <v>19</v>
      </c>
      <c r="D148" t="s">
        <v>19</v>
      </c>
      <c r="E148" t="s">
        <v>19</v>
      </c>
      <c r="F148" t="s">
        <v>317</v>
      </c>
      <c r="G148" t="s">
        <v>19</v>
      </c>
      <c r="H148">
        <v>22</v>
      </c>
      <c r="I148" s="16">
        <f t="array" ref="I148">COUNTIF([PRODUIT],"&lt;="&amp;B148)</f>
        <v>23</v>
      </c>
    </row>
    <row r="149" spans="1:9">
      <c r="A149" t="s">
        <v>4</v>
      </c>
      <c r="B149" t="s">
        <v>319</v>
      </c>
      <c r="C149" t="s">
        <v>320</v>
      </c>
      <c r="D149" t="s">
        <v>321</v>
      </c>
      <c r="E149">
        <v>36</v>
      </c>
      <c r="F149" t="s">
        <v>30</v>
      </c>
      <c r="G149">
        <v>1</v>
      </c>
      <c r="H149">
        <v>135.80000000000001</v>
      </c>
      <c r="I149" s="16">
        <f t="array" ref="I149">COUNTIF([PRODUIT],"&lt;="&amp;B149)</f>
        <v>60</v>
      </c>
    </row>
    <row r="150" spans="1:9">
      <c r="A150" t="s">
        <v>4</v>
      </c>
      <c r="B150" t="s">
        <v>322</v>
      </c>
      <c r="C150" t="s">
        <v>323</v>
      </c>
      <c r="D150" t="s">
        <v>324</v>
      </c>
      <c r="E150">
        <v>6</v>
      </c>
      <c r="F150" t="s">
        <v>22</v>
      </c>
      <c r="G150">
        <v>0</v>
      </c>
      <c r="H150">
        <v>82</v>
      </c>
      <c r="I150" s="16">
        <f t="array" ref="I150">COUNTIF([PRODUIT],"&lt;="&amp;B150)</f>
        <v>42</v>
      </c>
    </row>
    <row r="151" spans="1:9">
      <c r="A151" t="s">
        <v>325</v>
      </c>
      <c r="B151" t="s">
        <v>326</v>
      </c>
      <c r="C151" t="s">
        <v>327</v>
      </c>
      <c r="D151" t="s">
        <v>328</v>
      </c>
      <c r="E151">
        <v>1</v>
      </c>
      <c r="F151" t="s">
        <v>7</v>
      </c>
      <c r="G151">
        <v>3</v>
      </c>
      <c r="H151">
        <v>36.25</v>
      </c>
      <c r="I151" s="16">
        <f t="array" ref="I151">COUNTIF([PRODUIT],"&lt;="&amp;B151)</f>
        <v>95</v>
      </c>
    </row>
    <row r="152" spans="1:9">
      <c r="A152" t="s">
        <v>325</v>
      </c>
      <c r="B152" t="s">
        <v>329</v>
      </c>
      <c r="C152" t="s">
        <v>327</v>
      </c>
      <c r="D152" t="s">
        <v>330</v>
      </c>
      <c r="E152">
        <v>1</v>
      </c>
      <c r="F152" t="s">
        <v>7</v>
      </c>
      <c r="G152">
        <v>3</v>
      </c>
      <c r="H152">
        <v>35.700000000000003</v>
      </c>
      <c r="I152" s="16">
        <f t="array" ref="I152">COUNTIF([PRODUIT],"&lt;="&amp;B152)</f>
        <v>96</v>
      </c>
    </row>
    <row r="153" spans="1:9">
      <c r="A153" t="s">
        <v>325</v>
      </c>
      <c r="B153" t="s">
        <v>331</v>
      </c>
      <c r="C153" t="s">
        <v>332</v>
      </c>
      <c r="D153" t="s">
        <v>19</v>
      </c>
      <c r="E153">
        <v>10</v>
      </c>
      <c r="F153" t="s">
        <v>7</v>
      </c>
      <c r="G153" t="s">
        <v>19</v>
      </c>
      <c r="H153">
        <v>48.19</v>
      </c>
      <c r="I153" s="16">
        <f t="array" ref="I153">COUNTIF([PRODUIT],"&lt;="&amp;B153)</f>
        <v>10</v>
      </c>
    </row>
    <row r="154" spans="1:9">
      <c r="A154" t="s">
        <v>325</v>
      </c>
      <c r="B154" t="s">
        <v>333</v>
      </c>
      <c r="C154" t="s">
        <v>334</v>
      </c>
      <c r="D154" t="s">
        <v>19</v>
      </c>
      <c r="E154">
        <v>10</v>
      </c>
      <c r="F154" t="s">
        <v>7</v>
      </c>
      <c r="G154" t="s">
        <v>19</v>
      </c>
      <c r="H154">
        <v>20.149999999999999</v>
      </c>
      <c r="I154" s="16">
        <f t="array" ref="I154">COUNTIF([PRODUIT],"&lt;="&amp;B154)</f>
        <v>21</v>
      </c>
    </row>
    <row r="155" spans="1:9">
      <c r="A155" t="s">
        <v>325</v>
      </c>
      <c r="B155" t="s">
        <v>335</v>
      </c>
      <c r="C155" t="s">
        <v>19</v>
      </c>
      <c r="D155" t="s">
        <v>336</v>
      </c>
      <c r="E155">
        <v>1</v>
      </c>
      <c r="F155" t="s">
        <v>7</v>
      </c>
      <c r="G155" t="s">
        <v>19</v>
      </c>
      <c r="H155">
        <v>18.600000000000001</v>
      </c>
      <c r="I155" s="16">
        <f t="array" ref="I155">COUNTIF([PRODUIT],"&lt;="&amp;B155)</f>
        <v>28</v>
      </c>
    </row>
    <row r="156" spans="1:9">
      <c r="A156" t="s">
        <v>325</v>
      </c>
      <c r="B156" t="s">
        <v>337</v>
      </c>
      <c r="C156" t="s">
        <v>19</v>
      </c>
      <c r="D156" t="s">
        <v>338</v>
      </c>
      <c r="E156" t="s">
        <v>19</v>
      </c>
      <c r="F156" t="s">
        <v>7</v>
      </c>
      <c r="G156" t="s">
        <v>19</v>
      </c>
      <c r="H156">
        <v>46.54</v>
      </c>
      <c r="I156" s="16">
        <f t="array" ref="I156">COUNTIF([PRODUIT],"&lt;="&amp;B156)</f>
        <v>118</v>
      </c>
    </row>
    <row r="157" spans="1:9">
      <c r="A157" t="s">
        <v>325</v>
      </c>
      <c r="B157" t="s">
        <v>339</v>
      </c>
      <c r="C157" t="s">
        <v>19</v>
      </c>
      <c r="D157" t="s">
        <v>340</v>
      </c>
      <c r="E157" t="s">
        <v>19</v>
      </c>
      <c r="F157" t="s">
        <v>7</v>
      </c>
      <c r="G157" t="s">
        <v>19</v>
      </c>
      <c r="H157">
        <v>23.78</v>
      </c>
      <c r="I157" s="16">
        <f t="array" ref="I157">COUNTIF([PRODUIT],"&lt;="&amp;B157)</f>
        <v>81</v>
      </c>
    </row>
    <row r="158" spans="1:9">
      <c r="A158" t="s">
        <v>325</v>
      </c>
      <c r="B158" t="s">
        <v>341</v>
      </c>
      <c r="C158" t="s">
        <v>19</v>
      </c>
      <c r="D158" t="s">
        <v>342</v>
      </c>
      <c r="E158" t="s">
        <v>19</v>
      </c>
      <c r="F158" t="s">
        <v>7</v>
      </c>
      <c r="G158" t="s">
        <v>19</v>
      </c>
      <c r="H158">
        <v>23.78</v>
      </c>
      <c r="I158" s="16">
        <f t="array" ref="I158">COUNTIF([PRODUIT],"&lt;="&amp;B158)</f>
        <v>82</v>
      </c>
    </row>
    <row r="159" spans="1:9">
      <c r="A159" t="s">
        <v>325</v>
      </c>
      <c r="B159" t="s">
        <v>343</v>
      </c>
      <c r="C159" t="s">
        <v>19</v>
      </c>
      <c r="D159" t="s">
        <v>344</v>
      </c>
      <c r="E159" t="s">
        <v>19</v>
      </c>
      <c r="F159" t="s">
        <v>7</v>
      </c>
      <c r="G159" t="s">
        <v>19</v>
      </c>
      <c r="H159">
        <v>23.78</v>
      </c>
      <c r="I159" s="16">
        <f t="array" ref="I159">COUNTIF([PRODUIT],"&lt;="&amp;B159)</f>
        <v>87</v>
      </c>
    </row>
    <row r="160" spans="1:9">
      <c r="A160" t="s">
        <v>325</v>
      </c>
      <c r="B160" t="s">
        <v>345</v>
      </c>
      <c r="C160" t="s">
        <v>19</v>
      </c>
      <c r="D160" t="s">
        <v>346</v>
      </c>
      <c r="E160" t="s">
        <v>19</v>
      </c>
      <c r="F160" t="s">
        <v>7</v>
      </c>
      <c r="G160" t="s">
        <v>19</v>
      </c>
      <c r="H160">
        <v>23.78</v>
      </c>
      <c r="I160" s="16">
        <f t="array" ref="I160">COUNTIF([PRODUIT],"&lt;="&amp;B160)</f>
        <v>85</v>
      </c>
    </row>
    <row r="161" spans="1:9">
      <c r="A161" t="s">
        <v>325</v>
      </c>
      <c r="B161" t="s">
        <v>347</v>
      </c>
      <c r="C161" t="s">
        <v>19</v>
      </c>
      <c r="D161" t="s">
        <v>348</v>
      </c>
      <c r="E161" t="s">
        <v>19</v>
      </c>
      <c r="F161" t="s">
        <v>7</v>
      </c>
      <c r="G161" t="s">
        <v>19</v>
      </c>
      <c r="H161">
        <v>23.78</v>
      </c>
      <c r="I161" s="16">
        <f t="array" ref="I161">COUNTIF([PRODUIT],"&lt;="&amp;B161)</f>
        <v>86</v>
      </c>
    </row>
    <row r="162" spans="1:9">
      <c r="A162" t="s">
        <v>325</v>
      </c>
      <c r="B162" t="s">
        <v>349</v>
      </c>
      <c r="C162" t="s">
        <v>19</v>
      </c>
      <c r="D162" t="s">
        <v>350</v>
      </c>
      <c r="E162" t="s">
        <v>19</v>
      </c>
      <c r="F162" t="s">
        <v>7</v>
      </c>
      <c r="G162" t="s">
        <v>19</v>
      </c>
      <c r="H162">
        <v>23.78</v>
      </c>
      <c r="I162" s="16">
        <f t="array" ref="I162">COUNTIF([PRODUIT],"&lt;="&amp;B162)</f>
        <v>83</v>
      </c>
    </row>
    <row r="163" spans="1:9">
      <c r="A163" t="s">
        <v>325</v>
      </c>
      <c r="B163" t="s">
        <v>351</v>
      </c>
      <c r="C163" t="s">
        <v>19</v>
      </c>
      <c r="D163" t="s">
        <v>352</v>
      </c>
      <c r="E163" t="s">
        <v>19</v>
      </c>
      <c r="F163" t="s">
        <v>7</v>
      </c>
      <c r="G163" t="s">
        <v>19</v>
      </c>
      <c r="H163">
        <v>23.78</v>
      </c>
      <c r="I163" s="16">
        <f t="array" ref="I163">COUNTIF([PRODUIT],"&lt;="&amp;B163)</f>
        <v>84</v>
      </c>
    </row>
    <row r="164" spans="1:9">
      <c r="A164" t="s">
        <v>325</v>
      </c>
      <c r="B164" t="s">
        <v>353</v>
      </c>
      <c r="C164" t="s">
        <v>19</v>
      </c>
      <c r="D164" t="s">
        <v>19</v>
      </c>
      <c r="E164" t="s">
        <v>19</v>
      </c>
      <c r="F164" t="s">
        <v>19</v>
      </c>
      <c r="G164" t="s">
        <v>19</v>
      </c>
      <c r="H164">
        <v>41</v>
      </c>
      <c r="I164" s="16">
        <f t="array" ref="I164">COUNTIF([PRODUIT],"&lt;="&amp;B164)</f>
        <v>157</v>
      </c>
    </row>
    <row r="165" spans="1:9">
      <c r="A165" t="s">
        <v>325</v>
      </c>
      <c r="B165" t="s">
        <v>354</v>
      </c>
      <c r="C165" t="s">
        <v>19</v>
      </c>
      <c r="D165" t="s">
        <v>19</v>
      </c>
      <c r="E165" t="s">
        <v>19</v>
      </c>
      <c r="F165" t="s">
        <v>19</v>
      </c>
      <c r="G165" t="s">
        <v>19</v>
      </c>
      <c r="H165">
        <v>0</v>
      </c>
      <c r="I165" s="16">
        <f t="array" ref="I165">COUNTIF([PRODUIT],"&lt;="&amp;B165)</f>
        <v>156</v>
      </c>
    </row>
  </sheetData>
  <sheetProtection insertRows="0" deleteRows="0" selectLockedCells="1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91"/>
  <sheetViews>
    <sheetView topLeftCell="C1" workbookViewId="0">
      <selection activeCell="L9" sqref="L9"/>
    </sheetView>
  </sheetViews>
  <sheetFormatPr baseColWidth="10" defaultRowHeight="15"/>
  <cols>
    <col min="1" max="1" width="22.85546875" customWidth="1"/>
    <col min="2" max="2" width="22.7109375" customWidth="1"/>
    <col min="3" max="3" width="16.42578125" customWidth="1"/>
    <col min="4" max="4" width="19.42578125" customWidth="1"/>
    <col min="5" max="5" width="21.140625" customWidth="1"/>
    <col min="6" max="6" width="18.42578125" customWidth="1"/>
    <col min="7" max="7" width="13.7109375" customWidth="1"/>
    <col min="10" max="11" width="22.42578125" customWidth="1"/>
    <col min="12" max="12" width="16.5703125" customWidth="1"/>
    <col min="13" max="13" width="18.140625" customWidth="1"/>
    <col min="14" max="14" width="21" customWidth="1"/>
    <col min="15" max="15" width="22.5703125" customWidth="1"/>
    <col min="18" max="18" width="18.85546875" customWidth="1"/>
  </cols>
  <sheetData>
    <row r="1" spans="1:18">
      <c r="A1" s="20" t="s">
        <v>2</v>
      </c>
      <c r="B1" s="21" t="s">
        <v>0</v>
      </c>
      <c r="C1" s="21" t="s">
        <v>12</v>
      </c>
      <c r="D1" s="21" t="s">
        <v>13</v>
      </c>
      <c r="E1" s="21" t="s">
        <v>15</v>
      </c>
      <c r="F1" s="21" t="s">
        <v>1</v>
      </c>
      <c r="G1" s="21" t="s">
        <v>16</v>
      </c>
      <c r="H1" s="22" t="s">
        <v>3</v>
      </c>
      <c r="J1" t="s">
        <v>361</v>
      </c>
      <c r="K1" t="s">
        <v>364</v>
      </c>
      <c r="L1" t="s">
        <v>358</v>
      </c>
      <c r="M1" t="s">
        <v>362</v>
      </c>
      <c r="N1" t="s">
        <v>365</v>
      </c>
      <c r="O1" t="s">
        <v>359</v>
      </c>
      <c r="P1" t="s">
        <v>363</v>
      </c>
      <c r="Q1" t="s">
        <v>366</v>
      </c>
      <c r="R1" t="s">
        <v>360</v>
      </c>
    </row>
    <row r="2" spans="1:18">
      <c r="A2" s="18" t="str">
        <f t="array" ref="A2">IFERROR(INDEX(Tableau1[],MATCH(ROW()-1,Tableau1[ALPHA],0),1),"")</f>
        <v>DIVERS</v>
      </c>
      <c r="B2" s="17" t="str">
        <f t="array" ref="B2">IFERROR(INDEX(Tableau1[],MATCH(ROW()-1,Tableau1[ALPHA],0),2),"")</f>
        <v>27g 0,4x35</v>
      </c>
      <c r="C2" s="17" t="str">
        <f t="array" ref="C2">IFERROR(INDEX(Tableau1[],MATCH(ROW()-1,Tableau1[ALPHA],0),3),"")</f>
        <v>TERUMO DENTAL</v>
      </c>
      <c r="D2" s="17" t="str">
        <f>IFERROR(INDEX(Tableau1[],MATCH(ROW()-1,Tableau1[ALPHA],0),4),"")</f>
        <v>-</v>
      </c>
      <c r="E2" s="17" t="str">
        <f t="array" ref="E2">IFERROR(INDEX(Tableau1[],MATCH(ROW()-1,Tableau1[ALPHA],0),5),"")</f>
        <v>-</v>
      </c>
      <c r="F2" s="17" t="str">
        <f t="array" ref="F2">IFERROR(INDEX(Tableau1[],MATCH(ROW()-1,Tableau1[ALPHA],0),6),"")</f>
        <v>-</v>
      </c>
      <c r="G2" s="17" t="str">
        <f t="array" ref="G2">IFERROR(INDEX(Tableau1[],MATCH(ROW()-1,Tableau1[ALPHA],0),7),"")</f>
        <v>-</v>
      </c>
      <c r="H2" s="19" t="str">
        <f t="array" ref="H2">IFERROR(INDEX(Tableau1[],MATCH(ROW()-1,Tableau1[ALPHA],0),8),"")</f>
        <v>-</v>
      </c>
      <c r="J2" t="str">
        <f t="array" ref="J2">IFERROR(INDEX(Tableau2[SPECIALITE],SMALL(IF(FREQUENCY(IF(Tableau2[SPECIALITE]&lt;&gt;"",MATCH(Tableau2[SPECIALITE],Tableau2[SPECIALITE],0)), ROW(Tableau2[SPECIALITE])-ROW($A$2)+1),ROW(Tableau2[SPECIALITE])-ROW($A$2)+1),ROWS(J$2:J2))),"")</f>
        <v>DIVERS</v>
      </c>
      <c r="K2">
        <f t="array" ref="K2">COUNTIF([SPECIALITE_TRI],"&lt;="&amp;J2)</f>
        <v>2</v>
      </c>
      <c r="L2" s="14" t="str">
        <f t="array" ref="L2">IFERROR(INDEX(Tableau3[],MATCH(ROW()-1,[SPECIALITE_NB],0),1),"")</f>
        <v/>
      </c>
      <c r="M2" t="str">
        <f t="array" ref="M2">IFERROR(INDEX(Tableau2[MARQUE],SMALL(IF(FREQUENCY(IF(Tableau2[MARQUE]&lt;&gt;"",MATCH(Tableau2[MARQUE],Tableau2[MARQUE],0)), ROW(Tableau2[MARQUE])-ROW($C$2)+1),ROW(Tableau2[MARQUE])-ROW($C$2)+1),ROWS(M$2:M2))),"")</f>
        <v>TERUMO DENTAL</v>
      </c>
      <c r="N2">
        <f t="array" ref="N2">COUNTIF([MARQUE_TRI],"&lt;="&amp;M2)</f>
        <v>44</v>
      </c>
      <c r="O2" t="str">
        <f t="array" ref="O2">IFERROR(INDEX(Tableau3[],MATCH(ROW()-1,[MARQUE_NB],0),4),"")</f>
        <v/>
      </c>
      <c r="P2" t="str">
        <f t="array" ref="P2">IFERROR(INDEX(Tableau2[FOURNISSEUR],SMALL(IF(FREQUENCY(IF(Tableau2[FOURNISSEUR]&lt;&gt;"",MATCH(Tableau2[FOURNISSEUR],Tableau2[FOURNISSEUR],0)), ROW(Tableau2[FOURNISSEUR])-ROW($F$2)+1),ROW(Tableau2[FOURNISSEUR])-ROW($F$2)+1),ROWS(P$2:P2))),"")</f>
        <v>-</v>
      </c>
      <c r="Q2">
        <f t="array" ref="Q2">COUNTIF([FOURNISSEUR_TRI],"&lt;="&amp;P2)</f>
        <v>2</v>
      </c>
      <c r="R2" t="str">
        <f t="array" ref="R2">IFERROR(INDEX(Tableau3[],MATCH(ROW()-1,[FOURNISSEUR_NB],0),7),"")</f>
        <v/>
      </c>
    </row>
    <row r="3" spans="1:18">
      <c r="A3" s="18" t="str">
        <f t="array" ref="A3">IFERROR(INDEX(Tableau1[],MATCH(ROW()-1,Tableau1[ALPHA],0),1),"")</f>
        <v>DIVERS</v>
      </c>
      <c r="B3" s="17" t="str">
        <f t="array" ref="B3">IFERROR(INDEX(Tableau1[],MATCH(ROW()-1,Tableau1[ALPHA],0),2),"")</f>
        <v>30g 0,3x16mm</v>
      </c>
      <c r="C3" s="17" t="str">
        <f t="array" ref="C3">IFERROR(INDEX(Tableau1[],MATCH(ROW()-1,Tableau1[ALPHA],0),3),"")</f>
        <v>-</v>
      </c>
      <c r="D3" s="17" t="str">
        <f>IFERROR(INDEX(Tableau1[],MATCH(ROW()-1,Tableau1[ALPHA],0),4),"")</f>
        <v>dht (osteocentral)</v>
      </c>
      <c r="E3" s="17" t="str">
        <f t="array" ref="E3">IFERROR(INDEX(Tableau1[],MATCH(ROW()-1,Tableau1[ALPHA],0),5),"")</f>
        <v>-</v>
      </c>
      <c r="F3" s="17" t="str">
        <f t="array" ref="F3">IFERROR(INDEX(Tableau1[],MATCH(ROW()-1,Tableau1[ALPHA],0),6),"")</f>
        <v>-</v>
      </c>
      <c r="G3" s="17" t="str">
        <f t="array" ref="G3">IFERROR(INDEX(Tableau1[],MATCH(ROW()-1,Tableau1[ALPHA],0),7),"")</f>
        <v>-</v>
      </c>
      <c r="H3" s="19" t="str">
        <f t="array" ref="H3">IFERROR(INDEX(Tableau1[],MATCH(ROW()-1,Tableau1[ALPHA],0),8),"")</f>
        <v>-</v>
      </c>
      <c r="J3" t="str">
        <f t="array" ref="J3">IFERROR(INDEX(Tableau2[SPECIALITE],SMALL(IF(FREQUENCY(IF(Tableau2[SPECIALITE]&lt;&gt;"",MATCH(Tableau2[SPECIALITE],Tableau2[SPECIALITE],0)), ROW(Tableau2[SPECIALITE])-ROW($A$2)+1),ROW(Tableau2[SPECIALITE])-ROW($A$2)+1),ROWS(J$2:J3))),"")</f>
        <v>PROTHESE</v>
      </c>
      <c r="K3">
        <f t="array" ref="K3">COUNTIF([SPECIALITE_TRI],"&lt;="&amp;J3)</f>
        <v>5</v>
      </c>
      <c r="L3" s="14" t="str">
        <f t="array" ref="L3">IFERROR(INDEX(Tableau3[],MATCH(ROW()-1,[SPECIALITE_NB],0),1),"")</f>
        <v>DIVERS</v>
      </c>
      <c r="M3" t="str">
        <f t="array" ref="M3">IFERROR(INDEX(Tableau2[MARQUE],SMALL(IF(FREQUENCY(IF(Tableau2[MARQUE]&lt;&gt;"",MATCH(Tableau2[MARQUE],Tableau2[MARQUE],0)), ROW(Tableau2[MARQUE])-ROW($C$2)+1),ROW(Tableau2[MARQUE])-ROW($C$2)+1),ROWS(M$2:M3))),"")</f>
        <v>-</v>
      </c>
      <c r="N3">
        <f t="array" ref="N3">COUNTIF([MARQUE_TRI],"&lt;="&amp;M3)</f>
        <v>2</v>
      </c>
      <c r="O3" t="str">
        <f t="array" ref="O3">IFERROR(INDEX(Tableau3[],MATCH(ROW()-1,[MARQUE_NB],0),4),"")</f>
        <v>-</v>
      </c>
      <c r="P3" t="str">
        <f t="array" ref="P3">IFERROR(INDEX(Tableau2[FOURNISSEUR],SMALL(IF(FREQUENCY(IF(Tableau2[FOURNISSEUR]&lt;&gt;"",MATCH(Tableau2[FOURNISSEUR],Tableau2[FOURNISSEUR],0)), ROW(Tableau2[FOURNISSEUR])-ROW($F$2)+1),ROW(Tableau2[FOURNISSEUR])-ROW($F$2)+1),ROWS(P$2:P3))),"")</f>
        <v>DABSTART</v>
      </c>
      <c r="Q3">
        <f t="array" ref="Q3">COUNTIF([FOURNISSEUR_TRI],"&lt;="&amp;P3)</f>
        <v>5</v>
      </c>
      <c r="R3" t="str">
        <f t="array" ref="R3">IFERROR(INDEX(Tableau3[],MATCH(ROW()-1,[FOURNISSEUR_NB],0),7),"")</f>
        <v>-</v>
      </c>
    </row>
    <row r="4" spans="1:18">
      <c r="A4" s="18" t="str">
        <f t="array" ref="A4">IFERROR(INDEX(Tableau1[],MATCH(ROW()-1,Tableau1[ALPHA],0),1),"")</f>
        <v>DIVERS</v>
      </c>
      <c r="B4" s="17" t="str">
        <f t="array" ref="B4">IFERROR(INDEX(Tableau1[],MATCH(ROW()-1,Tableau1[ALPHA],0),2),"")</f>
        <v>30G 0,3x16mm (a)</v>
      </c>
      <c r="C4" s="17" t="str">
        <f t="array" ref="C4">IFERROR(INDEX(Tableau1[],MATCH(ROW()-1,Tableau1[ALPHA],0),3),"")</f>
        <v>SEPTODONT</v>
      </c>
      <c r="D4" s="17" t="str">
        <f>IFERROR(INDEX(Tableau1[],MATCH(ROW()-1,Tableau1[ALPHA],0),4),"")</f>
        <v>ART 2153</v>
      </c>
      <c r="E4" s="17" t="str">
        <f t="array" ref="E4">IFERROR(INDEX(Tableau1[],MATCH(ROW()-1,Tableau1[ALPHA],0),5),"")</f>
        <v>-</v>
      </c>
      <c r="F4" s="17" t="str">
        <f t="array" ref="F4">IFERROR(INDEX(Tableau1[],MATCH(ROW()-1,Tableau1[ALPHA],0),6),"")</f>
        <v>DABSTART</v>
      </c>
      <c r="G4" s="17">
        <f t="array" ref="G4">IFERROR(INDEX(Tableau1[],MATCH(ROW()-1,Tableau1[ALPHA],0),7),"")</f>
        <v>2</v>
      </c>
      <c r="H4" s="19">
        <f t="array" ref="H4">IFERROR(INDEX(Tableau1[],MATCH(ROW()-1,Tableau1[ALPHA],0),8),"")</f>
        <v>0</v>
      </c>
      <c r="J4" t="str">
        <f t="array" ref="J4">IFERROR(INDEX(Tableau2[SPECIALITE],SMALL(IF(FREQUENCY(IF(Tableau2[SPECIALITE]&lt;&gt;"",MATCH(Tableau2[SPECIALITE],Tableau2[SPECIALITE],0)), ROW(Tableau2[SPECIALITE])-ROW($A$2)+1),ROW(Tableau2[SPECIALITE])-ROW($A$2)+1),ROWS(J$2:J4))),"")</f>
        <v>SOINS CONSERVATEURS</v>
      </c>
      <c r="K4">
        <f t="array" ref="K4">COUNTIF([SPECIALITE_TRI],"&lt;="&amp;J4)</f>
        <v>6</v>
      </c>
      <c r="L4" s="14" t="str">
        <f t="array" ref="L4">IFERROR(INDEX(Tableau3[],MATCH(ROW()-1,[SPECIALITE_NB],0),1),"")</f>
        <v>ENDODONTIE</v>
      </c>
      <c r="M4" t="str">
        <f t="array" ref="M4">IFERROR(INDEX(Tableau2[MARQUE],SMALL(IF(FREQUENCY(IF(Tableau2[MARQUE]&lt;&gt;"",MATCH(Tableau2[MARQUE],Tableau2[MARQUE],0)), ROW(Tableau2[MARQUE])-ROW($C$2)+1),ROW(Tableau2[MARQUE])-ROW($C$2)+1),ROWS(M$2:M4))),"")</f>
        <v>SEPTODONT</v>
      </c>
      <c r="N4">
        <f t="array" ref="N4">COUNTIF([MARQUE_TRI],"&lt;="&amp;M4)</f>
        <v>38</v>
      </c>
      <c r="O4" t="str">
        <f t="array" ref="O4">IFERROR(INDEX(Tableau3[],MATCH(ROW()-1,[MARQUE_NB],0),4),"")</f>
        <v>3M</v>
      </c>
      <c r="P4" t="str">
        <f t="array" ref="P4">IFERROR(INDEX(Tableau2[FOURNISSEUR],SMALL(IF(FREQUENCY(IF(Tableau2[FOURNISSEUR]&lt;&gt;"",MATCH(Tableau2[FOURNISSEUR],Tableau2[FOURNISSEUR],0)), ROW(Tableau2[FOURNISSEUR])-ROW($F$2)+1),ROW(Tableau2[FOURNISSEUR])-ROW($F$2)+1),ROWS(P$2:P4))),"")</f>
        <v>HARD</v>
      </c>
      <c r="Q4">
        <f t="array" ref="Q4">COUNTIF([FOURNISSEUR_TRI],"&lt;="&amp;P4)</f>
        <v>11</v>
      </c>
      <c r="R4" t="str">
        <f t="array" ref="R4">IFERROR(INDEX(Tableau3[],MATCH(ROW()-1,[FOURNISSEUR_NB],0),7),"")</f>
        <v>ALLYANCE HYGIENE</v>
      </c>
    </row>
    <row r="5" spans="1:18">
      <c r="A5" s="18" t="str">
        <f t="array" ref="A5">IFERROR(INDEX(Tableau1[],MATCH(ROW()-1,Tableau1[ALPHA],0),1),"")</f>
        <v>DIVERS</v>
      </c>
      <c r="B5" s="17" t="str">
        <f t="array" ref="B5">IFERROR(INDEX(Tableau1[],MATCH(ROW()-1,Tableau1[ALPHA],0),2),"")</f>
        <v>actipoche spray frpoid</v>
      </c>
      <c r="C5" s="17" t="str">
        <f t="array" ref="C5">IFERROR(INDEX(Tableau1[],MATCH(ROW()-1,Tableau1[ALPHA],0),3),"")</f>
        <v>-</v>
      </c>
      <c r="D5" s="17" t="str">
        <f>IFERROR(INDEX(Tableau1[],MATCH(ROW()-1,Tableau1[ALPHA],0),4),"")</f>
        <v>-</v>
      </c>
      <c r="E5" s="17" t="str">
        <f t="array" ref="E5">IFERROR(INDEX(Tableau1[],MATCH(ROW()-1,Tableau1[ALPHA],0),5),"")</f>
        <v>400mL</v>
      </c>
      <c r="F5" s="17" t="str">
        <f t="array" ref="F5">IFERROR(INDEX(Tableau1[],MATCH(ROW()-1,Tableau1[ALPHA],0),6),"")</f>
        <v>-</v>
      </c>
      <c r="G5" s="17" t="str">
        <f t="array" ref="G5">IFERROR(INDEX(Tableau1[],MATCH(ROW()-1,Tableau1[ALPHA],0),7),"")</f>
        <v>-</v>
      </c>
      <c r="H5" s="19">
        <f t="array" ref="H5">IFERROR(INDEX(Tableau1[],MATCH(ROW()-1,Tableau1[ALPHA],0),8),"")</f>
        <v>6.27</v>
      </c>
      <c r="J5" t="str">
        <f t="array" ref="J5">IFERROR(INDEX(Tableau2[SPECIALITE],SMALL(IF(FREQUENCY(IF(Tableau2[SPECIALITE]&lt;&gt;"",MATCH(Tableau2[SPECIALITE],Tableau2[SPECIALITE],0)), ROW(Tableau2[SPECIALITE])-ROW($A$2)+1),ROW(Tableau2[SPECIALITE])-ROW($A$2)+1),ROWS(J$2:J5))),"")</f>
        <v>ORTHODONTIE</v>
      </c>
      <c r="K5">
        <f t="array" ref="K5">COUNTIF([SPECIALITE_TRI],"&lt;="&amp;J5)</f>
        <v>4</v>
      </c>
      <c r="L5" s="14" t="str">
        <f t="array" ref="L5">IFERROR(INDEX(Tableau3[],MATCH(ROW()-1,[SPECIALITE_NB],0),1),"")</f>
        <v>ORTHODONTIE</v>
      </c>
      <c r="M5" t="str">
        <f t="array" ref="M5">IFERROR(INDEX(Tableau2[MARQUE],SMALL(IF(FREQUENCY(IF(Tableau2[MARQUE]&lt;&gt;"",MATCH(Tableau2[MARQUE],Tableau2[MARQUE],0)), ROW(Tableau2[MARQUE])-ROW($C$2)+1),ROW(Tableau2[MARQUE])-ROW($C$2)+1),ROWS(M$2:M5))),"")</f>
        <v>ZHERMACK</v>
      </c>
      <c r="N5">
        <f t="array" ref="N5">COUNTIF([MARQUE_TRI],"&lt;="&amp;M5)</f>
        <v>47</v>
      </c>
      <c r="O5" t="str">
        <f t="array" ref="O5">IFERROR(INDEX(Tableau3[],MATCH(ROW()-1,[MARQUE_NB],0),4),"")</f>
        <v>BAUSH</v>
      </c>
      <c r="P5" t="str">
        <f t="array" ref="P5">IFERROR(INDEX(Tableau2[FOURNISSEUR],SMALL(IF(FREQUENCY(IF(Tableau2[FOURNISSEUR]&lt;&gt;"",MATCH(Tableau2[FOURNISSEUR],Tableau2[FOURNISSEUR],0)), ROW(Tableau2[FOURNISSEUR])-ROW($F$2)+1),ROW(Tableau2[FOURNISSEUR])-ROW($F$2)+1),ROWS(P$2:P5))),"")</f>
        <v>DENTAL OI</v>
      </c>
      <c r="Q5">
        <f t="array" ref="Q5">COUNTIF([FOURNISSEUR_TRI],"&lt;="&amp;P5)</f>
        <v>7</v>
      </c>
      <c r="R5" t="str">
        <f t="array" ref="R5">IFERROR(INDEX(Tableau3[],MATCH(ROW()-1,[FOURNISSEUR_NB],0),7),"")</f>
        <v>BENJAMIN</v>
      </c>
    </row>
    <row r="6" spans="1:18">
      <c r="A6" s="18" t="str">
        <f t="array" ref="A6">IFERROR(INDEX(Tableau1[],MATCH(ROW()-1,Tableau1[ALPHA],0),1),"")</f>
        <v>PROTHESE</v>
      </c>
      <c r="B6" s="17" t="str">
        <f t="array" ref="B6">IFERROR(INDEX(Tableau1[],MATCH(ROW()-1,Tableau1[ALPHA],0),2),"")</f>
        <v>alginate ortho print</v>
      </c>
      <c r="C6" s="17" t="str">
        <f t="array" ref="C6">IFERROR(INDEX(Tableau1[],MATCH(ROW()-1,Tableau1[ALPHA],0),3),"")</f>
        <v>ZHERMACK</v>
      </c>
      <c r="D6" s="17" t="str">
        <f>IFERROR(INDEX(Tableau1[],MATCH(ROW()-1,Tableau1[ALPHA],0),4),"")</f>
        <v>ZHER01-002</v>
      </c>
      <c r="E6" s="17" t="str">
        <f t="array" ref="E6">IFERROR(INDEX(Tableau1[],MATCH(ROW()-1,Tableau1[ALPHA],0),5),"")</f>
        <v>500g</v>
      </c>
      <c r="F6" s="17" t="str">
        <f t="array" ref="F6">IFERROR(INDEX(Tableau1[],MATCH(ROW()-1,Tableau1[ALPHA],0),6),"")</f>
        <v>HARD</v>
      </c>
      <c r="G6" s="17">
        <f t="array" ref="G6">IFERROR(INDEX(Tableau1[],MATCH(ROW()-1,Tableau1[ALPHA],0),7),"")</f>
        <v>2</v>
      </c>
      <c r="H6" s="19">
        <f t="array" ref="H6">IFERROR(INDEX(Tableau1[],MATCH(ROW()-1,Tableau1[ALPHA],0),8),"")</f>
        <v>13.5</v>
      </c>
      <c r="J6" t="str">
        <f t="array" ref="J6">IFERROR(INDEX(Tableau2[SPECIALITE],SMALL(IF(FREQUENCY(IF(Tableau2[SPECIALITE]&lt;&gt;"",MATCH(Tableau2[SPECIALITE],Tableau2[SPECIALITE],0)), ROW(Tableau2[SPECIALITE])-ROW($A$2)+1),ROW(Tableau2[SPECIALITE])-ROW($A$2)+1),ROWS(J$2:J6))),"")</f>
        <v>ENDODONTIE</v>
      </c>
      <c r="K6">
        <f t="array" ref="K6">COUNTIF([SPECIALITE_TRI],"&lt;="&amp;J6)</f>
        <v>3</v>
      </c>
      <c r="L6" s="14" t="str">
        <f t="array" ref="L6">IFERROR(INDEX(Tableau3[],MATCH(ROW()-1,[SPECIALITE_NB],0),1),"")</f>
        <v>PROTHESE</v>
      </c>
      <c r="M6" t="str">
        <f t="array" ref="M6">IFERROR(INDEX(Tableau2[MARQUE],SMALL(IF(FREQUENCY(IF(Tableau2[MARQUE]&lt;&gt;"",MATCH(Tableau2[MARQUE],Tableau2[MARQUE],0)), ROW(Tableau2[MARQUE])-ROW($C$2)+1),ROW(Tableau2[MARQUE])-ROW($C$2)+1),ROWS(M$2:M6))),"")</f>
        <v>OSRAM</v>
      </c>
      <c r="N6">
        <f t="array" ref="N6">COUNTIF([MARQUE_TRI],"&lt;="&amp;M6)</f>
        <v>31</v>
      </c>
      <c r="O6" t="str">
        <f t="array" ref="O6">IFERROR(INDEX(Tableau3[],MATCH(ROW()-1,[MARQUE_NB],0),4),"")</f>
        <v>BIOLASTIC</v>
      </c>
      <c r="P6" t="str">
        <f t="array" ref="P6">IFERROR(INDEX(Tableau2[FOURNISSEUR],SMALL(IF(FREQUENCY(IF(Tableau2[FOURNISSEUR]&lt;&gt;"",MATCH(Tableau2[FOURNISSEUR],Tableau2[FOURNISSEUR],0)), ROW(Tableau2[FOURNISSEUR])-ROW($F$2)+1),ROW(Tableau2[FOURNISSEUR])-ROW($F$2)+1),ROWS(P$2:P6))),"")</f>
        <v>RMO</v>
      </c>
      <c r="Q6">
        <f t="array" ref="Q6">COUNTIF([FOURNISSEUR_TRI],"&lt;="&amp;P6)</f>
        <v>17</v>
      </c>
      <c r="R6" t="str">
        <f t="array" ref="R6">IFERROR(INDEX(Tableau3[],MATCH(ROW()-1,[FOURNISSEUR_NB],0),7),"")</f>
        <v>DABSTART</v>
      </c>
    </row>
    <row r="7" spans="1:18">
      <c r="A7" s="18" t="str">
        <f t="array" ref="A7">IFERROR(INDEX(Tableau1[],MATCH(ROW()-1,Tableau1[ALPHA],0),1),"")</f>
        <v>SOINS CONSERVATEURS</v>
      </c>
      <c r="B7" s="17" t="str">
        <f t="array" ref="B7">IFERROR(INDEX(Tableau1[],MATCH(ROW()-1,Tableau1[ALPHA],0),2),"")</f>
        <v>alveogyl</v>
      </c>
      <c r="C7" s="17" t="str">
        <f t="array" ref="C7">IFERROR(INDEX(Tableau1[],MATCH(ROW()-1,Tableau1[ALPHA],0),3),"")</f>
        <v>SEPTODONT</v>
      </c>
      <c r="D7" s="17" t="str">
        <f>IFERROR(INDEX(Tableau1[],MATCH(ROW()-1,Tableau1[ALPHA],0),4),"")</f>
        <v>ART7600</v>
      </c>
      <c r="E7" s="17" t="str">
        <f t="array" ref="E7">IFERROR(INDEX(Tableau1[],MATCH(ROW()-1,Tableau1[ALPHA],0),5),"")</f>
        <v>10g</v>
      </c>
      <c r="F7" s="17" t="str">
        <f t="array" ref="F7">IFERROR(INDEX(Tableau1[],MATCH(ROW()-1,Tableau1[ALPHA],0),6),"")</f>
        <v>DABSTART</v>
      </c>
      <c r="G7" s="17">
        <f t="array" ref="G7">IFERROR(INDEX(Tableau1[],MATCH(ROW()-1,Tableau1[ALPHA],0),7),"")</f>
        <v>0</v>
      </c>
      <c r="H7" s="19">
        <f t="array" ref="H7">IFERROR(INDEX(Tableau1[],MATCH(ROW()-1,Tableau1[ALPHA],0),8),"")</f>
        <v>93.6</v>
      </c>
      <c r="J7" t="str">
        <f t="array" ref="J7">IFERROR(INDEX(Tableau2[SPECIALITE],SMALL(IF(FREQUENCY(IF(Tableau2[SPECIALITE]&lt;&gt;"",MATCH(Tableau2[SPECIALITE],Tableau2[SPECIALITE],0)), ROW(Tableau2[SPECIALITE])-ROW($A$2)+1),ROW(Tableau2[SPECIALITE])-ROW($A$2)+1),ROWS(J$2:J7))),"")</f>
        <v/>
      </c>
      <c r="K7">
        <f t="array" ref="K7">COUNTIF([SPECIALITE_TRI],"&lt;="&amp;J7)</f>
        <v>0</v>
      </c>
      <c r="L7" s="14" t="str">
        <f t="array" ref="L7">IFERROR(INDEX(Tableau3[],MATCH(ROW()-1,[SPECIALITE_NB],0),1),"")</f>
        <v>SOINS CONSERVATEURS</v>
      </c>
      <c r="M7" t="str">
        <f t="array" ref="M7">IFERROR(INDEX(Tableau2[MARQUE],SMALL(IF(FREQUENCY(IF(Tableau2[MARQUE]&lt;&gt;"",MATCH(Tableau2[MARQUE],Tableau2[MARQUE],0)), ROW(Tableau2[MARQUE])-ROW($C$2)+1),ROW(Tableau2[MARQUE])-ROW($C$2)+1),ROWS(M$2:M7))),"")</f>
        <v>BIOLASTIC</v>
      </c>
      <c r="N7">
        <f t="array" ref="N7">COUNTIF([MARQUE_TRI],"&lt;="&amp;M7)</f>
        <v>5</v>
      </c>
      <c r="O7" t="str">
        <f t="array" ref="O7">IFERROR(INDEX(Tableau3[],MATCH(ROW()-1,[MARQUE_NB],0),4),"")</f>
        <v>BROTHER</v>
      </c>
      <c r="P7" t="str">
        <f t="array" ref="P7">IFERROR(INDEX(Tableau2[FOURNISSEUR],SMALL(IF(FREQUENCY(IF(Tableau2[FOURNISSEUR]&lt;&gt;"",MATCH(Tableau2[FOURNISSEUR],Tableau2[FOURNISSEUR],0)), ROW(Tableau2[FOURNISSEUR])-ROW($F$2)+1),ROW(Tableau2[FOURNISSEUR])-ROW($F$2)+1),ROWS(P$2:P7))),"")</f>
        <v>BENJAMIN</v>
      </c>
      <c r="Q7">
        <f t="array" ref="Q7">COUNTIF([FOURNISSEUR_TRI],"&lt;="&amp;P7)</f>
        <v>4</v>
      </c>
      <c r="R7" t="str">
        <f t="array" ref="R7">IFERROR(INDEX(Tableau3[],MATCH(ROW()-1,[FOURNISSEUR_NB],0),7),"")</f>
        <v>DENTAL AUSTRAL</v>
      </c>
    </row>
    <row r="8" spans="1:18">
      <c r="A8" s="18" t="str">
        <f t="array" ref="A8">IFERROR(INDEX(Tableau1[],MATCH(ROW()-1,Tableau1[ALPHA],0),1),"")</f>
        <v>SOINS CONSERVATEURS</v>
      </c>
      <c r="B8" s="17" t="str">
        <f t="array" ref="B8">IFERROR(INDEX(Tableau1[],MATCH(ROW()-1,Tableau1[ALPHA],0),2),"")</f>
        <v>amalgame 3 doses</v>
      </c>
      <c r="C8" s="17" t="str">
        <f t="array" ref="C8">IFERROR(INDEX(Tableau1[],MATCH(ROW()-1,Tableau1[ALPHA],0),3),"")</f>
        <v>-</v>
      </c>
      <c r="D8" s="17" t="str">
        <f>IFERROR(INDEX(Tableau1[],MATCH(ROW()-1,Tableau1[ALPHA],0),4),"")</f>
        <v>-</v>
      </c>
      <c r="E8" s="17" t="str">
        <f t="array" ref="E8">IFERROR(INDEX(Tableau1[],MATCH(ROW()-1,Tableau1[ALPHA],0),5),"")</f>
        <v>-</v>
      </c>
      <c r="F8" s="17" t="str">
        <f t="array" ref="F8">IFERROR(INDEX(Tableau1[],MATCH(ROW()-1,Tableau1[ALPHA],0),6),"")</f>
        <v>-</v>
      </c>
      <c r="G8" s="17">
        <f t="array" ref="G8">IFERROR(INDEX(Tableau1[],MATCH(ROW()-1,Tableau1[ALPHA],0),7),"")</f>
        <v>0</v>
      </c>
      <c r="H8" s="19" t="str">
        <f t="array" ref="H8">IFERROR(INDEX(Tableau1[],MATCH(ROW()-1,Tableau1[ALPHA],0),8),"")</f>
        <v>-</v>
      </c>
      <c r="L8" s="14" t="str">
        <f t="array" ref="L8">IFERROR(INDEX(Tableau3[],MATCH(ROW()-1,[SPECIALITE_NB],0),1),"")</f>
        <v/>
      </c>
      <c r="M8" t="str">
        <f t="array" ref="M8">IFERROR(INDEX(Tableau2[MARQUE],SMALL(IF(FREQUENCY(IF(Tableau2[MARQUE]&lt;&gt;"",MATCH(Tableau2[MARQUE],Tableau2[MARQUE],0)), ROW(Tableau2[MARQUE])-ROW($C$2)+1),ROW(Tableau2[MARQUE])-ROW($C$2)+1),ROWS(M$2:M8))),"")</f>
        <v>KERR</v>
      </c>
      <c r="N8">
        <f t="array" ref="N8">COUNTIF([MARQUE_TRI],"&lt;="&amp;M8)</f>
        <v>23</v>
      </c>
      <c r="O8" t="str">
        <f t="array" ref="O8">IFERROR(INDEX(Tableau3[],MATCH(ROW()-1,[MARQUE_NB],0),4),"")</f>
        <v>DAPPEN</v>
      </c>
      <c r="P8" t="str">
        <f t="array" ref="P8">IFERROR(INDEX(Tableau2[FOURNISSEUR],SMALL(IF(FREQUENCY(IF(Tableau2[FOURNISSEUR]&lt;&gt;"",MATCH(Tableau2[FOURNISSEUR],Tableau2[FOURNISSEUR],0)), ROW(Tableau2[FOURNISSEUR])-ROW($F$2)+1),ROW(Tableau2[FOURNISSEUR])-ROW($F$2)+1),ROWS(P$2:P8))),"")</f>
        <v>DENTAL AUSTRAL</v>
      </c>
      <c r="Q8">
        <f t="array" ref="Q8">COUNTIF([FOURNISSEUR_TRI],"&lt;="&amp;P8)</f>
        <v>6</v>
      </c>
      <c r="R8" t="str">
        <f t="array" ref="R8">IFERROR(INDEX(Tableau3[],MATCH(ROW()-1,[FOURNISSEUR_NB],0),7),"")</f>
        <v>DENTAL OI</v>
      </c>
    </row>
    <row r="9" spans="1:18">
      <c r="A9" s="18" t="str">
        <f t="array" ref="A9">IFERROR(INDEX(Tableau1[],MATCH(ROW()-1,Tableau1[ALPHA],0),1),"")</f>
        <v>DIVERS</v>
      </c>
      <c r="B9" s="17" t="str">
        <f t="array" ref="B9">IFERROR(INDEX(Tableau1[],MATCH(ROW()-1,Tableau1[ALPHA],0),2),"")</f>
        <v>ampoule 24V/150W FCR</v>
      </c>
      <c r="C9" s="17" t="str">
        <f t="array" ref="C9">IFERROR(INDEX(Tableau1[],MATCH(ROW()-1,Tableau1[ALPHA],0),3),"")</f>
        <v>OSRAM</v>
      </c>
      <c r="D9" s="17" t="str">
        <f>IFERROR(INDEX(Tableau1[],MATCH(ROW()-1,Tableau1[ALPHA],0),4),"")</f>
        <v>DKK203</v>
      </c>
      <c r="E9" s="17">
        <f t="array" ref="E9">IFERROR(INDEX(Tableau1[],MATCH(ROW()-1,Tableau1[ALPHA],0),5),"")</f>
        <v>1</v>
      </c>
      <c r="F9" s="17" t="str">
        <f t="array" ref="F9">IFERROR(INDEX(Tableau1[],MATCH(ROW()-1,Tableau1[ALPHA],0),6),"")</f>
        <v>DENTAL OI</v>
      </c>
      <c r="G9" s="17">
        <f t="array" ref="G9">IFERROR(INDEX(Tableau1[],MATCH(ROW()-1,Tableau1[ALPHA],0),7),"")</f>
        <v>1</v>
      </c>
      <c r="H9" s="19">
        <f t="array" ref="H9">IFERROR(INDEX(Tableau1[],MATCH(ROW()-1,Tableau1[ALPHA],0),8),"")</f>
        <v>16.27</v>
      </c>
      <c r="L9" s="14"/>
      <c r="M9" t="str">
        <f t="array" ref="M9">IFERROR(INDEX(Tableau2[MARQUE],SMALL(IF(FREQUENCY(IF(Tableau2[MARQUE]&lt;&gt;"",MATCH(Tableau2[MARQUE],Tableau2[MARQUE],0)), ROW(Tableau2[MARQUE])-ROW($C$2)+1),ROW(Tableau2[MARQUE])-ROW($C$2)+1),ROWS(M$2:M9))),"")</f>
        <v>SHOFU</v>
      </c>
      <c r="N9">
        <f t="array" ref="N9">COUNTIF([MARQUE_TRI],"&lt;="&amp;M9)</f>
        <v>39</v>
      </c>
      <c r="O9" t="str">
        <f t="array" ref="O9">IFERROR(INDEX(Tableau3[],MATCH(ROW()-1,[MARQUE_NB],0),4),"")</f>
        <v>DENTATUS</v>
      </c>
      <c r="P9" t="str">
        <f t="array" ref="P9">IFERROR(INDEX(Tableau2[FOURNISSEUR],SMALL(IF(FREQUENCY(IF(Tableau2[FOURNISSEUR]&lt;&gt;"",MATCH(Tableau2[FOURNISSEUR],Tableau2[FOURNISSEUR],0)), ROW(Tableau2[FOURNISSEUR])-ROW($F$2)+1),ROW(Tableau2[FOURNISSEUR])-ROW($F$2)+1),ROWS(P$2:P9))),"")</f>
        <v>LMS PAPETERIE</v>
      </c>
      <c r="Q9">
        <f t="array" ref="Q9">COUNTIF([FOURNISSEUR_TRI],"&lt;="&amp;P9)</f>
        <v>14</v>
      </c>
      <c r="R9" t="str">
        <f t="array" ref="R9">IFERROR(INDEX(Tableau3[],MATCH(ROW()-1,[FOURNISSEUR_NB],0),7),"")</f>
        <v>DT SHOP</v>
      </c>
    </row>
    <row r="10" spans="1:18">
      <c r="A10" s="18" t="str">
        <f t="array" ref="A10">IFERROR(INDEX(Tableau1[],MATCH(ROW()-1,Tableau1[ALPHA],0),1),"")</f>
        <v>DIVERS</v>
      </c>
      <c r="B10" s="17" t="str">
        <f t="array" ref="B10">IFERROR(INDEX(Tableau1[],MATCH(ROW()-1,Tableau1[ALPHA],0),2),"")</f>
        <v>angispray</v>
      </c>
      <c r="C10" s="17" t="str">
        <f t="array" ref="C10">IFERROR(INDEX(Tableau1[],MATCH(ROW()-1,Tableau1[ALPHA],0),3),"")</f>
        <v>-</v>
      </c>
      <c r="D10" s="17" t="str">
        <f>IFERROR(INDEX(Tableau1[],MATCH(ROW()-1,Tableau1[ALPHA],0),4),"")</f>
        <v>-</v>
      </c>
      <c r="E10" s="17" t="str">
        <f t="array" ref="E10">IFERROR(INDEX(Tableau1[],MATCH(ROW()-1,Tableau1[ALPHA],0),5),"")</f>
        <v>40mL</v>
      </c>
      <c r="F10" s="17" t="str">
        <f t="array" ref="F10">IFERROR(INDEX(Tableau1[],MATCH(ROW()-1,Tableau1[ALPHA],0),6),"")</f>
        <v>-</v>
      </c>
      <c r="G10" s="17" t="str">
        <f t="array" ref="G10">IFERROR(INDEX(Tableau1[],MATCH(ROW()-1,Tableau1[ALPHA],0),7),"")</f>
        <v>-</v>
      </c>
      <c r="H10" s="19">
        <f t="array" ref="H10">IFERROR(INDEX(Tableau1[],MATCH(ROW()-1,Tableau1[ALPHA],0),8),"")</f>
        <v>3.83</v>
      </c>
      <c r="L10" s="14"/>
      <c r="M10" t="str">
        <f t="array" ref="M10">IFERROR(INDEX(Tableau2[MARQUE],SMALL(IF(FREQUENCY(IF(Tableau2[MARQUE]&lt;&gt;"",MATCH(Tableau2[MARQUE],Tableau2[MARQUE],0)), ROW(Tableau2[MARQUE])-ROW($C$2)+1),ROW(Tableau2[MARQUE])-ROW($C$2)+1),ROWS(M$2:M10))),"")</f>
        <v>FLI TWIN</v>
      </c>
      <c r="N10">
        <f t="array" ref="N10">COUNTIF([MARQUE_TRI],"&lt;="&amp;M10)</f>
        <v>16</v>
      </c>
      <c r="O10" t="str">
        <f t="array" ref="O10">IFERROR(INDEX(Tableau3[],MATCH(ROW()-1,[MARQUE_NB],0),4),"")</f>
        <v>DENTOCLIC</v>
      </c>
      <c r="P10" t="str">
        <f t="array" ref="P10">IFERROR(INDEX(Tableau2[FOURNISSEUR],SMALL(IF(FREQUENCY(IF(Tableau2[FOURNISSEUR]&lt;&gt;"",MATCH(Tableau2[FOURNISSEUR],Tableau2[FOURNISSEUR],0)), ROW(Tableau2[FOURNISSEUR])-ROW($F$2)+1),ROW(Tableau2[FOURNISSEUR])-ROW($F$2)+1),ROWS(P$2:P10))),"")</f>
        <v>ENDOTECH</v>
      </c>
      <c r="Q10">
        <f t="array" ref="Q10">COUNTIF([FOURNISSEUR_TRI],"&lt;="&amp;P10)</f>
        <v>9</v>
      </c>
      <c r="R10" t="str">
        <f t="array" ref="R10">IFERROR(INDEX(Tableau3[],MATCH(ROW()-1,[FOURNISSEUR_NB],0),7),"")</f>
        <v>ENDOTECH</v>
      </c>
    </row>
    <row r="11" spans="1:18">
      <c r="A11" s="18" t="str">
        <f t="array" ref="A11">IFERROR(INDEX(Tableau1[],MATCH(ROW()-1,Tableau1[ALPHA],0),1),"")</f>
        <v>ORTHODONTIE</v>
      </c>
      <c r="B11" s="17" t="str">
        <f t="array" ref="B11">IFERROR(INDEX(Tableau1[],MATCH(ROW()-1,Tableau1[ALPHA],0),2),"")</f>
        <v>arc</v>
      </c>
      <c r="C11" s="17" t="str">
        <f t="array" ref="C11">IFERROR(INDEX(Tableau1[],MATCH(ROW()-1,Tableau1[ALPHA],0),3),"")</f>
        <v>BIOLASTIC</v>
      </c>
      <c r="D11" s="17" t="str">
        <f>IFERROR(INDEX(Tableau1[],MATCH(ROW()-1,Tableau1[ALPHA],0),4),"")</f>
        <v>-</v>
      </c>
      <c r="E11" s="17">
        <f t="array" ref="E11">IFERROR(INDEX(Tableau1[],MATCH(ROW()-1,Tableau1[ALPHA],0),5),"")</f>
        <v>10</v>
      </c>
      <c r="F11" s="17" t="str">
        <f t="array" ref="F11">IFERROR(INDEX(Tableau1[],MATCH(ROW()-1,Tableau1[ALPHA],0),6),"")</f>
        <v>RMO</v>
      </c>
      <c r="G11" s="17" t="str">
        <f t="array" ref="G11">IFERROR(INDEX(Tableau1[],MATCH(ROW()-1,Tableau1[ALPHA],0),7),"")</f>
        <v>-</v>
      </c>
      <c r="H11" s="19">
        <f t="array" ref="H11">IFERROR(INDEX(Tableau1[],MATCH(ROW()-1,Tableau1[ALPHA],0),8),"")</f>
        <v>48.19</v>
      </c>
      <c r="L11" s="14"/>
      <c r="M11" t="str">
        <f t="array" ref="M11">IFERROR(INDEX(Tableau2[MARQUE],SMALL(IF(FREQUENCY(IF(Tableau2[MARQUE]&lt;&gt;"",MATCH(Tableau2[MARQUE],Tableau2[MARQUE],0)), ROW(Tableau2[MARQUE])-ROW($C$2)+1),ROW(Tableau2[MARQUE])-ROW($C$2)+1),ROWS(M$2:M11))),"")</f>
        <v>DURR</v>
      </c>
      <c r="N11">
        <f t="array" ref="N11">COUNTIF([MARQUE_TRI],"&lt;="&amp;M11)</f>
        <v>13</v>
      </c>
      <c r="O11" t="str">
        <f t="array" ref="O11">IFERROR(INDEX(Tableau3[],MATCH(ROW()-1,[MARQUE_NB],0),4),"")</f>
        <v>DENTSPLY</v>
      </c>
      <c r="P11" t="str">
        <f t="array" ref="P11">IFERROR(INDEX(Tableau2[FOURNISSEUR],SMALL(IF(FREQUENCY(IF(Tableau2[FOURNISSEUR]&lt;&gt;"",MATCH(Tableau2[FOURNISSEUR],Tableau2[FOURNISSEUR],0)), ROW(Tableau2[FOURNISSEUR])-ROW($F$2)+1),ROW(Tableau2[FOURNISSEUR])-ROW($F$2)+1),ROWS(P$2:P11))),"")</f>
        <v>ENDOTECHPLUS</v>
      </c>
      <c r="Q11">
        <f t="array" ref="Q11">COUNTIF([FOURNISSEUR_TRI],"&lt;="&amp;P11)</f>
        <v>10</v>
      </c>
      <c r="R11" t="str">
        <f t="array" ref="R11">IFERROR(INDEX(Tableau3[],MATCH(ROW()-1,[FOURNISSEUR_NB],0),7),"")</f>
        <v>ENDOTECHPLUS</v>
      </c>
    </row>
    <row r="12" spans="1:18">
      <c r="A12" s="18" t="str">
        <f t="array" ref="A12">IFERROR(INDEX(Tableau1[],MATCH(ROW()-1,Tableau1[ALPHA],0),1),"")</f>
        <v>DIVERS</v>
      </c>
      <c r="B12" s="17" t="str">
        <f t="array" ref="B12">IFERROR(INDEX(Tableau1[],MATCH(ROW()-1,Tableau1[ALPHA],0),2),"")</f>
        <v>articaine 1/200 000</v>
      </c>
      <c r="C12" s="17" t="str">
        <f t="array" ref="C12">IFERROR(INDEX(Tableau1[],MATCH(ROW()-1,Tableau1[ALPHA],0),3),"")</f>
        <v>-</v>
      </c>
      <c r="D12" s="17" t="str">
        <f>IFERROR(INDEX(Tableau1[],MATCH(ROW()-1,Tableau1[ALPHA],0),4),"")</f>
        <v>-</v>
      </c>
      <c r="E12" s="17" t="str">
        <f t="array" ref="E12">IFERROR(INDEX(Tableau1[],MATCH(ROW()-1,Tableau1[ALPHA],0),5),"")</f>
        <v>-</v>
      </c>
      <c r="F12" s="17" t="str">
        <f t="array" ref="F12">IFERROR(INDEX(Tableau1[],MATCH(ROW()-1,Tableau1[ALPHA],0),6),"")</f>
        <v>DABSTART</v>
      </c>
      <c r="G12" s="17">
        <f t="array" ref="G12">IFERROR(INDEX(Tableau1[],MATCH(ROW()-1,Tableau1[ALPHA],0),7),"")</f>
        <v>3</v>
      </c>
      <c r="H12" s="19" t="str">
        <f t="array" ref="H12">IFERROR(INDEX(Tableau1[],MATCH(ROW()-1,Tableau1[ALPHA],0),8),"")</f>
        <v>-</v>
      </c>
      <c r="L12" s="14"/>
      <c r="M12" t="str">
        <f t="array" ref="M12">IFERROR(INDEX(Tableau2[MARQUE],SMALL(IF(FREQUENCY(IF(Tableau2[MARQUE]&lt;&gt;"",MATCH(Tableau2[MARQUE],Tableau2[MARQUE],0)), ROW(Tableau2[MARQUE])-ROW($C$2)+1),ROW(Tableau2[MARQUE])-ROW($C$2)+1),ROWS(M$2:M12))),"")</f>
        <v>MILTEX</v>
      </c>
      <c r="N12">
        <f t="array" ref="N12">COUNTIF([MARQUE_TRI],"&lt;="&amp;M12)</f>
        <v>27</v>
      </c>
      <c r="O12" t="str">
        <f t="array" ref="O12">IFERROR(INDEX(Tableau3[],MATCH(ROW()-1,[MARQUE_NB],0),4),"")</f>
        <v>DIRECTA</v>
      </c>
      <c r="P12" t="str">
        <f t="array" ref="P12">IFERROR(INDEX(Tableau2[FOURNISSEUR],SMALL(IF(FREQUENCY(IF(Tableau2[FOURNISSEUR]&lt;&gt;"",MATCH(Tableau2[FOURNISSEUR],Tableau2[FOURNISSEUR],0)), ROW(Tableau2[FOURNISSEUR])-ROW($F$2)+1),ROW(Tableau2[FOURNISSEUR])-ROW($F$2)+1),ROWS(P$2:P12))),"")</f>
        <v>HYGIE PRO</v>
      </c>
      <c r="Q12">
        <f t="array" ref="Q12">COUNTIF([FOURNISSEUR_TRI],"&lt;="&amp;P12)</f>
        <v>12</v>
      </c>
      <c r="R12" t="str">
        <f t="array" ref="R12">IFERROR(INDEX(Tableau3[],MATCH(ROW()-1,[FOURNISSEUR_NB],0),7),"")</f>
        <v>HARD</v>
      </c>
    </row>
    <row r="13" spans="1:18">
      <c r="A13" s="18" t="str">
        <f t="array" ref="A13">IFERROR(INDEX(Tableau1[],MATCH(ROW()-1,Tableau1[ALPHA],0),1),"")</f>
        <v>DIVERS</v>
      </c>
      <c r="B13" s="17" t="str">
        <f t="array" ref="B13">IFERROR(INDEX(Tableau1[],MATCH(ROW()-1,Tableau1[ALPHA],0),2),"")</f>
        <v>BACTOPLUS</v>
      </c>
      <c r="C13" s="17" t="str">
        <f t="array" ref="C13">IFERROR(INDEX(Tableau1[],MATCH(ROW()-1,Tableau1[ALPHA],0),3),"")</f>
        <v>-</v>
      </c>
      <c r="D13" s="17" t="str">
        <f>IFERROR(INDEX(Tableau1[],MATCH(ROW()-1,Tableau1[ALPHA],0),4),"")</f>
        <v>-</v>
      </c>
      <c r="E13" s="17" t="str">
        <f t="array" ref="E13">IFERROR(INDEX(Tableau1[],MATCH(ROW()-1,Tableau1[ALPHA],0),5),"")</f>
        <v>5L</v>
      </c>
      <c r="F13" s="17" t="str">
        <f t="array" ref="F13">IFERROR(INDEX(Tableau1[],MATCH(ROW()-1,Tableau1[ALPHA],0),6),"")</f>
        <v>BENJAMIN</v>
      </c>
      <c r="G13" s="17" t="str">
        <f t="array" ref="G13">IFERROR(INDEX(Tableau1[],MATCH(ROW()-1,Tableau1[ALPHA],0),7),"")</f>
        <v>-</v>
      </c>
      <c r="H13" s="19" t="str">
        <f t="array" ref="H13">IFERROR(INDEX(Tableau1[],MATCH(ROW()-1,Tableau1[ALPHA],0),8),"")</f>
        <v>-</v>
      </c>
      <c r="L13" s="14"/>
      <c r="M13" t="str">
        <f t="array" ref="M13">IFERROR(INDEX(Tableau2[MARQUE],SMALL(IF(FREQUENCY(IF(Tableau2[MARQUE]&lt;&gt;"",MATCH(Tableau2[MARQUE],Tableau2[MARQUE],0)), ROW(Tableau2[MARQUE])-ROW($C$2)+1),ROW(Tableau2[MARQUE])-ROW($C$2)+1),ROWS(M$2:M13))),"")</f>
        <v>VOCO</v>
      </c>
      <c r="N13">
        <f t="array" ref="N13">COUNTIF([MARQUE_TRI],"&lt;="&amp;M13)</f>
        <v>46</v>
      </c>
      <c r="O13" t="str">
        <f t="array" ref="O13">IFERROR(INDEX(Tableau3[],MATCH(ROW()-1,[MARQUE_NB],0),4),"")</f>
        <v>DUALTOP</v>
      </c>
      <c r="P13" t="str">
        <f t="array" ref="P13">IFERROR(INDEX(Tableau2[FOURNISSEUR],SMALL(IF(FREQUENCY(IF(Tableau2[FOURNISSEUR]&lt;&gt;"",MATCH(Tableau2[FOURNISSEUR],Tableau2[FOURNISSEUR],0)), ROW(Tableau2[FOURNISSEUR])-ROW($F$2)+1),ROW(Tableau2[FOURNISSEUR])-ROW($F$2)+1),ROWS(P$2:P13))),"")</f>
        <v>RH OI</v>
      </c>
      <c r="Q13">
        <f t="array" ref="Q13">COUNTIF([FOURNISSEUR_TRI],"&lt;="&amp;P13)</f>
        <v>16</v>
      </c>
      <c r="R13" t="str">
        <f t="array" ref="R13">IFERROR(INDEX(Tableau3[],MATCH(ROW()-1,[FOURNISSEUR_NB],0),7),"")</f>
        <v>HYGIE PRO</v>
      </c>
    </row>
    <row r="14" spans="1:18">
      <c r="A14" s="18" t="str">
        <f t="array" ref="A14">IFERROR(INDEX(Tableau1[],MATCH(ROW()-1,Tableau1[ALPHA],0),1),"")</f>
        <v>SOINS CONSERVATEURS</v>
      </c>
      <c r="B14" s="17" t="str">
        <f t="array" ref="B14">IFERROR(INDEX(Tableau1[],MATCH(ROW()-1,Tableau1[ALPHA],0),2),"")</f>
        <v>bande matrice 7 mm</v>
      </c>
      <c r="C14" s="17" t="str">
        <f t="array" ref="C14">IFERROR(INDEX(Tableau1[],MATCH(ROW()-1,Tableau1[ALPHA],0),3),"")</f>
        <v>KERR</v>
      </c>
      <c r="D14" s="17" t="str">
        <f>IFERROR(INDEX(Tableau1[],MATCH(ROW()-1,Tableau1[ALPHA],0),4),"")</f>
        <v>DPI44.0499C</v>
      </c>
      <c r="E14" s="17">
        <f t="array" ref="E14">IFERROR(INDEX(Tableau1[],MATCH(ROW()-1,Tableau1[ALPHA],0),5),"")</f>
        <v>1</v>
      </c>
      <c r="F14" s="17" t="str">
        <f t="array" ref="F14">IFERROR(INDEX(Tableau1[],MATCH(ROW()-1,Tableau1[ALPHA],0),6),"")</f>
        <v>DENTAL OI</v>
      </c>
      <c r="G14" s="17">
        <f t="array" ref="G14">IFERROR(INDEX(Tableau1[],MATCH(ROW()-1,Tableau1[ALPHA],0),7),"")</f>
        <v>1</v>
      </c>
      <c r="H14" s="19">
        <f t="array" ref="H14">IFERROR(INDEX(Tableau1[],MATCH(ROW()-1,Tableau1[ALPHA],0),8),"")</f>
        <v>10.9</v>
      </c>
      <c r="L14" s="14"/>
      <c r="M14" t="str">
        <f t="array" ref="M14">IFERROR(INDEX(Tableau2[MARQUE],SMALL(IF(FREQUENCY(IF(Tableau2[MARQUE]&lt;&gt;"",MATCH(Tableau2[MARQUE],Tableau2[MARQUE],0)), ROW(Tableau2[MARQUE])-ROW($C$2)+1),ROW(Tableau2[MARQUE])-ROW($C$2)+1),ROWS(M$2:M14))),"")</f>
        <v>GARRISON</v>
      </c>
      <c r="N14">
        <f t="array" ref="N14">COUNTIF([MARQUE_TRI],"&lt;="&amp;M14)</f>
        <v>17</v>
      </c>
      <c r="O14" t="str">
        <f t="array" ref="O14">IFERROR(INDEX(Tableau3[],MATCH(ROW()-1,[MARQUE_NB],0),4),"")</f>
        <v>DURR</v>
      </c>
      <c r="P14" t="str">
        <f t="array" ref="P14">IFERROR(INDEX(Tableau2[FOURNISSEUR],SMALL(IF(FREQUENCY(IF(Tableau2[FOURNISSEUR]&lt;&gt;"",MATCH(Tableau2[FOURNISSEUR],Tableau2[FOURNISSEUR],0)), ROW(Tableau2[FOURNISSEUR])-ROW($F$2)+1),ROW(Tableau2[FOURNISSEUR])-ROW($F$2)+1),ROWS(P$2:P14))),"")</f>
        <v>ALLYANCE HYGIENE</v>
      </c>
      <c r="Q14">
        <f t="array" ref="Q14">COUNTIF([FOURNISSEUR_TRI],"&lt;="&amp;P14)</f>
        <v>3</v>
      </c>
      <c r="R14" t="str">
        <f t="array" ref="R14">IFERROR(INDEX(Tableau3[],MATCH(ROW()-1,[FOURNISSEUR_NB],0),7),"")</f>
        <v>KOMET</v>
      </c>
    </row>
    <row r="15" spans="1:18">
      <c r="A15" s="18" t="str">
        <f t="array" ref="A15">IFERROR(INDEX(Tableau1[],MATCH(ROW()-1,Tableau1[ALPHA],0),1),"")</f>
        <v>SOINS CONSERVATEURS</v>
      </c>
      <c r="B15" s="17" t="str">
        <f t="array" ref="B15">IFERROR(INDEX(Tableau1[],MATCH(ROW()-1,Tableau1[ALPHA],0),2),"")</f>
        <v>beautifil plus flow A3</v>
      </c>
      <c r="C15" s="17" t="str">
        <f t="array" ref="C15">IFERROR(INDEX(Tableau1[],MATCH(ROW()-1,Tableau1[ALPHA],0),3),"")</f>
        <v>SHOFU</v>
      </c>
      <c r="D15" s="17" t="str">
        <f>IFERROR(INDEX(Tableau1[],MATCH(ROW()-1,Tableau1[ALPHA],0),4),"")</f>
        <v>2003S/AR33ZK</v>
      </c>
      <c r="E15" s="17" t="str">
        <f t="array" ref="E15">IFERROR(INDEX(Tableau1[],MATCH(ROW()-1,Tableau1[ALPHA],0),5),"")</f>
        <v>1 SERINGUE DE 2.2G</v>
      </c>
      <c r="F15" s="17" t="str">
        <f t="array" ref="F15">IFERROR(INDEX(Tableau1[],MATCH(ROW()-1,Tableau1[ALPHA],0),6),"")</f>
        <v>DENTAL AUSTRAL</v>
      </c>
      <c r="G15" s="17">
        <f t="array" ref="G15">IFERROR(INDEX(Tableau1[],MATCH(ROW()-1,Tableau1[ALPHA],0),7),"")</f>
        <v>1</v>
      </c>
      <c r="H15" s="19">
        <f t="array" ref="H15">IFERROR(INDEX(Tableau1[],MATCH(ROW()-1,Tableau1[ALPHA],0),8),"")</f>
        <v>46.55</v>
      </c>
      <c r="L15" s="14"/>
      <c r="M15" t="str">
        <f t="array" ref="M15">IFERROR(INDEX(Tableau2[MARQUE],SMALL(IF(FREQUENCY(IF(Tableau2[MARQUE]&lt;&gt;"",MATCH(Tableau2[MARQUE],Tableau2[MARQUE],0)), ROW(Tableau2[MARQUE])-ROW($C$2)+1),ROW(Tableau2[MARQUE])-ROW($C$2)+1),ROWS(M$2:M15))),"")</f>
        <v>SAREMCO</v>
      </c>
      <c r="N15">
        <f t="array" ref="N15">COUNTIF([MARQUE_TRI],"&lt;="&amp;M15)</f>
        <v>35</v>
      </c>
      <c r="O15" t="str">
        <f t="array" ref="O15">IFERROR(INDEX(Tableau3[],MATCH(ROW()-1,[MARQUE_NB],0),4),"")</f>
        <v>ELSODENT</v>
      </c>
      <c r="P15" t="str">
        <f t="array" ref="P15">IFERROR(INDEX(Tableau2[FOURNISSEUR],SMALL(IF(FREQUENCY(IF(Tableau2[FOURNISSEUR]&lt;&gt;"",MATCH(Tableau2[FOURNISSEUR],Tableau2[FOURNISSEUR],0)), ROW(Tableau2[FOURNISSEUR])-ROW($F$2)+1),ROW(Tableau2[FOURNISSEUR])-ROW($F$2)+1),ROWS(P$2:P15))),"")</f>
        <v>DT SHOP</v>
      </c>
      <c r="Q15">
        <f t="array" ref="Q15">COUNTIF([FOURNISSEUR_TRI],"&lt;="&amp;P15)</f>
        <v>8</v>
      </c>
      <c r="R15" t="str">
        <f t="array" ref="R15">IFERROR(INDEX(Tableau3[],MATCH(ROW()-1,[FOURNISSEUR_NB],0),7),"")</f>
        <v>LMS PAPETERIE</v>
      </c>
    </row>
    <row r="16" spans="1:18">
      <c r="A16" s="18" t="str">
        <f t="array" ref="A16">IFERROR(INDEX(Tableau1[],MATCH(ROW()-1,Tableau1[ALPHA],0),1),"")</f>
        <v>SOINS CONSERVATEURS</v>
      </c>
      <c r="B16" s="17" t="str">
        <f t="array" ref="B16">IFERROR(INDEX(Tableau1[],MATCH(ROW()-1,Tableau1[ALPHA],0),2),"")</f>
        <v>beautiful A2</v>
      </c>
      <c r="C16" s="17" t="str">
        <f t="array" ref="C16">IFERROR(INDEX(Tableau1[],MATCH(ROW()-1,Tableau1[ALPHA],0),3),"")</f>
        <v>SHOFU</v>
      </c>
      <c r="D16" s="17" t="str">
        <f>IFERROR(INDEX(Tableau1[],MATCH(ROW()-1,Tableau1[ALPHA],0),4),"")</f>
        <v>-</v>
      </c>
      <c r="E16" s="17" t="str">
        <f t="array" ref="E16">IFERROR(INDEX(Tableau1[],MATCH(ROW()-1,Tableau1[ALPHA],0),5),"")</f>
        <v>-</v>
      </c>
      <c r="F16" s="17" t="str">
        <f t="array" ref="F16">IFERROR(INDEX(Tableau1[],MATCH(ROW()-1,Tableau1[ALPHA],0),6),"")</f>
        <v>DENTAL AUSTRAL</v>
      </c>
      <c r="G16" s="17">
        <f t="array" ref="G16">IFERROR(INDEX(Tableau1[],MATCH(ROW()-1,Tableau1[ALPHA],0),7),"")</f>
        <v>2</v>
      </c>
      <c r="H16" s="19" t="str">
        <f t="array" ref="H16">IFERROR(INDEX(Tableau1[],MATCH(ROW()-1,Tableau1[ALPHA],0),8),"")</f>
        <v>-</v>
      </c>
      <c r="L16" s="14"/>
      <c r="M16" t="str">
        <f t="array" ref="M16">IFERROR(INDEX(Tableau2[MARQUE],SMALL(IF(FREQUENCY(IF(Tableau2[MARQUE]&lt;&gt;"",MATCH(Tableau2[MARQUE],Tableau2[MARQUE],0)), ROW(Tableau2[MARQUE])-ROW($C$2)+1),ROW(Tableau2[MARQUE])-ROW($C$2)+1),ROWS(M$2:M16))),"")</f>
        <v>OMNIDENT</v>
      </c>
      <c r="N16">
        <f t="array" ref="N16">COUNTIF([MARQUE_TRI],"&lt;="&amp;M16)</f>
        <v>30</v>
      </c>
      <c r="O16" t="str">
        <f t="array" ref="O16">IFERROR(INDEX(Tableau3[],MATCH(ROW()-1,[MARQUE_NB],0),4),"")</f>
        <v>FINO</v>
      </c>
      <c r="P16" t="str">
        <f t="array" ref="P16">IFERROR(INDEX(Tableau2[FOURNISSEUR],SMALL(IF(FREQUENCY(IF(Tableau2[FOURNISSEUR]&lt;&gt;"",MATCH(Tableau2[FOURNISSEUR],Tableau2[FOURNISSEUR],0)), ROW(Tableau2[FOURNISSEUR])-ROW($F$2)+1),ROW(Tableau2[FOURNISSEUR])-ROW($F$2)+1),ROWS(P$2:P16))),"")</f>
        <v>RESEAU CARTOUCHES</v>
      </c>
      <c r="Q16">
        <f t="array" ref="Q16">COUNTIF([FOURNISSEUR_TRI],"&lt;="&amp;P16)</f>
        <v>15</v>
      </c>
      <c r="R16" t="str">
        <f t="array" ref="R16">IFERROR(INDEX(Tableau3[],MATCH(ROW()-1,[FOURNISSEUR_NB],0),7),"")</f>
        <v>RESEAU CARTOUCHES</v>
      </c>
    </row>
    <row r="17" spans="1:18">
      <c r="A17" s="18" t="str">
        <f t="array" ref="A17">IFERROR(INDEX(Tableau1[],MATCH(ROW()-1,Tableau1[ALPHA],0),1),"")</f>
        <v>SOINS CONSERVATEURS</v>
      </c>
      <c r="B17" s="17" t="str">
        <f t="array" ref="B17">IFERROR(INDEX(Tableau1[],MATCH(ROW()-1,Tableau1[ALPHA],0),2),"")</f>
        <v>beautiful plus flow A2</v>
      </c>
      <c r="C17" s="17" t="str">
        <f t="array" ref="C17">IFERROR(INDEX(Tableau1[],MATCH(ROW()-1,Tableau1[ALPHA],0),3),"")</f>
        <v>SHOFU</v>
      </c>
      <c r="D17" s="17" t="str">
        <f>IFERROR(INDEX(Tableau1[],MATCH(ROW()-1,Tableau1[ALPHA],0),4),"")</f>
        <v>2002S/AR1100</v>
      </c>
      <c r="E17" s="17" t="str">
        <f t="array" ref="E17">IFERROR(INDEX(Tableau1[],MATCH(ROW()-1,Tableau1[ALPHA],0),5),"")</f>
        <v>1 SERINGUE DE 2.2G</v>
      </c>
      <c r="F17" s="17" t="str">
        <f t="array" ref="F17">IFERROR(INDEX(Tableau1[],MATCH(ROW()-1,Tableau1[ALPHA],0),6),"")</f>
        <v>DENTAL AUSTRAL</v>
      </c>
      <c r="G17" s="17">
        <f t="array" ref="G17">IFERROR(INDEX(Tableau1[],MATCH(ROW()-1,Tableau1[ALPHA],0),7),"")</f>
        <v>2</v>
      </c>
      <c r="H17" s="19">
        <f t="array" ref="H17">IFERROR(INDEX(Tableau1[],MATCH(ROW()-1,Tableau1[ALPHA],0),8),"")</f>
        <v>46.55</v>
      </c>
      <c r="L17" s="14"/>
      <c r="M17" t="str">
        <f t="array" ref="M17">IFERROR(INDEX(Tableau2[MARQUE],SMALL(IF(FREQUENCY(IF(Tableau2[MARQUE]&lt;&gt;"",MATCH(Tableau2[MARQUE],Tableau2[MARQUE],0)), ROW(Tableau2[MARQUE])-ROW($C$2)+1),ROW(Tableau2[MARQUE])-ROW($C$2)+1),ROWS(M$2:M17))),"")</f>
        <v>ZOOM</v>
      </c>
      <c r="N17">
        <f t="array" ref="N17">COUNTIF([MARQUE_TRI],"&lt;="&amp;M17)</f>
        <v>48</v>
      </c>
      <c r="O17" t="str">
        <f t="array" ref="O17">IFERROR(INDEX(Tableau3[],MATCH(ROW()-1,[MARQUE_NB],0),4),"")</f>
        <v>FLI TWIN</v>
      </c>
      <c r="P17" t="str">
        <f t="array" ref="P17">IFERROR(INDEX(Tableau2[FOURNISSEUR],SMALL(IF(FREQUENCY(IF(Tableau2[FOURNISSEUR]&lt;&gt;"",MATCH(Tableau2[FOURNISSEUR],Tableau2[FOURNISSEUR],0)), ROW(Tableau2[FOURNISSEUR])-ROW($F$2)+1),ROW(Tableau2[FOURNISSEUR])-ROW($F$2)+1),ROWS(P$2:P17))),"")</f>
        <v>KOMET</v>
      </c>
      <c r="Q17">
        <f t="array" ref="Q17">COUNTIF([FOURNISSEUR_TRI],"&lt;="&amp;P17)</f>
        <v>13</v>
      </c>
      <c r="R17" t="str">
        <f t="array" ref="R17">IFERROR(INDEX(Tableau3[],MATCH(ROW()-1,[FOURNISSEUR_NB],0),7),"")</f>
        <v>RH OI</v>
      </c>
    </row>
    <row r="18" spans="1:18">
      <c r="A18" s="18" t="str">
        <f t="array" ref="A18">IFERROR(INDEX(Tableau1[],MATCH(ROW()-1,Tableau1[ALPHA],0),1),"")</f>
        <v>DIVERS</v>
      </c>
      <c r="B18" s="17" t="str">
        <f t="array" ref="B18">IFERROR(INDEX(Tableau1[],MATCH(ROW()-1,Tableau1[ALPHA],0),2),"")</f>
        <v>betadine jaune</v>
      </c>
      <c r="C18" s="17" t="str">
        <f t="array" ref="C18">IFERROR(INDEX(Tableau1[],MATCH(ROW()-1,Tableau1[ALPHA],0),3),"")</f>
        <v>-</v>
      </c>
      <c r="D18" s="17" t="str">
        <f>IFERROR(INDEX(Tableau1[],MATCH(ROW()-1,Tableau1[ALPHA],0),4),"")</f>
        <v>-</v>
      </c>
      <c r="E18" s="17" t="str">
        <f t="array" ref="E18">IFERROR(INDEX(Tableau1[],MATCH(ROW()-1,Tableau1[ALPHA],0),5),"")</f>
        <v>125mL</v>
      </c>
      <c r="F18" s="17" t="str">
        <f t="array" ref="F18">IFERROR(INDEX(Tableau1[],MATCH(ROW()-1,Tableau1[ALPHA],0),6),"")</f>
        <v>-</v>
      </c>
      <c r="G18" s="17" t="str">
        <f t="array" ref="G18">IFERROR(INDEX(Tableau1[],MATCH(ROW()-1,Tableau1[ALPHA],0),7),"")</f>
        <v>-</v>
      </c>
      <c r="H18" s="19">
        <f t="array" ref="H18">IFERROR(INDEX(Tableau1[],MATCH(ROW()-1,Tableau1[ALPHA],0),8),"")</f>
        <v>6.36</v>
      </c>
      <c r="L18" s="14"/>
      <c r="M18" t="str">
        <f t="array" ref="M18">IFERROR(INDEX(Tableau2[MARQUE],SMALL(IF(FREQUENCY(IF(Tableau2[MARQUE]&lt;&gt;"",MATCH(Tableau2[MARQUE],Tableau2[MARQUE],0)), ROW(Tableau2[MARQUE])-ROW($C$2)+1),ROW(Tableau2[MARQUE])-ROW($C$2)+1),ROWS(M$2:M18))),"")</f>
        <v>ELSODENT</v>
      </c>
      <c r="N18">
        <f t="array" ref="N18">COUNTIF([MARQUE_TRI],"&lt;="&amp;M18)</f>
        <v>14</v>
      </c>
      <c r="O18" t="str">
        <f t="array" ref="O18">IFERROR(INDEX(Tableau3[],MATCH(ROW()-1,[MARQUE_NB],0),4),"")</f>
        <v>GARRISON</v>
      </c>
      <c r="P18" t="str">
        <f t="array" ref="P18">IFERROR(INDEX(Tableau2[FOURNISSEUR],SMALL(IF(FREQUENCY(IF(Tableau2[FOURNISSEUR]&lt;&gt;"",MATCH(Tableau2[FOURNISSEUR],Tableau2[FOURNISSEUR],0)), ROW(Tableau2[FOURNISSEUR])-ROW($F$2)+1),ROW(Tableau2[FOURNISSEUR])-ROW($F$2)+1),ROWS(P$2:P18))),"")</f>
        <v/>
      </c>
      <c r="Q18">
        <f t="array" ref="Q18">COUNTIF([FOURNISSEUR_TRI],"&lt;="&amp;P18)</f>
        <v>0</v>
      </c>
      <c r="R18" t="str">
        <f t="array" ref="R18">IFERROR(INDEX(Tableau3[],MATCH(ROW()-1,[FOURNISSEUR_NB],0),7),"")</f>
        <v>RMO</v>
      </c>
    </row>
    <row r="19" spans="1:18">
      <c r="A19" s="18" t="str">
        <f t="array" ref="A19">IFERROR(INDEX(Tableau1[],MATCH(ROW()-1,Tableau1[ALPHA],0),1),"")</f>
        <v>ENDODONTIE</v>
      </c>
      <c r="B19" s="17" t="str">
        <f t="array" ref="B19">IFERROR(INDEX(Tableau1[],MATCH(ROW()-1,Tableau1[ALPHA],0),2),"")</f>
        <v>bio root</v>
      </c>
      <c r="C19" s="17" t="str">
        <f t="array" ref="C19">IFERROR(INDEX(Tableau1[],MATCH(ROW()-1,Tableau1[ALPHA],0),3),"")</f>
        <v>SEPTODONT</v>
      </c>
      <c r="D19" s="17" t="str">
        <f>IFERROR(INDEX(Tableau1[],MATCH(ROW()-1,Tableau1[ALPHA],0),4),"")</f>
        <v>-</v>
      </c>
      <c r="E19" s="17" t="str">
        <f t="array" ref="E19">IFERROR(INDEX(Tableau1[],MATCH(ROW()-1,Tableau1[ALPHA],0),5),"")</f>
        <v>-</v>
      </c>
      <c r="F19" s="17" t="str">
        <f t="array" ref="F19">IFERROR(INDEX(Tableau1[],MATCH(ROW()-1,Tableau1[ALPHA],0),6),"")</f>
        <v>-</v>
      </c>
      <c r="G19" s="17">
        <f t="array" ref="G19">IFERROR(INDEX(Tableau1[],MATCH(ROW()-1,Tableau1[ALPHA],0),7),"")</f>
        <v>0</v>
      </c>
      <c r="H19" s="19" t="str">
        <f t="array" ref="H19">IFERROR(INDEX(Tableau1[],MATCH(ROW()-1,Tableau1[ALPHA],0),8),"")</f>
        <v>-</v>
      </c>
      <c r="L19" s="14"/>
      <c r="M19" t="str">
        <f t="array" ref="M19">IFERROR(INDEX(Tableau2[MARQUE],SMALL(IF(FREQUENCY(IF(Tableau2[MARQUE]&lt;&gt;"",MATCH(Tableau2[MARQUE],Tableau2[MARQUE],0)), ROW(Tableau2[MARQUE])-ROW($C$2)+1),ROW(Tableau2[MARQUE])-ROW($C$2)+1),ROWS(M$2:M19))),"")</f>
        <v>NIC TONE</v>
      </c>
      <c r="N19">
        <f t="array" ref="N19">COUNTIF([MARQUE_TRI],"&lt;="&amp;M19)</f>
        <v>29</v>
      </c>
      <c r="O19" t="str">
        <f t="array" ref="O19">IFERROR(INDEX(Tableau3[],MATCH(ROW()-1,[MARQUE_NB],0),4),"")</f>
        <v>GC</v>
      </c>
    </row>
    <row r="20" spans="1:18">
      <c r="A20" s="18" t="str">
        <f t="array" ref="A20">IFERROR(INDEX(Tableau1[],MATCH(ROW()-1,Tableau1[ALPHA],0),1),"")</f>
        <v>SOINS CONSERVATEURS</v>
      </c>
      <c r="B20" s="17" t="str">
        <f t="array" ref="B20">IFERROR(INDEX(Tableau1[],MATCH(ROW()-1,Tableau1[ALPHA],0),2),"")</f>
        <v>biodentine</v>
      </c>
      <c r="C20" s="17" t="str">
        <f t="array" ref="C20">IFERROR(INDEX(Tableau1[],MATCH(ROW()-1,Tableau1[ALPHA],0),3),"")</f>
        <v>SEPTODONT</v>
      </c>
      <c r="D20" s="17" t="str">
        <f>IFERROR(INDEX(Tableau1[],MATCH(ROW()-1,Tableau1[ALPHA],0),4),"")</f>
        <v>ART5354</v>
      </c>
      <c r="E20" s="17" t="str">
        <f t="array" ref="E20">IFERROR(INDEX(Tableau1[],MATCH(ROW()-1,Tableau1[ALPHA],0),5),"")</f>
        <v>15 capsules</v>
      </c>
      <c r="F20" s="17" t="str">
        <f t="array" ref="F20">IFERROR(INDEX(Tableau1[],MATCH(ROW()-1,Tableau1[ALPHA],0),6),"")</f>
        <v>DABSTART</v>
      </c>
      <c r="G20" s="17">
        <f t="array" ref="G20">IFERROR(INDEX(Tableau1[],MATCH(ROW()-1,Tableau1[ALPHA],0),7),"")</f>
        <v>0</v>
      </c>
      <c r="H20" s="19">
        <f t="array" ref="H20">IFERROR(INDEX(Tableau1[],MATCH(ROW()-1,Tableau1[ALPHA],0),8),"")</f>
        <v>199.5</v>
      </c>
      <c r="L20" s="14"/>
      <c r="M20" t="str">
        <f t="array" ref="M20">IFERROR(INDEX(Tableau2[MARQUE],SMALL(IF(FREQUENCY(IF(Tableau2[MARQUE]&lt;&gt;"",MATCH(Tableau2[MARQUE],Tableau2[MARQUE],0)), ROW(Tableau2[MARQUE])-ROW($C$2)+1),ROW(Tableau2[MARQUE])-ROW($C$2)+1),ROWS(M$2:M20))),"")</f>
        <v>PULPDENT</v>
      </c>
      <c r="N20">
        <f t="array" ref="N20">COUNTIF([MARQUE_TRI],"&lt;="&amp;M20)</f>
        <v>33</v>
      </c>
      <c r="O20" t="str">
        <f t="array" ref="O20">IFERROR(INDEX(Tableau3[],MATCH(ROW()-1,[MARQUE_NB],0),4),"")</f>
        <v>GOJO</v>
      </c>
    </row>
    <row r="21" spans="1:18">
      <c r="A21" s="18" t="str">
        <f t="array" ref="A21">IFERROR(INDEX(Tableau1[],MATCH(ROW()-1,Tableau1[ALPHA],0),1),"")</f>
        <v>PROTHESE</v>
      </c>
      <c r="B21" s="17" t="str">
        <f t="array" ref="B21">IFERROR(INDEX(Tableau1[],MATCH(ROW()-1,Tableau1[ALPHA],0),2),"")</f>
        <v>BITE-TRAYS droits</v>
      </c>
      <c r="C21" s="17" t="str">
        <f t="array" ref="C21">IFERROR(INDEX(Tableau1[],MATCH(ROW()-1,Tableau1[ALPHA],0),3),"")</f>
        <v>-</v>
      </c>
      <c r="D21" s="17" t="str">
        <f>IFERROR(INDEX(Tableau1[],MATCH(ROW()-1,Tableau1[ALPHA],0),4),"")</f>
        <v>DPI75.010</v>
      </c>
      <c r="E21" s="17" t="str">
        <f t="array" ref="E21">IFERROR(INDEX(Tableau1[],MATCH(ROW()-1,Tableau1[ALPHA],0),5),"")</f>
        <v>-</v>
      </c>
      <c r="F21" s="17" t="str">
        <f t="array" ref="F21">IFERROR(INDEX(Tableau1[],MATCH(ROW()-1,Tableau1[ALPHA],0),6),"")</f>
        <v>DENTAL OI</v>
      </c>
      <c r="G21" s="17" t="str">
        <f t="array" ref="G21">IFERROR(INDEX(Tableau1[],MATCH(ROW()-1,Tableau1[ALPHA],0),7),"")</f>
        <v>-</v>
      </c>
      <c r="H21" s="19">
        <f t="array" ref="H21">IFERROR(INDEX(Tableau1[],MATCH(ROW()-1,Tableau1[ALPHA],0),8),"")</f>
        <v>12.51</v>
      </c>
      <c r="L21" s="14"/>
      <c r="M21" t="str">
        <f t="array" ref="M21">IFERROR(INDEX(Tableau2[MARQUE],SMALL(IF(FREQUENCY(IF(Tableau2[MARQUE]&lt;&gt;"",MATCH(Tableau2[MARQUE],Tableau2[MARQUE],0)), ROW(Tableau2[MARQUE])-ROW($C$2)+1),ROW(Tableau2[MARQUE])-ROW($C$2)+1),ROWS(M$2:M21))),"")</f>
        <v>3M</v>
      </c>
      <c r="N21">
        <f t="array" ref="N21">COUNTIF([MARQUE_TRI],"&lt;="&amp;M21)</f>
        <v>3</v>
      </c>
      <c r="O21" t="str">
        <f t="array" ref="O21">IFERROR(INDEX(Tableau3[],MATCH(ROW()-1,[MARQUE_NB],0),4),"")</f>
        <v>HARTMANN</v>
      </c>
    </row>
    <row r="22" spans="1:18">
      <c r="A22" s="18" t="str">
        <f t="array" ref="A22">IFERROR(INDEX(Tableau1[],MATCH(ROW()-1,Tableau1[ALPHA],0),1),"")</f>
        <v>ORTHODONTIE</v>
      </c>
      <c r="B22" s="17" t="str">
        <f t="array" ref="B22">IFERROR(INDEX(Tableau1[],MATCH(ROW()-1,Tableau1[ALPHA],0),2),"")</f>
        <v>brackett</v>
      </c>
      <c r="C22" s="17" t="str">
        <f t="array" ref="C22">IFERROR(INDEX(Tableau1[],MATCH(ROW()-1,Tableau1[ALPHA],0),3),"")</f>
        <v>FLI TWIN</v>
      </c>
      <c r="D22" s="17" t="str">
        <f>IFERROR(INDEX(Tableau1[],MATCH(ROW()-1,Tableau1[ALPHA],0),4),"")</f>
        <v>-</v>
      </c>
      <c r="E22" s="17">
        <f t="array" ref="E22">IFERROR(INDEX(Tableau1[],MATCH(ROW()-1,Tableau1[ALPHA],0),5),"")</f>
        <v>10</v>
      </c>
      <c r="F22" s="17" t="str">
        <f t="array" ref="F22">IFERROR(INDEX(Tableau1[],MATCH(ROW()-1,Tableau1[ALPHA],0),6),"")</f>
        <v>RMO</v>
      </c>
      <c r="G22" s="17" t="str">
        <f t="array" ref="G22">IFERROR(INDEX(Tableau1[],MATCH(ROW()-1,Tableau1[ALPHA],0),7),"")</f>
        <v>-</v>
      </c>
      <c r="H22" s="19">
        <f t="array" ref="H22">IFERROR(INDEX(Tableau1[],MATCH(ROW()-1,Tableau1[ALPHA],0),8),"")</f>
        <v>20.149999999999999</v>
      </c>
      <c r="L22" s="14"/>
      <c r="M22" t="str">
        <f t="array" ref="M22">IFERROR(INDEX(Tableau2[MARQUE],SMALL(IF(FREQUENCY(IF(Tableau2[MARQUE]&lt;&gt;"",MATCH(Tableau2[MARQUE],Tableau2[MARQUE],0)), ROW(Tableau2[MARQUE])-ROW($C$2)+1),ROW(Tableau2[MARQUE])-ROW($C$2)+1),ROWS(M$2:M22))),"")</f>
        <v>JUMBO</v>
      </c>
      <c r="N22">
        <f t="array" ref="N22">COUNTIF([MARQUE_TRI],"&lt;="&amp;M22)</f>
        <v>22</v>
      </c>
      <c r="O22" t="str">
        <f t="array" ref="O22">IFERROR(INDEX(Tableau3[],MATCH(ROW()-1,[MARQUE_NB],0),4),"")</f>
        <v>ITENA</v>
      </c>
    </row>
    <row r="23" spans="1:18">
      <c r="A23" s="18" t="str">
        <f t="array" ref="A23">IFERROR(INDEX(Tableau1[],MATCH(ROW()-1,Tableau1[ALPHA],0),1),"")</f>
        <v>DIVERS</v>
      </c>
      <c r="B23" s="17" t="str">
        <f t="array" ref="B23">IFERROR(INDEX(Tableau1[],MATCH(ROW()-1,Tableau1[ALPHA],0),2),"")</f>
        <v>canule aspiration rigide</v>
      </c>
      <c r="C23" s="17" t="str">
        <f t="array" ref="C23">IFERROR(INDEX(Tableau1[],MATCH(ROW()-1,Tableau1[ALPHA],0),3),"")</f>
        <v>DURR</v>
      </c>
      <c r="D23" s="17" t="str">
        <f>IFERROR(INDEX(Tableau1[],MATCH(ROW()-1,Tableau1[ALPHA],0),4),"")</f>
        <v>5535-653/AR2557</v>
      </c>
      <c r="E23" s="17">
        <f t="array" ref="E23">IFERROR(INDEX(Tableau1[],MATCH(ROW()-1,Tableau1[ALPHA],0),5),"")</f>
        <v>5</v>
      </c>
      <c r="F23" s="17" t="str">
        <f t="array" ref="F23">IFERROR(INDEX(Tableau1[],MATCH(ROW()-1,Tableau1[ALPHA],0),6),"")</f>
        <v>DENTAL AUSTRAL</v>
      </c>
      <c r="G23" s="17">
        <f t="array" ref="G23">IFERROR(INDEX(Tableau1[],MATCH(ROW()-1,Tableau1[ALPHA],0),7),"")</f>
        <v>0</v>
      </c>
      <c r="H23" s="19">
        <f t="array" ref="H23">IFERROR(INDEX(Tableau1[],MATCH(ROW()-1,Tableau1[ALPHA],0),8),"")</f>
        <v>13.21</v>
      </c>
      <c r="L23" s="14"/>
      <c r="M23" t="str">
        <f t="array" ref="M23">IFERROR(INDEX(Tableau2[MARQUE],SMALL(IF(FREQUENCY(IF(Tableau2[MARQUE]&lt;&gt;"",MATCH(Tableau2[MARQUE],Tableau2[MARQUE],0)), ROW(Tableau2[MARQUE])-ROW($C$2)+1),ROW(Tableau2[MARQUE])-ROW($C$2)+1),ROWS(M$2:M23))),"")</f>
        <v>DIRECTA</v>
      </c>
      <c r="N23">
        <f t="array" ref="N23">COUNTIF([MARQUE_TRI],"&lt;="&amp;M23)</f>
        <v>11</v>
      </c>
      <c r="O23" t="str">
        <f t="array" ref="O23">IFERROR(INDEX(Tableau3[],MATCH(ROW()-1,[MARQUE_NB],0),4),"")</f>
        <v>JUMBO</v>
      </c>
    </row>
    <row r="24" spans="1:18">
      <c r="A24" s="18" t="str">
        <f t="array" ref="A24">IFERROR(INDEX(Tableau1[],MATCH(ROW()-1,Tableau1[ALPHA],0),1),"")</f>
        <v>DIVERS</v>
      </c>
      <c r="B24" s="17" t="str">
        <f t="array" ref="B24">IFERROR(INDEX(Tableau1[],MATCH(ROW()-1,Tableau1[ALPHA],0),2),"")</f>
        <v>cartouche cyan 551 XL</v>
      </c>
      <c r="C24" s="17" t="str">
        <f t="array" ref="C24">IFERROR(INDEX(Tableau1[],MATCH(ROW()-1,Tableau1[ALPHA],0),3),"")</f>
        <v>-</v>
      </c>
      <c r="D24" s="17" t="str">
        <f>IFERROR(INDEX(Tableau1[],MATCH(ROW()-1,Tableau1[ALPHA],0),4),"")</f>
        <v>-</v>
      </c>
      <c r="E24" s="17" t="str">
        <f t="array" ref="E24">IFERROR(INDEX(Tableau1[],MATCH(ROW()-1,Tableau1[ALPHA],0),5),"")</f>
        <v>-</v>
      </c>
      <c r="F24" s="17" t="str">
        <f t="array" ref="F24">IFERROR(INDEX(Tableau1[],MATCH(ROW()-1,Tableau1[ALPHA],0),6),"")</f>
        <v>LMS PAPETERIE</v>
      </c>
      <c r="G24" s="17" t="str">
        <f t="array" ref="G24">IFERROR(INDEX(Tableau1[],MATCH(ROW()-1,Tableau1[ALPHA],0),7),"")</f>
        <v>-</v>
      </c>
      <c r="H24" s="19">
        <f t="array" ref="H24">IFERROR(INDEX(Tableau1[],MATCH(ROW()-1,Tableau1[ALPHA],0),8),"")</f>
        <v>22</v>
      </c>
      <c r="L24" s="14"/>
      <c r="M24" t="str">
        <f t="array" ref="M24">IFERROR(INDEX(Tableau2[MARQUE],SMALL(IF(FREQUENCY(IF(Tableau2[MARQUE]&lt;&gt;"",MATCH(Tableau2[MARQUE],Tableau2[MARQUE],0)), ROW(Tableau2[MARQUE])-ROW($C$2)+1),ROW(Tableau2[MARQUE])-ROW($C$2)+1),ROWS(M$2:M24))),"")</f>
        <v>SILKAM</v>
      </c>
      <c r="N24">
        <f t="array" ref="N24">COUNTIF([MARQUE_TRI],"&lt;="&amp;M24)</f>
        <v>40</v>
      </c>
      <c r="O24" t="str">
        <f t="array" ref="O24">IFERROR(INDEX(Tableau3[],MATCH(ROW()-1,[MARQUE_NB],0),4),"")</f>
        <v>KERR</v>
      </c>
    </row>
    <row r="25" spans="1:18">
      <c r="A25" s="18" t="str">
        <f t="array" ref="A25">IFERROR(INDEX(Tableau1[],MATCH(ROW()-1,Tableau1[ALPHA],0),1),"")</f>
        <v>SOINS CONSERVATEURS</v>
      </c>
      <c r="B25" s="17" t="str">
        <f t="array" ref="B25">IFERROR(INDEX(Tableau1[],MATCH(ROW()-1,Tableau1[ALPHA],0),2),"")</f>
        <v>cavit</v>
      </c>
      <c r="C25" s="17" t="str">
        <f t="array" ref="C25">IFERROR(INDEX(Tableau1[],MATCH(ROW()-1,Tableau1[ALPHA],0),3),"")</f>
        <v>-</v>
      </c>
      <c r="D25" s="17" t="str">
        <f>IFERROR(INDEX(Tableau1[],MATCH(ROW()-1,Tableau1[ALPHA],0),4),"")</f>
        <v>-</v>
      </c>
      <c r="E25" s="17" t="str">
        <f t="array" ref="E25">IFERROR(INDEX(Tableau1[],MATCH(ROW()-1,Tableau1[ALPHA],0),5),"")</f>
        <v>-</v>
      </c>
      <c r="F25" s="17" t="str">
        <f t="array" ref="F25">IFERROR(INDEX(Tableau1[],MATCH(ROW()-1,Tableau1[ALPHA],0),6),"")</f>
        <v>-</v>
      </c>
      <c r="G25" s="17">
        <f t="array" ref="G25">IFERROR(INDEX(Tableau1[],MATCH(ROW()-1,Tableau1[ALPHA],0),7),"")</f>
        <v>0</v>
      </c>
      <c r="H25" s="19" t="str">
        <f t="array" ref="H25">IFERROR(INDEX(Tableau1[],MATCH(ROW()-1,Tableau1[ALPHA],0),8),"")</f>
        <v>-</v>
      </c>
      <c r="L25" s="14"/>
      <c r="M25" t="str">
        <f t="array" ref="M25">IFERROR(INDEX(Tableau2[MARQUE],SMALL(IF(FREQUENCY(IF(Tableau2[MARQUE]&lt;&gt;"",MATCH(Tableau2[MARQUE],Tableau2[MARQUE],0)), ROW(Tableau2[MARQUE])-ROW($C$2)+1),ROW(Tableau2[MARQUE])-ROW($C$2)+1),ROWS(M$2:M25))),"")</f>
        <v>SEPTALINE</v>
      </c>
      <c r="N25">
        <f t="array" ref="N25">COUNTIF([MARQUE_TRI],"&lt;="&amp;M25)</f>
        <v>37</v>
      </c>
      <c r="O25" t="str">
        <f t="array" ref="O25">IFERROR(INDEX(Tableau3[],MATCH(ROW()-1,[MARQUE_NB],0),4),"")</f>
        <v>KOMET</v>
      </c>
    </row>
    <row r="26" spans="1:18">
      <c r="A26" s="18" t="str">
        <f t="array" ref="A26">IFERROR(INDEX(Tableau1[],MATCH(ROW()-1,Tableau1[ALPHA],0),1),"")</f>
        <v>DIVERS</v>
      </c>
      <c r="B26" s="17" t="str">
        <f t="array" ref="B26">IFERROR(INDEX(Tableau1[],MATCH(ROW()-1,Tableau1[ALPHA],0),2),"")</f>
        <v>champs dry backbibs lavande</v>
      </c>
      <c r="C26" s="17" t="str">
        <f t="array" ref="C26">IFERROR(INDEX(Tableau1[],MATCH(ROW()-1,Tableau1[ALPHA],0),3),"")</f>
        <v>-</v>
      </c>
      <c r="D26" s="17" t="str">
        <f>IFERROR(INDEX(Tableau1[],MATCH(ROW()-1,Tableau1[ALPHA],0),4),"")</f>
        <v>-</v>
      </c>
      <c r="E26" s="17" t="str">
        <f t="array" ref="E26">IFERROR(INDEX(Tableau1[],MATCH(ROW()-1,Tableau1[ALPHA],0),5),"")</f>
        <v>-</v>
      </c>
      <c r="F26" s="17" t="str">
        <f t="array" ref="F26">IFERROR(INDEX(Tableau1[],MATCH(ROW()-1,Tableau1[ALPHA],0),6),"")</f>
        <v>DENTAL OI</v>
      </c>
      <c r="G26" s="17" t="str">
        <f t="array" ref="G26">IFERROR(INDEX(Tableau1[],MATCH(ROW()-1,Tableau1[ALPHA],0),7),"")</f>
        <v>-</v>
      </c>
      <c r="H26" s="19" t="str">
        <f t="array" ref="H26">IFERROR(INDEX(Tableau1[],MATCH(ROW()-1,Tableau1[ALPHA],0),8),"")</f>
        <v>-</v>
      </c>
      <c r="L26" s="14"/>
      <c r="M26" t="str">
        <f t="array" ref="M26">IFERROR(INDEX(Tableau2[MARQUE],SMALL(IF(FREQUENCY(IF(Tableau2[MARQUE]&lt;&gt;"",MATCH(Tableau2[MARQUE],Tableau2[MARQUE],0)), ROW(Tableau2[MARQUE])-ROW($C$2)+1),ROW(Tableau2[MARQUE])-ROW($C$2)+1),ROWS(M$2:M26))),"")</f>
        <v>SMARTDENT</v>
      </c>
      <c r="N26">
        <f t="array" ref="N26">COUNTIF([MARQUE_TRI],"&lt;="&amp;M26)</f>
        <v>41</v>
      </c>
      <c r="O26" t="str">
        <f t="array" ref="O26">IFERROR(INDEX(Tableau3[],MATCH(ROW()-1,[MARQUE_NB],0),4),"")</f>
        <v>MEDISTOCK</v>
      </c>
    </row>
    <row r="27" spans="1:18">
      <c r="A27" s="18" t="str">
        <f t="array" ref="A27">IFERROR(INDEX(Tableau1[],MATCH(ROW()-1,Tableau1[ALPHA],0),1),"")</f>
        <v>PROTHESE</v>
      </c>
      <c r="B27" s="17" t="str">
        <f t="array" ref="B27">IFERROR(INDEX(Tableau1[],MATCH(ROW()-1,Tableau1[ALPHA],0),2),"")</f>
        <v>cire d'occlusion MOYCO</v>
      </c>
      <c r="C27" s="17" t="str">
        <f t="array" ref="C27">IFERROR(INDEX(Tableau1[],MATCH(ROW()-1,Tableau1[ALPHA],0),3),"")</f>
        <v>MILTEX</v>
      </c>
      <c r="D27" s="17" t="str">
        <f>IFERROR(INDEX(Tableau1[],MATCH(ROW()-1,Tableau1[ALPHA],0),4),"")</f>
        <v>MOCO10-001</v>
      </c>
      <c r="E27" s="17" t="str">
        <f t="array" ref="E27">IFERROR(INDEX(Tableau1[],MATCH(ROW()-1,Tableau1[ALPHA],0),5),"")</f>
        <v>454g</v>
      </c>
      <c r="F27" s="17" t="str">
        <f t="array" ref="F27">IFERROR(INDEX(Tableau1[],MATCH(ROW()-1,Tableau1[ALPHA],0),6),"")</f>
        <v>HARD</v>
      </c>
      <c r="G27" s="17">
        <f t="array" ref="G27">IFERROR(INDEX(Tableau1[],MATCH(ROW()-1,Tableau1[ALPHA],0),7),"")</f>
        <v>0</v>
      </c>
      <c r="H27" s="19">
        <f t="array" ref="H27">IFERROR(INDEX(Tableau1[],MATCH(ROW()-1,Tableau1[ALPHA],0),8),"")</f>
        <v>25.9</v>
      </c>
      <c r="L27" s="14"/>
      <c r="M27" t="str">
        <f t="array" ref="M27">IFERROR(INDEX(Tableau2[MARQUE],SMALL(IF(FREQUENCY(IF(Tableau2[MARQUE]&lt;&gt;"",MATCH(Tableau2[MARQUE],Tableau2[MARQUE],0)), ROW(Tableau2[MARQUE])-ROW($C$2)+1),ROW(Tableau2[MARQUE])-ROW($C$2)+1),ROWS(M$2:M27))),"")</f>
        <v>SBR</v>
      </c>
      <c r="N27">
        <f t="array" ref="N27">COUNTIF([MARQUE_TRI],"&lt;="&amp;M27)</f>
        <v>36</v>
      </c>
      <c r="O27" t="str">
        <f t="array" ref="O27">IFERROR(INDEX(Tableau3[],MATCH(ROW()-1,[MARQUE_NB],0),4),"")</f>
        <v>MICROMEGA</v>
      </c>
    </row>
    <row r="28" spans="1:18">
      <c r="A28" s="18" t="str">
        <f t="array" ref="A28">IFERROR(INDEX(Tableau1[],MATCH(ROW()-1,Tableau1[ALPHA],0),1),"")</f>
        <v>SOINS CONSERVATEURS</v>
      </c>
      <c r="B28" s="17" t="str">
        <f t="array" ref="B28">IFERROR(INDEX(Tableau1[],MATCH(ROW()-1,Tableau1[ALPHA],0),2),"")</f>
        <v>clip f</v>
      </c>
      <c r="C28" s="17" t="str">
        <f t="array" ref="C28">IFERROR(INDEX(Tableau1[],MATCH(ROW()-1,Tableau1[ALPHA],0),3),"")</f>
        <v>VOCO</v>
      </c>
      <c r="D28" s="17" t="str">
        <f>IFERROR(INDEX(Tableau1[],MATCH(ROW()-1,Tableau1[ALPHA],0),4),"")</f>
        <v>-</v>
      </c>
      <c r="E28" s="17" t="str">
        <f t="array" ref="E28">IFERROR(INDEX(Tableau1[],MATCH(ROW()-1,Tableau1[ALPHA],0),5),"")</f>
        <v>-</v>
      </c>
      <c r="F28" s="17" t="str">
        <f t="array" ref="F28">IFERROR(INDEX(Tableau1[],MATCH(ROW()-1,Tableau1[ALPHA],0),6),"")</f>
        <v>-</v>
      </c>
      <c r="G28" s="17">
        <f t="array" ref="G28">IFERROR(INDEX(Tableau1[],MATCH(ROW()-1,Tableau1[ALPHA],0),7),"")</f>
        <v>1</v>
      </c>
      <c r="H28" s="19" t="str">
        <f t="array" ref="H28">IFERROR(INDEX(Tableau1[],MATCH(ROW()-1,Tableau1[ALPHA],0),8),"")</f>
        <v>-</v>
      </c>
      <c r="L28" s="14"/>
      <c r="M28" t="str">
        <f t="array" ref="M28">IFERROR(INDEX(Tableau2[MARQUE],SMALL(IF(FREQUENCY(IF(Tableau2[MARQUE]&lt;&gt;"",MATCH(Tableau2[MARQUE],Tableau2[MARQUE],0)), ROW(Tableau2[MARQUE])-ROW($C$2)+1),ROW(Tableau2[MARQUE])-ROW($C$2)+1),ROWS(M$2:M28))),"")</f>
        <v>HARTMANN</v>
      </c>
      <c r="N28">
        <f t="array" ref="N28">COUNTIF([MARQUE_TRI],"&lt;="&amp;M28)</f>
        <v>20</v>
      </c>
      <c r="O28" t="str">
        <f t="array" ref="O28">IFERROR(INDEX(Tableau3[],MATCH(ROW()-1,[MARQUE_NB],0),4),"")</f>
        <v>MILTEX</v>
      </c>
    </row>
    <row r="29" spans="1:18">
      <c r="A29" s="18" t="str">
        <f t="array" ref="A29">IFERROR(INDEX(Tableau1[],MATCH(ROW()-1,Tableau1[ALPHA],0),1),"")</f>
        <v>ORTHODONTIE</v>
      </c>
      <c r="B29" s="17" t="str">
        <f t="array" ref="B29">IFERROR(INDEX(Tableau1[],MATCH(ROW()-1,Tableau1[ALPHA],0),2),"")</f>
        <v>coil spring</v>
      </c>
      <c r="C29" s="17" t="str">
        <f t="array" ref="C29">IFERROR(INDEX(Tableau1[],MATCH(ROW()-1,Tableau1[ALPHA],0),3),"")</f>
        <v>-</v>
      </c>
      <c r="D29" s="17" t="str">
        <f>IFERROR(INDEX(Tableau1[],MATCH(ROW()-1,Tableau1[ALPHA],0),4),"")</f>
        <v>F00045</v>
      </c>
      <c r="E29" s="17">
        <f t="array" ref="E29">IFERROR(INDEX(Tableau1[],MATCH(ROW()-1,Tableau1[ALPHA],0),5),"")</f>
        <v>1</v>
      </c>
      <c r="F29" s="17" t="str">
        <f t="array" ref="F29">IFERROR(INDEX(Tableau1[],MATCH(ROW()-1,Tableau1[ALPHA],0),6),"")</f>
        <v>RMO</v>
      </c>
      <c r="G29" s="17" t="str">
        <f t="array" ref="G29">IFERROR(INDEX(Tableau1[],MATCH(ROW()-1,Tableau1[ALPHA],0),7),"")</f>
        <v>-</v>
      </c>
      <c r="H29" s="19">
        <f t="array" ref="H29">IFERROR(INDEX(Tableau1[],MATCH(ROW()-1,Tableau1[ALPHA],0),8),"")</f>
        <v>18.600000000000001</v>
      </c>
      <c r="L29" s="14"/>
      <c r="M29" t="str">
        <f t="array" ref="M29">IFERROR(INDEX(Tableau2[MARQUE],SMALL(IF(FREQUENCY(IF(Tableau2[MARQUE]&lt;&gt;"",MATCH(Tableau2[MARQUE],Tableau2[MARQUE],0)), ROW(Tableau2[MARQUE])-ROW($C$2)+1),ROW(Tableau2[MARQUE])-ROW($C$2)+1),ROWS(M$2:M29))),"")</f>
        <v>DAPPEN</v>
      </c>
      <c r="N29">
        <f t="array" ref="N29">COUNTIF([MARQUE_TRI],"&lt;="&amp;M29)</f>
        <v>7</v>
      </c>
      <c r="O29" t="str">
        <f t="array" ref="O29">IFERROR(INDEX(Tableau3[],MATCH(ROW()-1,[MARQUE_NB],0),4),"")</f>
        <v>MINI JUMBO</v>
      </c>
    </row>
    <row r="30" spans="1:18">
      <c r="A30" s="18" t="str">
        <f t="array" ref="A30">IFERROR(INDEX(Tableau1[],MATCH(ROW()-1,Tableau1[ALPHA],0),1),"")</f>
        <v>SOINS CONSERVATEURS</v>
      </c>
      <c r="B30" s="17" t="str">
        <f t="array" ref="B30">IFERROR(INDEX(Tableau1[],MATCH(ROW()-1,Tableau1[ALPHA],0),2),"")</f>
        <v>coin de bois bleu</v>
      </c>
      <c r="C30" s="17" t="str">
        <f t="array" ref="C30">IFERROR(INDEX(Tableau1[],MATCH(ROW()-1,Tableau1[ALPHA],0),3),"")</f>
        <v>-</v>
      </c>
      <c r="D30" s="17" t="str">
        <f>IFERROR(INDEX(Tableau1[],MATCH(ROW()-1,Tableau1[ALPHA],0),4),"")</f>
        <v>-</v>
      </c>
      <c r="E30" s="17" t="str">
        <f t="array" ref="E30">IFERROR(INDEX(Tableau1[],MATCH(ROW()-1,Tableau1[ALPHA],0),5),"")</f>
        <v>-</v>
      </c>
      <c r="F30" s="17" t="str">
        <f t="array" ref="F30">IFERROR(INDEX(Tableau1[],MATCH(ROW()-1,Tableau1[ALPHA],0),6),"")</f>
        <v>-</v>
      </c>
      <c r="G30" s="17">
        <f t="array" ref="G30">IFERROR(INDEX(Tableau1[],MATCH(ROW()-1,Tableau1[ALPHA],0),7),"")</f>
        <v>0</v>
      </c>
      <c r="H30" s="19" t="str">
        <f t="array" ref="H30">IFERROR(INDEX(Tableau1[],MATCH(ROW()-1,Tableau1[ALPHA],0),8),"")</f>
        <v>-</v>
      </c>
      <c r="L30" s="14"/>
      <c r="M30" t="str">
        <f t="array" ref="M30">IFERROR(INDEX(Tableau2[MARQUE],SMALL(IF(FREQUENCY(IF(Tableau2[MARQUE]&lt;&gt;"",MATCH(Tableau2[MARQUE],Tableau2[MARQUE],0)), ROW(Tableau2[MARQUE])-ROW($C$2)+1),ROW(Tableau2[MARQUE])-ROW($C$2)+1),ROWS(M$2:M30))),"")</f>
        <v>SS WHITE</v>
      </c>
      <c r="N30">
        <f t="array" ref="N30">COUNTIF([MARQUE_TRI],"&lt;="&amp;M30)</f>
        <v>42</v>
      </c>
      <c r="O30" t="str">
        <f t="array" ref="O30">IFERROR(INDEX(Tableau3[],MATCH(ROW()-1,[MARQUE_NB],0),4),"")</f>
        <v>NIC TONE</v>
      </c>
    </row>
    <row r="31" spans="1:18">
      <c r="A31" s="18" t="str">
        <f t="array" ref="A31">IFERROR(INDEX(Tableau1[],MATCH(ROW()-1,Tableau1[ALPHA],0),1),"")</f>
        <v>SOINS CONSERVATEURS</v>
      </c>
      <c r="B31" s="17" t="str">
        <f t="array" ref="B31">IFERROR(INDEX(Tableau1[],MATCH(ROW()-1,Tableau1[ALPHA],0),2),"")</f>
        <v>coin de bois jaune</v>
      </c>
      <c r="C31" s="17" t="str">
        <f t="array" ref="C31">IFERROR(INDEX(Tableau1[],MATCH(ROW()-1,Tableau1[ALPHA],0),3),"")</f>
        <v>-</v>
      </c>
      <c r="D31" s="17" t="str">
        <f>IFERROR(INDEX(Tableau1[],MATCH(ROW()-1,Tableau1[ALPHA],0),4),"")</f>
        <v>-</v>
      </c>
      <c r="E31" s="17" t="str">
        <f t="array" ref="E31">IFERROR(INDEX(Tableau1[],MATCH(ROW()-1,Tableau1[ALPHA],0),5),"")</f>
        <v>-</v>
      </c>
      <c r="F31" s="17" t="str">
        <f t="array" ref="F31">IFERROR(INDEX(Tableau1[],MATCH(ROW()-1,Tableau1[ALPHA],0),6),"")</f>
        <v>-</v>
      </c>
      <c r="G31" s="17">
        <f t="array" ref="G31">IFERROR(INDEX(Tableau1[],MATCH(ROW()-1,Tableau1[ALPHA],0),7),"")</f>
        <v>0</v>
      </c>
      <c r="H31" s="19" t="str">
        <f t="array" ref="H31">IFERROR(INDEX(Tableau1[],MATCH(ROW()-1,Tableau1[ALPHA],0),8),"")</f>
        <v>-</v>
      </c>
      <c r="L31" s="14"/>
      <c r="M31" t="str">
        <f t="array" ref="M31">IFERROR(INDEX(Tableau2[MARQUE],SMALL(IF(FREQUENCY(IF(Tableau2[MARQUE]&lt;&gt;"",MATCH(Tableau2[MARQUE],Tableau2[MARQUE],0)), ROW(Tableau2[MARQUE])-ROW($C$2)+1),ROW(Tableau2[MARQUE])-ROW($C$2)+1),ROWS(M$2:M31))),"")</f>
        <v>ITENA</v>
      </c>
      <c r="N31">
        <f t="array" ref="N31">COUNTIF([MARQUE_TRI],"&lt;="&amp;M31)</f>
        <v>21</v>
      </c>
      <c r="O31" t="str">
        <f t="array" ref="O31">IFERROR(INDEX(Tableau3[],MATCH(ROW()-1,[MARQUE_NB],0),4),"")</f>
        <v>OMNIDENT</v>
      </c>
    </row>
    <row r="32" spans="1:18">
      <c r="A32" s="18" t="str">
        <f t="array" ref="A32">IFERROR(INDEX(Tableau1[],MATCH(ROW()-1,Tableau1[ALPHA],0),1),"")</f>
        <v>SOINS CONSERVATEURS</v>
      </c>
      <c r="B32" s="17" t="str">
        <f t="array" ref="B32">IFERROR(INDEX(Tableau1[],MATCH(ROW()-1,Tableau1[ALPHA],0),2),"")</f>
        <v>coin de bois orange</v>
      </c>
      <c r="C32" s="17" t="str">
        <f t="array" ref="C32">IFERROR(INDEX(Tableau1[],MATCH(ROW()-1,Tableau1[ALPHA],0),3),"")</f>
        <v>-</v>
      </c>
      <c r="D32" s="17" t="str">
        <f>IFERROR(INDEX(Tableau1[],MATCH(ROW()-1,Tableau1[ALPHA],0),4),"")</f>
        <v>-</v>
      </c>
      <c r="E32" s="17" t="str">
        <f t="array" ref="E32">IFERROR(INDEX(Tableau1[],MATCH(ROW()-1,Tableau1[ALPHA],0),5),"")</f>
        <v>-</v>
      </c>
      <c r="F32" s="17" t="str">
        <f t="array" ref="F32">IFERROR(INDEX(Tableau1[],MATCH(ROW()-1,Tableau1[ALPHA],0),6),"")</f>
        <v>-</v>
      </c>
      <c r="G32" s="17">
        <f t="array" ref="G32">IFERROR(INDEX(Tableau1[],MATCH(ROW()-1,Tableau1[ALPHA],0),7),"")</f>
        <v>1</v>
      </c>
      <c r="H32" s="19" t="str">
        <f t="array" ref="H32">IFERROR(INDEX(Tableau1[],MATCH(ROW()-1,Tableau1[ALPHA],0),8),"")</f>
        <v>-</v>
      </c>
      <c r="L32" s="14"/>
      <c r="M32" t="str">
        <f t="array" ref="M32">IFERROR(INDEX(Tableau2[MARQUE],SMALL(IF(FREQUENCY(IF(Tableau2[MARQUE]&lt;&gt;"",MATCH(Tableau2[MARQUE],Tableau2[MARQUE],0)), ROW(Tableau2[MARQUE])-ROW($C$2)+1),ROW(Tableau2[MARQUE])-ROW($C$2)+1),ROWS(M$2:M32))),"")</f>
        <v>DENTSPLY</v>
      </c>
      <c r="N32">
        <f t="array" ref="N32">COUNTIF([MARQUE_TRI],"&lt;="&amp;M32)</f>
        <v>10</v>
      </c>
      <c r="O32" t="str">
        <f t="array" ref="O32">IFERROR(INDEX(Tableau3[],MATCH(ROW()-1,[MARQUE_NB],0),4),"")</f>
        <v>OSRAM</v>
      </c>
    </row>
    <row r="33" spans="1:15">
      <c r="A33" s="18" t="str">
        <f t="array" ref="A33">IFERROR(INDEX(Tableau1[],MATCH(ROW()-1,Tableau1[ALPHA],0),1),"")</f>
        <v>SOINS CONSERVATEURS</v>
      </c>
      <c r="B33" s="17" t="str">
        <f t="array" ref="B33">IFERROR(INDEX(Tableau1[],MATCH(ROW()-1,Tableau1[ALPHA],0),2),"")</f>
        <v>coin de bois vert</v>
      </c>
      <c r="C33" s="17" t="str">
        <f t="array" ref="C33">IFERROR(INDEX(Tableau1[],MATCH(ROW()-1,Tableau1[ALPHA],0),3),"")</f>
        <v>KERR</v>
      </c>
      <c r="D33" s="17" t="str">
        <f>IFERROR(INDEX(Tableau1[],MATCH(ROW()-1,Tableau1[ALPHA],0),4),"")</f>
        <v>KE822/30/AR2406</v>
      </c>
      <c r="E33" s="17">
        <f t="array" ref="E33">IFERROR(INDEX(Tableau1[],MATCH(ROW()-1,Tableau1[ALPHA],0),5),"")</f>
        <v>100</v>
      </c>
      <c r="F33" s="17" t="str">
        <f t="array" ref="F33">IFERROR(INDEX(Tableau1[],MATCH(ROW()-1,Tableau1[ALPHA],0),6),"")</f>
        <v>DENTAL AUSTRAL</v>
      </c>
      <c r="G33" s="17">
        <f t="array" ref="G33">IFERROR(INDEX(Tableau1[],MATCH(ROW()-1,Tableau1[ALPHA],0),7),"")</f>
        <v>1</v>
      </c>
      <c r="H33" s="19">
        <f t="array" ref="H33">IFERROR(INDEX(Tableau1[],MATCH(ROW()-1,Tableau1[ALPHA],0),8),"")</f>
        <v>16.91</v>
      </c>
      <c r="L33" s="14"/>
      <c r="M33" t="str">
        <f t="array" ref="M33">IFERROR(INDEX(Tableau2[MARQUE],SMALL(IF(FREQUENCY(IF(Tableau2[MARQUE]&lt;&gt;"",MATCH(Tableau2[MARQUE],Tableau2[MARQUE],0)), ROW(Tableau2[MARQUE])-ROW($C$2)+1),ROW(Tableau2[MARQUE])-ROW($C$2)+1),ROWS(M$2:M33))),"")</f>
        <v>SWANN MORTON</v>
      </c>
      <c r="N33">
        <f t="array" ref="N33">COUNTIF([MARQUE_TRI],"&lt;="&amp;M33)</f>
        <v>43</v>
      </c>
      <c r="O33" t="str">
        <f t="array" ref="O33">IFERROR(INDEX(Tableau3[],MATCH(ROW()-1,[MARQUE_NB],0),4),"")</f>
        <v>OXY PHARM</v>
      </c>
    </row>
    <row r="34" spans="1:15">
      <c r="A34" s="18" t="str">
        <f t="array" ref="A34">IFERROR(INDEX(Tableau1[],MATCH(ROW()-1,Tableau1[ALPHA],0),1),"")</f>
        <v>SOINS CONSERVATEURS</v>
      </c>
      <c r="B34" s="17" t="str">
        <f t="array" ref="B34">IFERROR(INDEX(Tableau1[],MATCH(ROW()-1,Tableau1[ALPHA],0),2),"")</f>
        <v>composit tight AU 100</v>
      </c>
      <c r="C34" s="17" t="str">
        <f t="array" ref="C34">IFERROR(INDEX(Tableau1[],MATCH(ROW()-1,Tableau1[ALPHA],0),3),"")</f>
        <v>GARRISON</v>
      </c>
      <c r="D34" s="17" t="str">
        <f>IFERROR(INDEX(Tableau1[],MATCH(ROW()-1,Tableau1[ALPHA],0),4),"")</f>
        <v>-</v>
      </c>
      <c r="E34" s="17" t="str">
        <f t="array" ref="E34">IFERROR(INDEX(Tableau1[],MATCH(ROW()-1,Tableau1[ALPHA],0),5),"")</f>
        <v>-</v>
      </c>
      <c r="F34" s="17" t="str">
        <f t="array" ref="F34">IFERROR(INDEX(Tableau1[],MATCH(ROW()-1,Tableau1[ALPHA],0),6),"")</f>
        <v>HARD</v>
      </c>
      <c r="G34" s="17">
        <f t="array" ref="G34">IFERROR(INDEX(Tableau1[],MATCH(ROW()-1,Tableau1[ALPHA],0),7),"")</f>
        <v>1</v>
      </c>
      <c r="H34" s="19" t="str">
        <f t="array" ref="H34">IFERROR(INDEX(Tableau1[],MATCH(ROW()-1,Tableau1[ALPHA],0),8),"")</f>
        <v>-</v>
      </c>
      <c r="L34" s="14"/>
      <c r="M34" t="str">
        <f t="array" ref="M34">IFERROR(INDEX(Tableau2[MARQUE],SMALL(IF(FREQUENCY(IF(Tableau2[MARQUE]&lt;&gt;"",MATCH(Tableau2[MARQUE],Tableau2[MARQUE],0)), ROW(Tableau2[MARQUE])-ROW($C$2)+1),ROW(Tableau2[MARQUE])-ROW($C$2)+1),ROWS(M$2:M34))),"")</f>
        <v>MICROMEGA</v>
      </c>
      <c r="N34">
        <f t="array" ref="N34">COUNTIF([MARQUE_TRI],"&lt;="&amp;M34)</f>
        <v>26</v>
      </c>
      <c r="O34" t="str">
        <f t="array" ref="O34">IFERROR(INDEX(Tableau3[],MATCH(ROW()-1,[MARQUE_NB],0),4),"")</f>
        <v>PULPDENT</v>
      </c>
    </row>
    <row r="35" spans="1:15">
      <c r="A35" s="18" t="str">
        <f t="array" ref="A35">IFERROR(INDEX(Tableau1[],MATCH(ROW()-1,Tableau1[ALPHA],0),1),"")</f>
        <v>SOINS CONSERVATEURS</v>
      </c>
      <c r="B35" s="17" t="str">
        <f t="array" ref="B35">IFERROR(INDEX(Tableau1[],MATCH(ROW()-1,Tableau1[ALPHA],0),2),"")</f>
        <v>composit tight AU 200</v>
      </c>
      <c r="C35" s="17" t="str">
        <f t="array" ref="C35">IFERROR(INDEX(Tableau1[],MATCH(ROW()-1,Tableau1[ALPHA],0),3),"")</f>
        <v>GARRISON</v>
      </c>
      <c r="D35" s="17" t="str">
        <f>IFERROR(INDEX(Tableau1[],MATCH(ROW()-1,Tableau1[ALPHA],0),4),"")</f>
        <v>REGARI0010</v>
      </c>
      <c r="E35" s="17">
        <f t="array" ref="E35">IFERROR(INDEX(Tableau1[],MATCH(ROW()-1,Tableau1[ALPHA],0),5),"")</f>
        <v>100</v>
      </c>
      <c r="F35" s="17" t="str">
        <f t="array" ref="F35">IFERROR(INDEX(Tableau1[],MATCH(ROW()-1,Tableau1[ALPHA],0),6),"")</f>
        <v>HARD</v>
      </c>
      <c r="G35" s="17">
        <f t="array" ref="G35">IFERROR(INDEX(Tableau1[],MATCH(ROW()-1,Tableau1[ALPHA],0),7),"")</f>
        <v>2</v>
      </c>
      <c r="H35" s="19">
        <f t="array" ref="H35">IFERROR(INDEX(Tableau1[],MATCH(ROW()-1,Tableau1[ALPHA],0),8),"")</f>
        <v>89</v>
      </c>
      <c r="L35" s="14"/>
      <c r="M35" t="str">
        <f t="array" ref="M35">IFERROR(INDEX(Tableau2[MARQUE],SMALL(IF(FREQUENCY(IF(Tableau2[MARQUE]&lt;&gt;"",MATCH(Tableau2[MARQUE],Tableau2[MARQUE],0)), ROW(Tableau2[MARQUE])-ROW($C$2)+1),ROW(Tableau2[MARQUE])-ROW($C$2)+1),ROWS(M$2:M35))),"")</f>
        <v>MEDISTOCK</v>
      </c>
      <c r="N35">
        <f t="array" ref="N35">COUNTIF([MARQUE_TRI],"&lt;="&amp;M35)</f>
        <v>25</v>
      </c>
      <c r="O35" t="str">
        <f t="array" ref="O35">IFERROR(INDEX(Tableau3[],MATCH(ROW()-1,[MARQUE_NB],0),4),"")</f>
        <v>R&amp;S</v>
      </c>
    </row>
    <row r="36" spans="1:15">
      <c r="A36" s="18" t="str">
        <f t="array" ref="A36">IFERROR(INDEX(Tableau1[],MATCH(ROW()-1,Tableau1[ALPHA],0),1),"")</f>
        <v>SOINS CONSERVATEURS</v>
      </c>
      <c r="B36" s="17" t="str">
        <f t="array" ref="B36">IFERROR(INDEX(Tableau1[],MATCH(ROW()-1,Tableau1[ALPHA],0),2),"")</f>
        <v>composit tightAU 300</v>
      </c>
      <c r="C36" s="17" t="str">
        <f t="array" ref="C36">IFERROR(INDEX(Tableau1[],MATCH(ROW()-1,Tableau1[ALPHA],0),3),"")</f>
        <v>GARRISON</v>
      </c>
      <c r="D36" s="17" t="str">
        <f>IFERROR(INDEX(Tableau1[],MATCH(ROW()-1,Tableau1[ALPHA],0),4),"")</f>
        <v>GA00017</v>
      </c>
      <c r="E36" s="17">
        <f t="array" ref="E36">IFERROR(INDEX(Tableau1[],MATCH(ROW()-1,Tableau1[ALPHA],0),5),"")</f>
        <v>50</v>
      </c>
      <c r="F36" s="17" t="str">
        <f t="array" ref="F36">IFERROR(INDEX(Tableau1[],MATCH(ROW()-1,Tableau1[ALPHA],0),6),"")</f>
        <v>ENDOTECH</v>
      </c>
      <c r="G36" s="17">
        <f t="array" ref="G36">IFERROR(INDEX(Tableau1[],MATCH(ROW()-1,Tableau1[ALPHA],0),7),"")</f>
        <v>0</v>
      </c>
      <c r="H36" s="19">
        <f t="array" ref="H36">IFERROR(INDEX(Tableau1[],MATCH(ROW()-1,Tableau1[ALPHA],0),8),"")</f>
        <v>0</v>
      </c>
      <c r="L36" s="14"/>
      <c r="M36" t="str">
        <f t="array" ref="M36">IFERROR(INDEX(Tableau2[MARQUE],SMALL(IF(FREQUENCY(IF(Tableau2[MARQUE]&lt;&gt;"",MATCH(Tableau2[MARQUE],Tableau2[MARQUE],0)), ROW(Tableau2[MARQUE])-ROW($C$2)+1),ROW(Tableau2[MARQUE])-ROW($C$2)+1),ROWS(M$2:M36))),"")</f>
        <v>ULTRADENT</v>
      </c>
      <c r="N36">
        <f t="array" ref="N36">COUNTIF([MARQUE_TRI],"&lt;="&amp;M36)</f>
        <v>45</v>
      </c>
      <c r="O36" t="str">
        <f t="array" ref="O36">IFERROR(INDEX(Tableau3[],MATCH(ROW()-1,[MARQUE_NB],0),4),"")</f>
        <v>SAREMCO</v>
      </c>
    </row>
    <row r="37" spans="1:15">
      <c r="A37" s="18" t="str">
        <f t="array" ref="A37">IFERROR(INDEX(Tableau1[],MATCH(ROW()-1,Tableau1[ALPHA],0),1),"")</f>
        <v>SOINS CONSERVATEURS</v>
      </c>
      <c r="B37" s="17" t="str">
        <f t="array" ref="B37">IFERROR(INDEX(Tableau1[],MATCH(ROW()-1,Tableau1[ALPHA],0),2),"")</f>
        <v>composite ELS A2</v>
      </c>
      <c r="C37" s="17" t="str">
        <f t="array" ref="C37">IFERROR(INDEX(Tableau1[],MATCH(ROW()-1,Tableau1[ALPHA],0),3),"")</f>
        <v>SAREMCO</v>
      </c>
      <c r="D37" s="17" t="str">
        <f>IFERROR(INDEX(Tableau1[],MATCH(ROW()-1,Tableau1[ALPHA],0),4),"")</f>
        <v>4077-120/AR1095</v>
      </c>
      <c r="E37" s="17" t="str">
        <f t="array" ref="E37">IFERROR(INDEX(Tableau1[],MATCH(ROW()-1,Tableau1[ALPHA],0),5),"")</f>
        <v>1 SERINGUE DE 4G</v>
      </c>
      <c r="F37" s="17" t="str">
        <f t="array" ref="F37">IFERROR(INDEX(Tableau1[],MATCH(ROW()-1,Tableau1[ALPHA],0),6),"")</f>
        <v>DENTAL AUSTRAL</v>
      </c>
      <c r="G37" s="17">
        <f t="array" ref="G37">IFERROR(INDEX(Tableau1[],MATCH(ROW()-1,Tableau1[ALPHA],0),7),"")</f>
        <v>1</v>
      </c>
      <c r="H37" s="19">
        <f t="array" ref="H37">IFERROR(INDEX(Tableau1[],MATCH(ROW()-1,Tableau1[ALPHA],0),8),"")</f>
        <v>74.5</v>
      </c>
      <c r="L37" s="14"/>
      <c r="M37" t="str">
        <f t="array" ref="M37">IFERROR(INDEX(Tableau2[MARQUE],SMALL(IF(FREQUENCY(IF(Tableau2[MARQUE]&lt;&gt;"",MATCH(Tableau2[MARQUE],Tableau2[MARQUE],0)), ROW(Tableau2[MARQUE])-ROW($C$2)+1),ROW(Tableau2[MARQUE])-ROW($C$2)+1),ROWS(M$2:M37))),"")</f>
        <v>DUALTOP</v>
      </c>
      <c r="N37">
        <f t="array" ref="N37">COUNTIF([MARQUE_TRI],"&lt;="&amp;M37)</f>
        <v>12</v>
      </c>
      <c r="O37" t="str">
        <f t="array" ref="O37">IFERROR(INDEX(Tableau3[],MATCH(ROW()-1,[MARQUE_NB],0),4),"")</f>
        <v>SBR</v>
      </c>
    </row>
    <row r="38" spans="1:15">
      <c r="A38" s="18" t="str">
        <f t="array" ref="A38">IFERROR(INDEX(Tableau1[],MATCH(ROW()-1,Tableau1[ALPHA],0),1),"")</f>
        <v>SOINS CONSERVATEURS</v>
      </c>
      <c r="B38" s="17" t="str">
        <f t="array" ref="B38">IFERROR(INDEX(Tableau1[],MATCH(ROW()-1,Tableau1[ALPHA],0),2),"")</f>
        <v>compresse 5x5</v>
      </c>
      <c r="C38" s="17" t="str">
        <f t="array" ref="C38">IFERROR(INDEX(Tableau1[],MATCH(ROW()-1,Tableau1[ALPHA],0),3),"")</f>
        <v>-</v>
      </c>
      <c r="D38" s="17" t="str">
        <f>IFERROR(INDEX(Tableau1[],MATCH(ROW()-1,Tableau1[ALPHA],0),4),"")</f>
        <v>DPI56.013</v>
      </c>
      <c r="E38" s="17" t="str">
        <f t="array" ref="E38">IFERROR(INDEX(Tableau1[],MATCH(ROW()-1,Tableau1[ALPHA],0),5),"")</f>
        <v>-</v>
      </c>
      <c r="F38" s="17" t="str">
        <f t="array" ref="F38">IFERROR(INDEX(Tableau1[],MATCH(ROW()-1,Tableau1[ALPHA],0),6),"")</f>
        <v>DENTAL OI</v>
      </c>
      <c r="G38" s="17" t="str">
        <f t="array" ref="G38">IFERROR(INDEX(Tableau1[],MATCH(ROW()-1,Tableau1[ALPHA],0),7),"")</f>
        <v>-</v>
      </c>
      <c r="H38" s="19">
        <f t="array" ref="H38">IFERROR(INDEX(Tableau1[],MATCH(ROW()-1,Tableau1[ALPHA],0),8),"")</f>
        <v>6.29</v>
      </c>
      <c r="L38" s="14"/>
      <c r="M38" t="str">
        <f t="array" ref="M38">IFERROR(INDEX(Tableau2[MARQUE],SMALL(IF(FREQUENCY(IF(Tableau2[MARQUE]&lt;&gt;"",MATCH(Tableau2[MARQUE],Tableau2[MARQUE],0)), ROW(Tableau2[MARQUE])-ROW($C$2)+1),ROW(Tableau2[MARQUE])-ROW($C$2)+1),ROWS(M$2:M38))),"")</f>
        <v>OXY PHARM</v>
      </c>
      <c r="N38">
        <f t="array" ref="N38">COUNTIF([MARQUE_TRI],"&lt;="&amp;M38)</f>
        <v>32</v>
      </c>
      <c r="O38" t="str">
        <f t="array" ref="O38">IFERROR(INDEX(Tableau3[],MATCH(ROW()-1,[MARQUE_NB],0),4),"")</f>
        <v>SEPTALINE</v>
      </c>
    </row>
    <row r="39" spans="1:15">
      <c r="A39" s="18" t="str">
        <f t="array" ref="A39">IFERROR(INDEX(Tableau1[],MATCH(ROW()-1,Tableau1[ALPHA],0),1),"")</f>
        <v>SOINS CONSERVATEURS</v>
      </c>
      <c r="B39" s="17" t="str">
        <f t="array" ref="B39">IFERROR(INDEX(Tableau1[],MATCH(ROW()-1,Tableau1[ALPHA],0),2),"")</f>
        <v>coton salivaire gros N1</v>
      </c>
      <c r="C39" s="17" t="str">
        <f t="array" ref="C39">IFERROR(INDEX(Tableau1[],MATCH(ROW()-1,Tableau1[ALPHA],0),3),"")</f>
        <v>OMNIDENT</v>
      </c>
      <c r="D39" s="17" t="str">
        <f>IFERROR(INDEX(Tableau1[],MATCH(ROW()-1,Tableau1[ALPHA],0),4),"")</f>
        <v>5536-001/AR1147</v>
      </c>
      <c r="E39" s="17" t="str">
        <f t="array" ref="E39">IFERROR(INDEX(Tableau1[],MATCH(ROW()-1,Tableau1[ALPHA],0),5),"")</f>
        <v>-</v>
      </c>
      <c r="F39" s="17" t="str">
        <f t="array" ref="F39">IFERROR(INDEX(Tableau1[],MATCH(ROW()-1,Tableau1[ALPHA],0),6),"")</f>
        <v>DENTAL AUSTRAL</v>
      </c>
      <c r="G39" s="17">
        <f t="array" ref="G39">IFERROR(INDEX(Tableau1[],MATCH(ROW()-1,Tableau1[ALPHA],0),7),"")</f>
        <v>2</v>
      </c>
      <c r="H39" s="19">
        <f t="array" ref="H39">IFERROR(INDEX(Tableau1[],MATCH(ROW()-1,Tableau1[ALPHA],0),8),"")</f>
        <v>9.41</v>
      </c>
      <c r="L39" s="14"/>
      <c r="M39" t="str">
        <f t="array" ref="M39">IFERROR(INDEX(Tableau2[MARQUE],SMALL(IF(FREQUENCY(IF(Tableau2[MARQUE]&lt;&gt;"",MATCH(Tableau2[MARQUE],Tableau2[MARQUE],0)), ROW(Tableau2[MARQUE])-ROW($C$2)+1),ROW(Tableau2[MARQUE])-ROW($C$2)+1),ROWS(M$2:M39))),"")</f>
        <v>BAUSH</v>
      </c>
      <c r="N39">
        <f t="array" ref="N39">COUNTIF([MARQUE_TRI],"&lt;="&amp;M39)</f>
        <v>4</v>
      </c>
      <c r="O39" t="str">
        <f t="array" ref="O39">IFERROR(INDEX(Tableau3[],MATCH(ROW()-1,[MARQUE_NB],0),4),"")</f>
        <v>SEPTODONT</v>
      </c>
    </row>
    <row r="40" spans="1:15">
      <c r="A40" s="18" t="str">
        <f t="array" ref="A40">IFERROR(INDEX(Tableau1[],MATCH(ROW()-1,Tableau1[ALPHA],0),1),"")</f>
        <v>SOINS CONSERVATEURS</v>
      </c>
      <c r="B40" s="17" t="str">
        <f t="array" ref="B40">IFERROR(INDEX(Tableau1[],MATCH(ROW()-1,Tableau1[ALPHA],0),2),"")</f>
        <v>coton salivaire petit N2</v>
      </c>
      <c r="C40" s="17" t="str">
        <f t="array" ref="C40">IFERROR(INDEX(Tableau1[],MATCH(ROW()-1,Tableau1[ALPHA],0),3),"")</f>
        <v>OMNIDENT</v>
      </c>
      <c r="D40" s="17" t="str">
        <f>IFERROR(INDEX(Tableau1[],MATCH(ROW()-1,Tableau1[ALPHA],0),4),"")</f>
        <v>DPI33U.002</v>
      </c>
      <c r="E40" s="17" t="str">
        <f t="array" ref="E40">IFERROR(INDEX(Tableau1[],MATCH(ROW()-1,Tableau1[ALPHA],0),5),"")</f>
        <v>-</v>
      </c>
      <c r="F40" s="17" t="str">
        <f t="array" ref="F40">IFERROR(INDEX(Tableau1[],MATCH(ROW()-1,Tableau1[ALPHA],0),6),"")</f>
        <v>DENTAL OI</v>
      </c>
      <c r="G40" s="17">
        <f t="array" ref="G40">IFERROR(INDEX(Tableau1[],MATCH(ROW()-1,Tableau1[ALPHA],0),7),"")</f>
        <v>2</v>
      </c>
      <c r="H40" s="19">
        <f t="array" ref="H40">IFERROR(INDEX(Tableau1[],MATCH(ROW()-1,Tableau1[ALPHA],0),8),"")</f>
        <v>9.81</v>
      </c>
      <c r="L40" s="14"/>
      <c r="M40" t="str">
        <f t="array" ref="M40">IFERROR(INDEX(Tableau2[MARQUE],SMALL(IF(FREQUENCY(IF(Tableau2[MARQUE]&lt;&gt;"",MATCH(Tableau2[MARQUE],Tableau2[MARQUE],0)), ROW(Tableau2[MARQUE])-ROW($C$2)+1),ROW(Tableau2[MARQUE])-ROW($C$2)+1),ROWS(M$2:M40))),"")</f>
        <v>MINI JUMBO</v>
      </c>
      <c r="N40">
        <f t="array" ref="N40">COUNTIF([MARQUE_TRI],"&lt;="&amp;M40)</f>
        <v>28</v>
      </c>
      <c r="O40" t="str">
        <f t="array" ref="O40">IFERROR(INDEX(Tableau3[],MATCH(ROW()-1,[MARQUE_NB],0),4),"")</f>
        <v>SHOFU</v>
      </c>
    </row>
    <row r="41" spans="1:15">
      <c r="A41" s="18" t="str">
        <f t="array" ref="A41">IFERROR(INDEX(Tableau1[],MATCH(ROW()-1,Tableau1[ALPHA],0),1),"")</f>
        <v>DIVERS</v>
      </c>
      <c r="B41" s="17" t="str">
        <f t="array" ref="B41">IFERROR(INDEX(Tableau1[],MATCH(ROW()-1,Tableau1[ALPHA],0),2),"")</f>
        <v>dafalgan codeine</v>
      </c>
      <c r="C41" s="17" t="str">
        <f t="array" ref="C41">IFERROR(INDEX(Tableau1[],MATCH(ROW()-1,Tableau1[ALPHA],0),3),"")</f>
        <v>-</v>
      </c>
      <c r="D41" s="17" t="str">
        <f>IFERROR(INDEX(Tableau1[],MATCH(ROW()-1,Tableau1[ALPHA],0),4),"")</f>
        <v>-</v>
      </c>
      <c r="E41" s="17">
        <f t="array" ref="E41">IFERROR(INDEX(Tableau1[],MATCH(ROW()-1,Tableau1[ALPHA],0),5),"")</f>
        <v>16</v>
      </c>
      <c r="F41" s="17" t="str">
        <f t="array" ref="F41">IFERROR(INDEX(Tableau1[],MATCH(ROW()-1,Tableau1[ALPHA],0),6),"")</f>
        <v>-</v>
      </c>
      <c r="G41" s="17" t="str">
        <f t="array" ref="G41">IFERROR(INDEX(Tableau1[],MATCH(ROW()-1,Tableau1[ALPHA],0),7),"")</f>
        <v>-</v>
      </c>
      <c r="H41" s="19">
        <f t="array" ref="H41">IFERROR(INDEX(Tableau1[],MATCH(ROW()-1,Tableau1[ALPHA],0),8),"")</f>
        <v>2.12</v>
      </c>
      <c r="L41" s="14"/>
      <c r="M41" t="str">
        <f t="array" ref="M41">IFERROR(INDEX(Tableau2[MARQUE],SMALL(IF(FREQUENCY(IF(Tableau2[MARQUE]&lt;&gt;"",MATCH(Tableau2[MARQUE],Tableau2[MARQUE],0)), ROW(Tableau2[MARQUE])-ROW($C$2)+1),ROW(Tableau2[MARQUE])-ROW($C$2)+1),ROWS(M$2:M41))),"")</f>
        <v>FINO</v>
      </c>
      <c r="N41">
        <f t="array" ref="N41">COUNTIF([MARQUE_TRI],"&lt;="&amp;M41)</f>
        <v>15</v>
      </c>
      <c r="O41" t="str">
        <f t="array" ref="O41">IFERROR(INDEX(Tableau3[],MATCH(ROW()-1,[MARQUE_NB],0),4),"")</f>
        <v>SILKAM</v>
      </c>
    </row>
    <row r="42" spans="1:15">
      <c r="A42" s="18" t="str">
        <f t="array" ref="A42">IFERROR(INDEX(Tableau1[],MATCH(ROW()-1,Tableau1[ALPHA],0),1),"")</f>
        <v>DIVERS</v>
      </c>
      <c r="B42" s="17" t="str">
        <f t="array" ref="B42">IFERROR(INDEX(Tableau1[],MATCH(ROW()-1,Tableau1[ALPHA],0),2),"")</f>
        <v>dakin</v>
      </c>
      <c r="C42" s="17" t="str">
        <f t="array" ref="C42">IFERROR(INDEX(Tableau1[],MATCH(ROW()-1,Tableau1[ALPHA],0),3),"")</f>
        <v>-</v>
      </c>
      <c r="D42" s="17" t="str">
        <f>IFERROR(INDEX(Tableau1[],MATCH(ROW()-1,Tableau1[ALPHA],0),4),"")</f>
        <v>-</v>
      </c>
      <c r="E42" s="17" t="str">
        <f t="array" ref="E42">IFERROR(INDEX(Tableau1[],MATCH(ROW()-1,Tableau1[ALPHA],0),5),"")</f>
        <v>500mL</v>
      </c>
      <c r="F42" s="17" t="str">
        <f t="array" ref="F42">IFERROR(INDEX(Tableau1[],MATCH(ROW()-1,Tableau1[ALPHA],0),6),"")</f>
        <v>-</v>
      </c>
      <c r="G42" s="17">
        <f t="array" ref="G42">IFERROR(INDEX(Tableau1[],MATCH(ROW()-1,Tableau1[ALPHA],0),7),"")</f>
        <v>1</v>
      </c>
      <c r="H42" s="19">
        <f t="array" ref="H42">IFERROR(INDEX(Tableau1[],MATCH(ROW()-1,Tableau1[ALPHA],0),8),"")</f>
        <v>3.74</v>
      </c>
      <c r="L42" s="14"/>
      <c r="M42" t="str">
        <f t="array" ref="M42">IFERROR(INDEX(Tableau2[MARQUE],SMALL(IF(FREQUENCY(IF(Tableau2[MARQUE]&lt;&gt;"",MATCH(Tableau2[MARQUE],Tableau2[MARQUE],0)), ROW(Tableau2[MARQUE])-ROW($C$2)+1),ROW(Tableau2[MARQUE])-ROW($C$2)+1),ROWS(M$2:M42))),"")</f>
        <v>GOJO</v>
      </c>
      <c r="N42">
        <f t="array" ref="N42">COUNTIF([MARQUE_TRI],"&lt;="&amp;M42)</f>
        <v>19</v>
      </c>
      <c r="O42" t="str">
        <f t="array" ref="O42">IFERROR(INDEX(Tableau3[],MATCH(ROW()-1,[MARQUE_NB],0),4),"")</f>
        <v>SMARTDENT</v>
      </c>
    </row>
    <row r="43" spans="1:15">
      <c r="A43" s="18" t="str">
        <f t="array" ref="A43">IFERROR(INDEX(Tableau1[],MATCH(ROW()-1,Tableau1[ALPHA],0),1),"")</f>
        <v>DIVERS</v>
      </c>
      <c r="B43" s="17" t="str">
        <f t="array" ref="B43">IFERROR(INDEX(Tableau1[],MATCH(ROW()-1,Tableau1[ALPHA],0),2),"")</f>
        <v>DAY white 6%</v>
      </c>
      <c r="C43" s="17" t="str">
        <f t="array" ref="C43">IFERROR(INDEX(Tableau1[],MATCH(ROW()-1,Tableau1[ALPHA],0),3),"")</f>
        <v>ZOOM</v>
      </c>
      <c r="D43" s="17" t="str">
        <f>IFERROR(INDEX(Tableau1[],MATCH(ROW()-1,Tableau1[ALPHA],0),4),"")</f>
        <v>ART 4988</v>
      </c>
      <c r="E43" s="17">
        <f t="array" ref="E43">IFERROR(INDEX(Tableau1[],MATCH(ROW()-1,Tableau1[ALPHA],0),5),"")</f>
        <v>6</v>
      </c>
      <c r="F43" s="17" t="str">
        <f t="array" ref="F43">IFERROR(INDEX(Tableau1[],MATCH(ROW()-1,Tableau1[ALPHA],0),6),"")</f>
        <v>DABSTART</v>
      </c>
      <c r="G43" s="17">
        <f t="array" ref="G43">IFERROR(INDEX(Tableau1[],MATCH(ROW()-1,Tableau1[ALPHA],0),7),"")</f>
        <v>0</v>
      </c>
      <c r="H43" s="19">
        <f t="array" ref="H43">IFERROR(INDEX(Tableau1[],MATCH(ROW()-1,Tableau1[ALPHA],0),8),"")</f>
        <v>82</v>
      </c>
      <c r="L43" s="14"/>
      <c r="M43" t="str">
        <f t="array" ref="M43">IFERROR(INDEX(Tableau2[MARQUE],SMALL(IF(FREQUENCY(IF(Tableau2[MARQUE]&lt;&gt;"",MATCH(Tableau2[MARQUE],Tableau2[MARQUE],0)), ROW(Tableau2[MARQUE])-ROW($C$2)+1),ROW(Tableau2[MARQUE])-ROW($C$2)+1),ROWS(M$2:M43))),"")</f>
        <v>DENTATUS</v>
      </c>
      <c r="N43">
        <f t="array" ref="N43">COUNTIF([MARQUE_TRI],"&lt;="&amp;M43)</f>
        <v>8</v>
      </c>
      <c r="O43" t="str">
        <f t="array" ref="O43">IFERROR(INDEX(Tableau3[],MATCH(ROW()-1,[MARQUE_NB],0),4),"")</f>
        <v>SS WHITE</v>
      </c>
    </row>
    <row r="44" spans="1:15">
      <c r="A44" s="18" t="str">
        <f t="array" ref="A44">IFERROR(INDEX(Tableau1[],MATCH(ROW()-1,Tableau1[ALPHA],0),1),"")</f>
        <v>SOINS CONSERVATEURS</v>
      </c>
      <c r="B44" s="17" t="str">
        <f t="array" ref="B44">IFERROR(INDEX(Tableau1[],MATCH(ROW()-1,Tableau1[ALPHA],0),2),"")</f>
        <v>dental dam</v>
      </c>
      <c r="C44" s="17" t="str">
        <f t="array" ref="C44">IFERROR(INDEX(Tableau1[],MATCH(ROW()-1,Tableau1[ALPHA],0),3),"")</f>
        <v>ELSODENT</v>
      </c>
      <c r="D44" s="17" t="str">
        <f>IFERROR(INDEX(Tableau1[],MATCH(ROW()-1,Tableau1[ALPHA],0),4),"")</f>
        <v>REF DPI10.ND-5</v>
      </c>
      <c r="E44" s="17" t="str">
        <f t="array" ref="E44">IFERROR(INDEX(Tableau1[],MATCH(ROW()-1,Tableau1[ALPHA],0),5),"")</f>
        <v>-</v>
      </c>
      <c r="F44" s="17" t="str">
        <f t="array" ref="F44">IFERROR(INDEX(Tableau1[],MATCH(ROW()-1,Tableau1[ALPHA],0),6),"")</f>
        <v>DENTAL OI</v>
      </c>
      <c r="G44" s="17">
        <f t="array" ref="G44">IFERROR(INDEX(Tableau1[],MATCH(ROW()-1,Tableau1[ALPHA],0),7),"")</f>
        <v>1</v>
      </c>
      <c r="H44" s="19">
        <f t="array" ref="H44">IFERROR(INDEX(Tableau1[],MATCH(ROW()-1,Tableau1[ALPHA],0),8),"")</f>
        <v>44.91</v>
      </c>
      <c r="L44" s="14"/>
      <c r="M44" t="str">
        <f t="array" ref="M44">IFERROR(INDEX(Tableau2[MARQUE],SMALL(IF(FREQUENCY(IF(Tableau2[MARQUE]&lt;&gt;"",MATCH(Tableau2[MARQUE],Tableau2[MARQUE],0)), ROW(Tableau2[MARQUE])-ROW($C$2)+1),ROW(Tableau2[MARQUE])-ROW($C$2)+1),ROWS(M$2:M44))),"")</f>
        <v>GC</v>
      </c>
      <c r="N44">
        <f t="array" ref="N44">COUNTIF([MARQUE_TRI],"&lt;="&amp;M44)</f>
        <v>18</v>
      </c>
      <c r="O44" t="str">
        <f t="array" ref="O44">IFERROR(INDEX(Tableau3[],MATCH(ROW()-1,[MARQUE_NB],0),4),"")</f>
        <v>SWANN MORTON</v>
      </c>
    </row>
    <row r="45" spans="1:15">
      <c r="A45" s="18" t="str">
        <f t="array" ref="A45">IFERROR(INDEX(Tableau1[],MATCH(ROW()-1,Tableau1[ALPHA],0),1),"")</f>
        <v>DIVERS</v>
      </c>
      <c r="B45" s="17" t="str">
        <f t="array" ref="B45">IFERROR(INDEX(Tableau1[],MATCH(ROW()-1,Tableau1[ALPHA],0),2),"")</f>
        <v>DENTASEPT ANIOS</v>
      </c>
      <c r="C45" s="17" t="str">
        <f t="array" ref="C45">IFERROR(INDEX(Tableau1[],MATCH(ROW()-1,Tableau1[ALPHA],0),3),"")</f>
        <v>-</v>
      </c>
      <c r="D45" s="17" t="str">
        <f>IFERROR(INDEX(Tableau1[],MATCH(ROW()-1,Tableau1[ALPHA],0),4),"")</f>
        <v>DPI28.056030</v>
      </c>
      <c r="E45" s="17" t="str">
        <f t="array" ref="E45">IFERROR(INDEX(Tableau1[],MATCH(ROW()-1,Tableau1[ALPHA],0),5),"")</f>
        <v>5 kg</v>
      </c>
      <c r="F45" s="17" t="str">
        <f t="array" ref="F45">IFERROR(INDEX(Tableau1[],MATCH(ROW()-1,Tableau1[ALPHA],0),6),"")</f>
        <v>DENTAL OI</v>
      </c>
      <c r="G45" s="17" t="str">
        <f t="array" ref="G45">IFERROR(INDEX(Tableau1[],MATCH(ROW()-1,Tableau1[ALPHA],0),7),"")</f>
        <v>-</v>
      </c>
      <c r="H45" s="19">
        <f t="array" ref="H45">IFERROR(INDEX(Tableau1[],MATCH(ROW()-1,Tableau1[ALPHA],0),8),"")</f>
        <v>116.82</v>
      </c>
      <c r="L45" s="14"/>
      <c r="M45" t="str">
        <f t="array" ref="M45">IFERROR(INDEX(Tableau2[MARQUE],SMALL(IF(FREQUENCY(IF(Tableau2[MARQUE]&lt;&gt;"",MATCH(Tableau2[MARQUE],Tableau2[MARQUE],0)), ROW(Tableau2[MARQUE])-ROW($C$2)+1),ROW(Tableau2[MARQUE])-ROW($C$2)+1),ROWS(M$2:M45))),"")</f>
        <v>DENTOCLIC</v>
      </c>
      <c r="N45">
        <f t="array" ref="N45">COUNTIF([MARQUE_TRI],"&lt;="&amp;M45)</f>
        <v>9</v>
      </c>
      <c r="O45" t="str">
        <f t="array" ref="O45">IFERROR(INDEX(Tableau3[],MATCH(ROW()-1,[MARQUE_NB],0),4),"")</f>
        <v>TERUMO DENTAL</v>
      </c>
    </row>
    <row r="46" spans="1:15">
      <c r="A46" s="18" t="str">
        <f t="array" ref="A46">IFERROR(INDEX(Tableau1[],MATCH(ROW()-1,Tableau1[ALPHA],0),1),"")</f>
        <v>DIVERS</v>
      </c>
      <c r="B46" s="17" t="str">
        <f t="array" ref="B46">IFERROR(INDEX(Tableau1[],MATCH(ROW()-1,Tableau1[ALPHA],0),2),"")</f>
        <v>diaseptyl</v>
      </c>
      <c r="C46" s="17" t="str">
        <f t="array" ref="C46">IFERROR(INDEX(Tableau1[],MATCH(ROW()-1,Tableau1[ALPHA],0),3),"")</f>
        <v>-</v>
      </c>
      <c r="D46" s="17" t="str">
        <f>IFERROR(INDEX(Tableau1[],MATCH(ROW()-1,Tableau1[ALPHA],0),4),"")</f>
        <v>-</v>
      </c>
      <c r="E46" s="17" t="str">
        <f t="array" ref="E46">IFERROR(INDEX(Tableau1[],MATCH(ROW()-1,Tableau1[ALPHA],0),5),"")</f>
        <v>125mL</v>
      </c>
      <c r="F46" s="17" t="str">
        <f t="array" ref="F46">IFERROR(INDEX(Tableau1[],MATCH(ROW()-1,Tableau1[ALPHA],0),6),"")</f>
        <v>-</v>
      </c>
      <c r="G46" s="17" t="str">
        <f t="array" ref="G46">IFERROR(INDEX(Tableau1[],MATCH(ROW()-1,Tableau1[ALPHA],0),7),"")</f>
        <v>-</v>
      </c>
      <c r="H46" s="19">
        <f t="array" ref="H46">IFERROR(INDEX(Tableau1[],MATCH(ROW()-1,Tableau1[ALPHA],0),8),"")</f>
        <v>1.26</v>
      </c>
      <c r="L46" s="14"/>
      <c r="M46" t="str">
        <f t="array" ref="M46">IFERROR(INDEX(Tableau2[MARQUE],SMALL(IF(FREQUENCY(IF(Tableau2[MARQUE]&lt;&gt;"",MATCH(Tableau2[MARQUE],Tableau2[MARQUE],0)), ROW(Tableau2[MARQUE])-ROW($C$2)+1),ROW(Tableau2[MARQUE])-ROW($C$2)+1),ROWS(M$2:M46))),"")</f>
        <v>BROTHER</v>
      </c>
      <c r="N46">
        <f t="array" ref="N46">COUNTIF([MARQUE_TRI],"&lt;="&amp;M46)</f>
        <v>6</v>
      </c>
      <c r="O46" t="str">
        <f t="array" ref="O46">IFERROR(INDEX(Tableau3[],MATCH(ROW()-1,[MARQUE_NB],0),4),"")</f>
        <v>ULTRADENT</v>
      </c>
    </row>
    <row r="47" spans="1:15">
      <c r="A47" s="18" t="str">
        <f t="array" ref="A47">IFERROR(INDEX(Tableau1[],MATCH(ROW()-1,Tableau1[ALPHA],0),1),"")</f>
        <v>ENDODONTIE</v>
      </c>
      <c r="B47" s="17" t="str">
        <f t="array" ref="B47">IFERROR(INDEX(Tableau1[],MATCH(ROW()-1,Tableau1[ALPHA],0),2),"")</f>
        <v>digue verte medium</v>
      </c>
      <c r="C47" s="17" t="str">
        <f t="array" ref="C47">IFERROR(INDEX(Tableau1[],MATCH(ROW()-1,Tableau1[ALPHA],0),3),"")</f>
        <v>NIC TONE</v>
      </c>
      <c r="D47" s="17" t="str">
        <f>IFERROR(INDEX(Tableau1[],MATCH(ROW()-1,Tableau1[ALPHA],0),4),"")</f>
        <v>ART6800</v>
      </c>
      <c r="E47" s="17">
        <f t="array" ref="E47">IFERROR(INDEX(Tableau1[],MATCH(ROW()-1,Tableau1[ALPHA],0),5),"")</f>
        <v>1</v>
      </c>
      <c r="F47" s="17" t="str">
        <f t="array" ref="F47">IFERROR(INDEX(Tableau1[],MATCH(ROW()-1,Tableau1[ALPHA],0),6),"")</f>
        <v>DABSTART</v>
      </c>
      <c r="G47" s="17" t="str">
        <f t="array" ref="G47">IFERROR(INDEX(Tableau1[],MATCH(ROW()-1,Tableau1[ALPHA],0),7),"")</f>
        <v>-</v>
      </c>
      <c r="H47" s="19">
        <f t="array" ref="H47">IFERROR(INDEX(Tableau1[],MATCH(ROW()-1,Tableau1[ALPHA],0),8),"")</f>
        <v>20.56</v>
      </c>
      <c r="L47" s="14"/>
      <c r="M47" t="str">
        <f t="array" ref="M47">IFERROR(INDEX(Tableau2[MARQUE],SMALL(IF(FREQUENCY(IF(Tableau2[MARQUE]&lt;&gt;"",MATCH(Tableau2[MARQUE],Tableau2[MARQUE],0)), ROW(Tableau2[MARQUE])-ROW($C$2)+1),ROW(Tableau2[MARQUE])-ROW($C$2)+1),ROWS(M$2:M47))),"")</f>
        <v>R&amp;S</v>
      </c>
      <c r="N47">
        <f t="array" ref="N47">COUNTIF([MARQUE_TRI],"&lt;="&amp;M47)</f>
        <v>34</v>
      </c>
      <c r="O47" t="str">
        <f t="array" ref="O47">IFERROR(INDEX(Tableau3[],MATCH(ROW()-1,[MARQUE_NB],0),4),"")</f>
        <v>VOCO</v>
      </c>
    </row>
    <row r="48" spans="1:15">
      <c r="A48" s="18" t="str">
        <f t="array" ref="A48">IFERROR(INDEX(Tableau1[],MATCH(ROW()-1,Tableau1[ALPHA],0),1),"")</f>
        <v>DIVERS</v>
      </c>
      <c r="B48" s="17" t="str">
        <f t="array" ref="B48">IFERROR(INDEX(Tableau1[],MATCH(ROW()-1,Tableau1[ALPHA],0),2),"")</f>
        <v>doitier latex xl</v>
      </c>
      <c r="C48" s="17" t="str">
        <f t="array" ref="C48">IFERROR(INDEX(Tableau1[],MATCH(ROW()-1,Tableau1[ALPHA],0),3),"")</f>
        <v>-</v>
      </c>
      <c r="D48" s="17" t="str">
        <f>IFERROR(INDEX(Tableau1[],MATCH(ROW()-1,Tableau1[ALPHA],0),4),"")</f>
        <v>DPI33X.A1043</v>
      </c>
      <c r="E48" s="17">
        <f t="array" ref="E48">IFERROR(INDEX(Tableau1[],MATCH(ROW()-1,Tableau1[ALPHA],0),5),"")</f>
        <v>0</v>
      </c>
      <c r="F48" s="17" t="str">
        <f t="array" ref="F48">IFERROR(INDEX(Tableau1[],MATCH(ROW()-1,Tableau1[ALPHA],0),6),"")</f>
        <v>DENTAL OI</v>
      </c>
      <c r="G48" s="17">
        <f t="array" ref="G48">IFERROR(INDEX(Tableau1[],MATCH(ROW()-1,Tableau1[ALPHA],0),7),"")</f>
        <v>1</v>
      </c>
      <c r="H48" s="19">
        <f t="array" ref="H48">IFERROR(INDEX(Tableau1[],MATCH(ROW()-1,Tableau1[ALPHA],0),8),"")</f>
        <v>5.36</v>
      </c>
      <c r="L48" s="14"/>
      <c r="M48" t="str">
        <f t="array" ref="M48">IFERROR(INDEX(Tableau2[MARQUE],SMALL(IF(FREQUENCY(IF(Tableau2[MARQUE]&lt;&gt;"",MATCH(Tableau2[MARQUE],Tableau2[MARQUE],0)), ROW(Tableau2[MARQUE])-ROW($C$2)+1),ROW(Tableau2[MARQUE])-ROW($C$2)+1),ROWS(M$2:M48))),"")</f>
        <v>KOMET</v>
      </c>
      <c r="N48">
        <f t="array" ref="N48">COUNTIF([MARQUE_TRI],"&lt;="&amp;M48)</f>
        <v>24</v>
      </c>
      <c r="O48" t="str">
        <f t="array" ref="O48">IFERROR(INDEX(Tableau3[],MATCH(ROW()-1,[MARQUE_NB],0),4),"")</f>
        <v>ZHERMACK</v>
      </c>
    </row>
    <row r="49" spans="1:15">
      <c r="A49" s="18" t="str">
        <f t="array" ref="A49">IFERROR(INDEX(Tableau1[],MATCH(ROW()-1,Tableau1[ALPHA],0),1),"")</f>
        <v>PROTHESE</v>
      </c>
      <c r="B49" s="17" t="str">
        <f t="array" ref="B49">IFERROR(INDEX(Tableau1[],MATCH(ROW()-1,Tableau1[ALPHA],0),2),"")</f>
        <v>duroc</v>
      </c>
      <c r="C49" s="17" t="str">
        <f t="array" ref="C49">IFERROR(INDEX(Tableau1[],MATCH(ROW()-1,Tableau1[ALPHA],0),3),"")</f>
        <v>ELSODENT</v>
      </c>
      <c r="D49" s="17" t="str">
        <f>IFERROR(INDEX(Tableau1[],MATCH(ROW()-1,Tableau1[ALPHA],0),4),"")</f>
        <v>-</v>
      </c>
      <c r="E49" s="17" t="str">
        <f t="array" ref="E49">IFERROR(INDEX(Tableau1[],MATCH(ROW()-1,Tableau1[ALPHA],0),5),"")</f>
        <v>-</v>
      </c>
      <c r="F49" s="17" t="str">
        <f t="array" ref="F49">IFERROR(INDEX(Tableau1[],MATCH(ROW()-1,Tableau1[ALPHA],0),6),"")</f>
        <v>-</v>
      </c>
      <c r="G49" s="17">
        <f t="array" ref="G49">IFERROR(INDEX(Tableau1[],MATCH(ROW()-1,Tableau1[ALPHA],0),7),"")</f>
        <v>1</v>
      </c>
      <c r="H49" s="19" t="str">
        <f t="array" ref="H49">IFERROR(INDEX(Tableau1[],MATCH(ROW()-1,Tableau1[ALPHA],0),8),"")</f>
        <v>-</v>
      </c>
      <c r="L49" s="14"/>
      <c r="M49" t="str">
        <f t="array" ref="M49">IFERROR(INDEX(Tableau2[MARQUE],SMALL(IF(FREQUENCY(IF(Tableau2[MARQUE]&lt;&gt;"",MATCH(Tableau2[MARQUE],Tableau2[MARQUE],0)), ROW(Tableau2[MARQUE])-ROW($C$2)+1),ROW(Tableau2[MARQUE])-ROW($C$2)+1),ROWS(M$2:M49))),"")</f>
        <v/>
      </c>
      <c r="N49">
        <f t="array" ref="N49">COUNTIF([MARQUE_TRI],"&lt;="&amp;M49)</f>
        <v>0</v>
      </c>
      <c r="O49" t="str">
        <f t="array" ref="O49">IFERROR(INDEX(Tableau3[],MATCH(ROW()-1,[MARQUE_NB],0),4),"")</f>
        <v>ZOOM</v>
      </c>
    </row>
    <row r="50" spans="1:15">
      <c r="A50" s="18" t="str">
        <f t="array" ref="A50">IFERROR(INDEX(Tableau1[],MATCH(ROW()-1,Tableau1[ALPHA],0),1),"")</f>
        <v>DIVERS</v>
      </c>
      <c r="B50" s="17" t="str">
        <f t="array" ref="B50">IFERROR(INDEX(Tableau1[],MATCH(ROW()-1,Tableau1[ALPHA],0),2),"")</f>
        <v>eau oxygenee</v>
      </c>
      <c r="C50" s="17" t="str">
        <f t="array" ref="C50">IFERROR(INDEX(Tableau1[],MATCH(ROW()-1,Tableau1[ALPHA],0),3),"")</f>
        <v>-</v>
      </c>
      <c r="D50" s="17" t="str">
        <f>IFERROR(INDEX(Tableau1[],MATCH(ROW()-1,Tableau1[ALPHA],0),4),"")</f>
        <v>-</v>
      </c>
      <c r="E50" s="17" t="str">
        <f t="array" ref="E50">IFERROR(INDEX(Tableau1[],MATCH(ROW()-1,Tableau1[ALPHA],0),5),"")</f>
        <v>120mL</v>
      </c>
      <c r="F50" s="17" t="str">
        <f t="array" ref="F50">IFERROR(INDEX(Tableau1[],MATCH(ROW()-1,Tableau1[ALPHA],0),6),"")</f>
        <v>-</v>
      </c>
      <c r="G50" s="17" t="str">
        <f t="array" ref="G50">IFERROR(INDEX(Tableau1[],MATCH(ROW()-1,Tableau1[ALPHA],0),7),"")</f>
        <v>-</v>
      </c>
      <c r="H50" s="19">
        <f t="array" ref="H50">IFERROR(INDEX(Tableau1[],MATCH(ROW()-1,Tableau1[ALPHA],0),8),"")</f>
        <v>2.1549999999999998</v>
      </c>
      <c r="L50" s="14"/>
    </row>
    <row r="51" spans="1:15">
      <c r="A51" s="18" t="str">
        <f t="array" ref="A51">IFERROR(INDEX(Tableau1[],MATCH(ROW()-1,Tableau1[ALPHA],0),1),"")</f>
        <v>ENDODONTIE</v>
      </c>
      <c r="B51" s="17" t="str">
        <f t="array" ref="B51">IFERROR(INDEX(Tableau1[],MATCH(ROW()-1,Tableau1[ALPHA],0),2),"")</f>
        <v>edta</v>
      </c>
      <c r="C51" s="17" t="str">
        <f t="array" ref="C51">IFERROR(INDEX(Tableau1[],MATCH(ROW()-1,Tableau1[ALPHA],0),3),"")</f>
        <v>PULPDENT</v>
      </c>
      <c r="D51" s="17" t="str">
        <f>IFERROR(INDEX(Tableau1[],MATCH(ROW()-1,Tableau1[ALPHA],0),4),"")</f>
        <v>ART4679</v>
      </c>
      <c r="E51" s="17" t="str">
        <f t="array" ref="E51">IFERROR(INDEX(Tableau1[],MATCH(ROW()-1,Tableau1[ALPHA],0),5),"")</f>
        <v>60ML</v>
      </c>
      <c r="F51" s="17" t="str">
        <f t="array" ref="F51">IFERROR(INDEX(Tableau1[],MATCH(ROW()-1,Tableau1[ALPHA],0),6),"")</f>
        <v>DABSTART</v>
      </c>
      <c r="G51" s="17">
        <f t="array" ref="G51">IFERROR(INDEX(Tableau1[],MATCH(ROW()-1,Tableau1[ALPHA],0),7),"")</f>
        <v>1</v>
      </c>
      <c r="H51" s="19">
        <f t="array" ref="H51">IFERROR(INDEX(Tableau1[],MATCH(ROW()-1,Tableau1[ALPHA],0),8),"")</f>
        <v>28</v>
      </c>
      <c r="L51" s="14"/>
    </row>
    <row r="52" spans="1:15">
      <c r="A52" s="18" t="str">
        <f t="array" ref="A52">IFERROR(INDEX(Tableau1[],MATCH(ROW()-1,Tableau1[ALPHA],0),1),"")</f>
        <v>PROTHESE</v>
      </c>
      <c r="B52" s="17" t="str">
        <f t="array" ref="B52">IFERROR(INDEX(Tableau1[],MATCH(ROW()-1,Tableau1[ALPHA],0),2),"")</f>
        <v>embout intraoraux jaune</v>
      </c>
      <c r="C52" s="17" t="str">
        <f t="array" ref="C52">IFERROR(INDEX(Tableau1[],MATCH(ROW()-1,Tableau1[ALPHA],0),3),"")</f>
        <v>-</v>
      </c>
      <c r="D52" s="17" t="str">
        <f>IFERROR(INDEX(Tableau1[],MATCH(ROW()-1,Tableau1[ALPHA],0),4),"")</f>
        <v>MDST01-002</v>
      </c>
      <c r="E52" s="17">
        <f t="array" ref="E52">IFERROR(INDEX(Tableau1[],MATCH(ROW()-1,Tableau1[ALPHA],0),5),"")</f>
        <v>100</v>
      </c>
      <c r="F52" s="17" t="str">
        <f t="array" ref="F52">IFERROR(INDEX(Tableau1[],MATCH(ROW()-1,Tableau1[ALPHA],0),6),"")</f>
        <v>HARD</v>
      </c>
      <c r="G52" s="17" t="str">
        <f t="array" ref="G52">IFERROR(INDEX(Tableau1[],MATCH(ROW()-1,Tableau1[ALPHA],0),7),"")</f>
        <v>-</v>
      </c>
      <c r="H52" s="19">
        <f t="array" ref="H52">IFERROR(INDEX(Tableau1[],MATCH(ROW()-1,Tableau1[ALPHA],0),8),"")</f>
        <v>13</v>
      </c>
      <c r="L52" s="14"/>
    </row>
    <row r="53" spans="1:15">
      <c r="A53" s="18" t="str">
        <f t="array" ref="A53">IFERROR(INDEX(Tableau1[],MATCH(ROW()-1,Tableau1[ALPHA],0),1),"")</f>
        <v>PROTHESE</v>
      </c>
      <c r="B53" s="17" t="str">
        <f t="array" ref="B53">IFERROR(INDEX(Tableau1[],MATCH(ROW()-1,Tableau1[ALPHA],0),2),"")</f>
        <v>embout melangeur bleus pointus</v>
      </c>
      <c r="C53" s="17" t="str">
        <f t="array" ref="C53">IFERROR(INDEX(Tableau1[],MATCH(ROW()-1,Tableau1[ALPHA],0),3),"")</f>
        <v>-</v>
      </c>
      <c r="D53" s="17" t="str">
        <f>IFERROR(INDEX(Tableau1[],MATCH(ROW()-1,Tableau1[ALPHA],0),4),"")</f>
        <v>MDST10-002</v>
      </c>
      <c r="E53" s="17">
        <f t="array" ref="E53">IFERROR(INDEX(Tableau1[],MATCH(ROW()-1,Tableau1[ALPHA],0),5),"")</f>
        <v>100</v>
      </c>
      <c r="F53" s="17" t="str">
        <f t="array" ref="F53">IFERROR(INDEX(Tableau1[],MATCH(ROW()-1,Tableau1[ALPHA],0),6),"")</f>
        <v>HARD</v>
      </c>
      <c r="G53" s="17">
        <f t="array" ref="G53">IFERROR(INDEX(Tableau1[],MATCH(ROW()-1,Tableau1[ALPHA],0),7),"")</f>
        <v>0</v>
      </c>
      <c r="H53" s="19">
        <f t="array" ref="H53">IFERROR(INDEX(Tableau1[],MATCH(ROW()-1,Tableau1[ALPHA],0),8),"")</f>
        <v>51.91</v>
      </c>
      <c r="L53" s="14"/>
    </row>
    <row r="54" spans="1:15">
      <c r="A54" s="18" t="str">
        <f t="array" ref="A54">IFERROR(INDEX(Tableau1[],MATCH(ROW()-1,Tableau1[ALPHA],0),1),"")</f>
        <v>PROTHESE</v>
      </c>
      <c r="B54" s="17" t="str">
        <f t="array" ref="B54">IFERROR(INDEX(Tableau1[],MATCH(ROW()-1,Tableau1[ALPHA],0),2),"")</f>
        <v>embout melangeur jaune</v>
      </c>
      <c r="C54" s="17" t="str">
        <f t="array" ref="C54">IFERROR(INDEX(Tableau1[],MATCH(ROW()-1,Tableau1[ALPHA],0),3),"")</f>
        <v>-</v>
      </c>
      <c r="D54" s="17" t="str">
        <f>IFERROR(INDEX(Tableau1[],MATCH(ROW()-1,Tableau1[ALPHA],0),4),"")</f>
        <v>R&amp;S01.015</v>
      </c>
      <c r="E54" s="17" t="str">
        <f t="array" ref="E54">IFERROR(INDEX(Tableau1[],MATCH(ROW()-1,Tableau1[ALPHA],0),5),"")</f>
        <v>-</v>
      </c>
      <c r="F54" s="17" t="str">
        <f t="array" ref="F54">IFERROR(INDEX(Tableau1[],MATCH(ROW()-1,Tableau1[ALPHA],0),6),"")</f>
        <v>HARD</v>
      </c>
      <c r="G54" s="17">
        <f t="array" ref="G54">IFERROR(INDEX(Tableau1[],MATCH(ROW()-1,Tableau1[ALPHA],0),7),"")</f>
        <v>1</v>
      </c>
      <c r="H54" s="19">
        <f t="array" ref="H54">IFERROR(INDEX(Tableau1[],MATCH(ROW()-1,Tableau1[ALPHA],0),8),"")</f>
        <v>50.23</v>
      </c>
      <c r="L54" s="14"/>
    </row>
    <row r="55" spans="1:15">
      <c r="A55" s="18" t="str">
        <f t="array" ref="A55">IFERROR(INDEX(Tableau1[],MATCH(ROW()-1,Tableau1[ALPHA],0),1),"")</f>
        <v>PROTHESE</v>
      </c>
      <c r="B55" s="17" t="str">
        <f t="array" ref="B55">IFERROR(INDEX(Tableau1[],MATCH(ROW()-1,Tableau1[ALPHA],0),2),"")</f>
        <v>embout melangeur marron</v>
      </c>
      <c r="C55" s="17" t="str">
        <f t="array" ref="C55">IFERROR(INDEX(Tableau1[],MATCH(ROW()-1,Tableau1[ALPHA],0),3),"")</f>
        <v>-</v>
      </c>
      <c r="D55" s="17" t="str">
        <f>IFERROR(INDEX(Tableau1[],MATCH(ROW()-1,Tableau1[ALPHA],0),4),"")</f>
        <v>MDST09-001</v>
      </c>
      <c r="E55" s="17">
        <f t="array" ref="E55">IFERROR(INDEX(Tableau1[],MATCH(ROW()-1,Tableau1[ALPHA],0),5),"")</f>
        <v>100</v>
      </c>
      <c r="F55" s="17" t="str">
        <f t="array" ref="F55">IFERROR(INDEX(Tableau1[],MATCH(ROW()-1,Tableau1[ALPHA],0),6),"")</f>
        <v>HARD</v>
      </c>
      <c r="G55" s="17">
        <f t="array" ref="G55">IFERROR(INDEX(Tableau1[],MATCH(ROW()-1,Tableau1[ALPHA],0),7),"")</f>
        <v>0</v>
      </c>
      <c r="H55" s="19">
        <f t="array" ref="H55">IFERROR(INDEX(Tableau1[],MATCH(ROW()-1,Tableau1[ALPHA],0),8),"")</f>
        <v>51.91</v>
      </c>
      <c r="L55" s="14"/>
    </row>
    <row r="56" spans="1:15">
      <c r="A56" s="18" t="str">
        <f t="array" ref="A56">IFERROR(INDEX(Tableau1[],MATCH(ROW()-1,Tableau1[ALPHA],0),1),"")</f>
        <v>PROTHESE</v>
      </c>
      <c r="B56" s="17" t="str">
        <f t="array" ref="B56">IFERROR(INDEX(Tableau1[],MATCH(ROW()-1,Tableau1[ALPHA],0),2),"")</f>
        <v>embout melangeur rouge</v>
      </c>
      <c r="C56" s="17" t="str">
        <f t="array" ref="C56">IFERROR(INDEX(Tableau1[],MATCH(ROW()-1,Tableau1[ALPHA],0),3),"")</f>
        <v>3M</v>
      </c>
      <c r="D56" s="17" t="str">
        <f>IFERROR(INDEX(Tableau1[],MATCH(ROW()-1,Tableau1[ALPHA],0),4),"")</f>
        <v>DPI02.71512</v>
      </c>
      <c r="E56" s="17">
        <f t="array" ref="E56">IFERROR(INDEX(Tableau1[],MATCH(ROW()-1,Tableau1[ALPHA],0),5),"")</f>
        <v>50</v>
      </c>
      <c r="F56" s="17" t="str">
        <f t="array" ref="F56">IFERROR(INDEX(Tableau1[],MATCH(ROW()-1,Tableau1[ALPHA],0),6),"")</f>
        <v>DENTAL OI</v>
      </c>
      <c r="G56" s="17">
        <f t="array" ref="G56">IFERROR(INDEX(Tableau1[],MATCH(ROW()-1,Tableau1[ALPHA],0),7),"")</f>
        <v>1</v>
      </c>
      <c r="H56" s="19">
        <f t="array" ref="H56">IFERROR(INDEX(Tableau1[],MATCH(ROW()-1,Tableau1[ALPHA],0),8),"")</f>
        <v>64.56</v>
      </c>
      <c r="L56" s="14"/>
    </row>
    <row r="57" spans="1:15">
      <c r="A57" s="18" t="str">
        <f t="array" ref="A57">IFERROR(INDEX(Tableau1[],MATCH(ROW()-1,Tableau1[ALPHA],0),1),"")</f>
        <v>ENDODONTIE</v>
      </c>
      <c r="B57" s="17" t="str">
        <f t="array" ref="B57">IFERROR(INDEX(Tableau1[],MATCH(ROW()-1,Tableau1[ALPHA],0),2),"")</f>
        <v>endoneedle jaune</v>
      </c>
      <c r="C57" s="17" t="str">
        <f t="array" ref="C57">IFERROR(INDEX(Tableau1[],MATCH(ROW()-1,Tableau1[ALPHA],0),3),"")</f>
        <v>-</v>
      </c>
      <c r="D57" s="17" t="str">
        <f>IFERROR(INDEX(Tableau1[],MATCH(ROW()-1,Tableau1[ALPHA],0),4),"")</f>
        <v>DPI10.019</v>
      </c>
      <c r="E57" s="17">
        <f t="array" ref="E57">IFERROR(INDEX(Tableau1[],MATCH(ROW()-1,Tableau1[ALPHA],0),5),"")</f>
        <v>100</v>
      </c>
      <c r="F57" s="17" t="str">
        <f t="array" ref="F57">IFERROR(INDEX(Tableau1[],MATCH(ROW()-1,Tableau1[ALPHA],0),6),"")</f>
        <v>DENTAL OI</v>
      </c>
      <c r="G57" s="17" t="str">
        <f t="array" ref="G57">IFERROR(INDEX(Tableau1[],MATCH(ROW()-1,Tableau1[ALPHA],0),7),"")</f>
        <v>-</v>
      </c>
      <c r="H57" s="19">
        <f t="array" ref="H57">IFERROR(INDEX(Tableau1[],MATCH(ROW()-1,Tableau1[ALPHA],0),8),"")</f>
        <v>69.209999999999994</v>
      </c>
      <c r="L57" s="14"/>
    </row>
    <row r="58" spans="1:15">
      <c r="A58" s="18" t="str">
        <f t="array" ref="A58">IFERROR(INDEX(Tableau1[],MATCH(ROW()-1,Tableau1[ALPHA],0),1),"")</f>
        <v>DIVERS</v>
      </c>
      <c r="B58" s="17" t="str">
        <f t="array" ref="B58">IFERROR(INDEX(Tableau1[],MATCH(ROW()-1,Tableau1[ALPHA],0),2),"")</f>
        <v>essuie tout</v>
      </c>
      <c r="C58" s="17" t="str">
        <f t="array" ref="C58">IFERROR(INDEX(Tableau1[],MATCH(ROW()-1,Tableau1[ALPHA],0),3),"")</f>
        <v>-</v>
      </c>
      <c r="D58" s="17" t="str">
        <f>IFERROR(INDEX(Tableau1[],MATCH(ROW()-1,Tableau1[ALPHA],0),4),"")</f>
        <v>ART 1784</v>
      </c>
      <c r="E58" s="17">
        <f t="array" ref="E58">IFERROR(INDEX(Tableau1[],MATCH(ROW()-1,Tableau1[ALPHA],0),5),"")</f>
        <v>12</v>
      </c>
      <c r="F58" s="17" t="str">
        <f t="array" ref="F58">IFERROR(INDEX(Tableau1[],MATCH(ROW()-1,Tableau1[ALPHA],0),6),"")</f>
        <v>DABSTART</v>
      </c>
      <c r="G58" s="17" t="str">
        <f t="array" ref="G58">IFERROR(INDEX(Tableau1[],MATCH(ROW()-1,Tableau1[ALPHA],0),7),"")</f>
        <v>-</v>
      </c>
      <c r="H58" s="19">
        <f t="array" ref="H58">IFERROR(INDEX(Tableau1[],MATCH(ROW()-1,Tableau1[ALPHA],0),8),"")</f>
        <v>23.5</v>
      </c>
      <c r="L58" s="14"/>
    </row>
    <row r="59" spans="1:15">
      <c r="A59" s="18" t="str">
        <f t="array" ref="A59">IFERROR(INDEX(Tableau1[],MATCH(ROW()-1,Tableau1[ALPHA],0),1),"")</f>
        <v>SOINS CONSERVATEURS</v>
      </c>
      <c r="B59" s="17" t="str">
        <f t="array" ref="B59">IFERROR(INDEX(Tableau1[],MATCH(ROW()-1,Tableau1[ALPHA],0),2),"")</f>
        <v>etching</v>
      </c>
      <c r="C59" s="17" t="str">
        <f t="array" ref="C59">IFERROR(INDEX(Tableau1[],MATCH(ROW()-1,Tableau1[ALPHA],0),3),"")</f>
        <v>JUMBO</v>
      </c>
      <c r="D59" s="17" t="str">
        <f>IFERROR(INDEX(Tableau1[],MATCH(ROW()-1,Tableau1[ALPHA],0),4),"")</f>
        <v>DPI33R.1044</v>
      </c>
      <c r="E59" s="17" t="str">
        <f t="array" ref="E59">IFERROR(INDEX(Tableau1[],MATCH(ROW()-1,Tableau1[ALPHA],0),5),"")</f>
        <v>70g</v>
      </c>
      <c r="F59" s="17" t="str">
        <f t="array" ref="F59">IFERROR(INDEX(Tableau1[],MATCH(ROW()-1,Tableau1[ALPHA],0),6),"")</f>
        <v>DENTAL OI</v>
      </c>
      <c r="G59" s="17">
        <f t="array" ref="G59">IFERROR(INDEX(Tableau1[],MATCH(ROW()-1,Tableau1[ALPHA],0),7),"")</f>
        <v>1</v>
      </c>
      <c r="H59" s="19">
        <f t="array" ref="H59">IFERROR(INDEX(Tableau1[],MATCH(ROW()-1,Tableau1[ALPHA],0),8),"")</f>
        <v>65.61</v>
      </c>
      <c r="L59" s="14"/>
    </row>
    <row r="60" spans="1:15">
      <c r="A60" s="18" t="str">
        <f t="array" ref="A60">IFERROR(INDEX(Tableau1[],MATCH(ROW()-1,Tableau1[ALPHA],0),1),"")</f>
        <v>SOINS CONSERVATEURS</v>
      </c>
      <c r="B60" s="17" t="str">
        <f t="array" ref="B60">IFERROR(INDEX(Tableau1[],MATCH(ROW()-1,Tableau1[ALPHA],0),2),"")</f>
        <v>Fenderwedge verts</v>
      </c>
      <c r="C60" s="17" t="str">
        <f t="array" ref="C60">IFERROR(INDEX(Tableau1[],MATCH(ROW()-1,Tableau1[ALPHA],0),3),"")</f>
        <v>DIRECTA</v>
      </c>
      <c r="D60" s="17" t="str">
        <f>IFERROR(INDEX(Tableau1[],MATCH(ROW()-1,Tableau1[ALPHA],0),4),"")</f>
        <v>REDITA0056</v>
      </c>
      <c r="E60" s="17">
        <f t="array" ref="E60">IFERROR(INDEX(Tableau1[],MATCH(ROW()-1,Tableau1[ALPHA],0),5),"")</f>
        <v>36</v>
      </c>
      <c r="F60" s="17" t="str">
        <f t="array" ref="F60">IFERROR(INDEX(Tableau1[],MATCH(ROW()-1,Tableau1[ALPHA],0),6),"")</f>
        <v>HARD</v>
      </c>
      <c r="G60" s="17" t="str">
        <f t="array" ref="G60">IFERROR(INDEX(Tableau1[],MATCH(ROW()-1,Tableau1[ALPHA],0),7),"")</f>
        <v>-</v>
      </c>
      <c r="H60" s="19">
        <f t="array" ref="H60">IFERROR(INDEX(Tableau1[],MATCH(ROW()-1,Tableau1[ALPHA],0),8),"")</f>
        <v>34.950000000000003</v>
      </c>
      <c r="L60" s="14"/>
    </row>
    <row r="61" spans="1:15">
      <c r="A61" s="18" t="str">
        <f t="array" ref="A61">IFERROR(INDEX(Tableau1[],MATCH(ROW()-1,Tableau1[ALPHA],0),1),"")</f>
        <v>DIVERS</v>
      </c>
      <c r="B61" s="17" t="str">
        <f t="array" ref="B61">IFERROR(INDEX(Tableau1[],MATCH(ROW()-1,Tableau1[ALPHA],0),2),"")</f>
        <v>fil de suture</v>
      </c>
      <c r="C61" s="17" t="str">
        <f t="array" ref="C61">IFERROR(INDEX(Tableau1[],MATCH(ROW()-1,Tableau1[ALPHA],0),3),"")</f>
        <v>SILKAM</v>
      </c>
      <c r="D61" s="17" t="str">
        <f>IFERROR(INDEX(Tableau1[],MATCH(ROW()-1,Tableau1[ALPHA],0),4),"")</f>
        <v>REBRUN0008</v>
      </c>
      <c r="E61" s="17">
        <f t="array" ref="E61">IFERROR(INDEX(Tableau1[],MATCH(ROW()-1,Tableau1[ALPHA],0),5),"")</f>
        <v>36</v>
      </c>
      <c r="F61" s="17" t="str">
        <f t="array" ref="F61">IFERROR(INDEX(Tableau1[],MATCH(ROW()-1,Tableau1[ALPHA],0),6),"")</f>
        <v>HARD</v>
      </c>
      <c r="G61" s="17">
        <f t="array" ref="G61">IFERROR(INDEX(Tableau1[],MATCH(ROW()-1,Tableau1[ALPHA],0),7),"")</f>
        <v>1</v>
      </c>
      <c r="H61" s="19">
        <f t="array" ref="H61">IFERROR(INDEX(Tableau1[],MATCH(ROW()-1,Tableau1[ALPHA],0),8),"")</f>
        <v>135.80000000000001</v>
      </c>
      <c r="L61" s="14"/>
    </row>
    <row r="62" spans="1:15">
      <c r="A62" s="18" t="str">
        <f t="array" ref="A62">IFERROR(INDEX(Tableau1[],MATCH(ROW()-1,Tableau1[ALPHA],0),1),"")</f>
        <v>DIVERS</v>
      </c>
      <c r="B62" s="17" t="str">
        <f t="array" ref="B62">IFERROR(INDEX(Tableau1[],MATCH(ROW()-1,Tableau1[ALPHA],0),2),"")</f>
        <v>fil dentaire INAVA EXPANSYL</v>
      </c>
      <c r="C62" s="17" t="str">
        <f t="array" ref="C62">IFERROR(INDEX(Tableau1[],MATCH(ROW()-1,Tableau1[ALPHA],0),3),"")</f>
        <v>-</v>
      </c>
      <c r="D62" s="17" t="str">
        <f>IFERROR(INDEX(Tableau1[],MATCH(ROW()-1,Tableau1[ALPHA],0),4),"")</f>
        <v>-</v>
      </c>
      <c r="E62" s="17" t="str">
        <f t="array" ref="E62">IFERROR(INDEX(Tableau1[],MATCH(ROW()-1,Tableau1[ALPHA],0),5),"")</f>
        <v>-</v>
      </c>
      <c r="F62" s="17" t="str">
        <f t="array" ref="F62">IFERROR(INDEX(Tableau1[],MATCH(ROW()-1,Tableau1[ALPHA],0),6),"")</f>
        <v>-</v>
      </c>
      <c r="G62" s="17" t="str">
        <f t="array" ref="G62">IFERROR(INDEX(Tableau1[],MATCH(ROW()-1,Tableau1[ALPHA],0),7),"")</f>
        <v>-</v>
      </c>
      <c r="H62" s="19">
        <f t="array" ref="H62">IFERROR(INDEX(Tableau1[],MATCH(ROW()-1,Tableau1[ALPHA],0),8),"")</f>
        <v>5.0199999999999996</v>
      </c>
      <c r="L62" s="14"/>
    </row>
    <row r="63" spans="1:15">
      <c r="A63" s="18" t="str">
        <f t="array" ref="A63">IFERROR(INDEX(Tableau1[],MATCH(ROW()-1,Tableau1[ALPHA],0),1),"")</f>
        <v>DIVERS</v>
      </c>
      <c r="B63" s="17" t="str">
        <f t="array" ref="B63">IFERROR(INDEX(Tableau1[],MATCH(ROW()-1,Tableau1[ALPHA],0),2),"")</f>
        <v>fond de plateau bleu</v>
      </c>
      <c r="C63" s="17" t="str">
        <f t="array" ref="C63">IFERROR(INDEX(Tableau1[],MATCH(ROW()-1,Tableau1[ALPHA],0),3),"")</f>
        <v>SEPTALINE</v>
      </c>
      <c r="D63" s="17" t="str">
        <f>IFERROR(INDEX(Tableau1[],MATCH(ROW()-1,Tableau1[ALPHA],0),4),"")</f>
        <v>DPI33U.TP250/B</v>
      </c>
      <c r="E63" s="17">
        <f t="array" ref="E63">IFERROR(INDEX(Tableau1[],MATCH(ROW()-1,Tableau1[ALPHA],0),5),"")</f>
        <v>250</v>
      </c>
      <c r="F63" s="17" t="str">
        <f t="array" ref="F63">IFERROR(INDEX(Tableau1[],MATCH(ROW()-1,Tableau1[ALPHA],0),6),"")</f>
        <v>DENTAL OI</v>
      </c>
      <c r="G63" s="17" t="str">
        <f t="array" ref="G63">IFERROR(INDEX(Tableau1[],MATCH(ROW()-1,Tableau1[ALPHA],0),7),"")</f>
        <v>-</v>
      </c>
      <c r="H63" s="19">
        <f t="array" ref="H63">IFERROR(INDEX(Tableau1[],MATCH(ROW()-1,Tableau1[ALPHA],0),8),"")</f>
        <v>15</v>
      </c>
      <c r="L63" s="14"/>
    </row>
    <row r="64" spans="1:15">
      <c r="A64" s="18" t="str">
        <f t="array" ref="A64">IFERROR(INDEX(Tableau1[],MATCH(ROW()-1,Tableau1[ALPHA],0),1),"")</f>
        <v>SOINS CONSERVATEURS</v>
      </c>
      <c r="B64" s="17" t="str">
        <f t="array" ref="B64">IFERROR(INDEX(Tableau1[],MATCH(ROW()-1,Tableau1[ALPHA],0),2),"")</f>
        <v>forendo paste</v>
      </c>
      <c r="C64" s="17" t="str">
        <f t="array" ref="C64">IFERROR(INDEX(Tableau1[],MATCH(ROW()-1,Tableau1[ALPHA],0),3),"")</f>
        <v>PULPDENT</v>
      </c>
      <c r="D64" s="17" t="str">
        <f>IFERROR(INDEX(Tableau1[],MATCH(ROW()-1,Tableau1[ALPHA],0),4),"")</f>
        <v>-</v>
      </c>
      <c r="E64" s="17" t="str">
        <f t="array" ref="E64">IFERROR(INDEX(Tableau1[],MATCH(ROW()-1,Tableau1[ALPHA],0),5),"")</f>
        <v>-</v>
      </c>
      <c r="F64" s="17" t="str">
        <f t="array" ref="F64">IFERROR(INDEX(Tableau1[],MATCH(ROW()-1,Tableau1[ALPHA],0),6),"")</f>
        <v>-</v>
      </c>
      <c r="G64" s="17">
        <f t="array" ref="G64">IFERROR(INDEX(Tableau1[],MATCH(ROW()-1,Tableau1[ALPHA],0),7),"")</f>
        <v>2</v>
      </c>
      <c r="H64" s="19" t="str">
        <f t="array" ref="H64">IFERROR(INDEX(Tableau1[],MATCH(ROW()-1,Tableau1[ALPHA],0),8),"")</f>
        <v>-</v>
      </c>
      <c r="L64" s="14"/>
    </row>
    <row r="65" spans="1:18">
      <c r="A65" s="18" t="str">
        <f t="array" ref="A65">IFERROR(INDEX(Tableau1[],MATCH(ROW()-1,Tableau1[ALPHA],0),1),"")</f>
        <v>DIVERS</v>
      </c>
      <c r="B65" s="17" t="str">
        <f t="array" ref="B65">IFERROR(INDEX(Tableau1[],MATCH(ROW()-1,Tableau1[ALPHA],0),2),"")</f>
        <v>gaine de stérilisation 55*200mm</v>
      </c>
      <c r="C65" s="17" t="str">
        <f t="array" ref="C65">IFERROR(INDEX(Tableau1[],MATCH(ROW()-1,Tableau1[ALPHA],0),3),"")</f>
        <v>SMARTDENT</v>
      </c>
      <c r="D65" s="17" t="str">
        <f>IFERROR(INDEX(Tableau1[],MATCH(ROW()-1,Tableau1[ALPHA],0),4),"")</f>
        <v>2601-349/AR3196</v>
      </c>
      <c r="E65" s="17" t="str">
        <f t="array" ref="E65">IFERROR(INDEX(Tableau1[],MATCH(ROW()-1,Tableau1[ALPHA],0),5),"")</f>
        <v>-</v>
      </c>
      <c r="F65" s="17" t="str">
        <f t="array" ref="F65">IFERROR(INDEX(Tableau1[],MATCH(ROW()-1,Tableau1[ALPHA],0),6),"")</f>
        <v>DENTAL AUSTRAL</v>
      </c>
      <c r="G65" s="17" t="str">
        <f t="array" ref="G65">IFERROR(INDEX(Tableau1[],MATCH(ROW()-1,Tableau1[ALPHA],0),7),"")</f>
        <v>-</v>
      </c>
      <c r="H65" s="19">
        <f t="array" ref="H65">IFERROR(INDEX(Tableau1[],MATCH(ROW()-1,Tableau1[ALPHA],0),8),"")</f>
        <v>17.96</v>
      </c>
      <c r="L65" s="14"/>
    </row>
    <row r="66" spans="1:18">
      <c r="A66" s="18" t="str">
        <f t="array" ref="A66">IFERROR(INDEX(Tableau1[],MATCH(ROW()-1,Tableau1[ALPHA],0),1),"")</f>
        <v>DIVERS</v>
      </c>
      <c r="B66" s="17" t="str">
        <f t="array" ref="B66">IFERROR(INDEX(Tableau1[],MATCH(ROW()-1,Tableau1[ALPHA],0),2),"")</f>
        <v>gaine de stérilisation 75*200mm</v>
      </c>
      <c r="C66" s="17" t="str">
        <f t="array" ref="C66">IFERROR(INDEX(Tableau1[],MATCH(ROW()-1,Tableau1[ALPHA],0),3),"")</f>
        <v>SBR</v>
      </c>
      <c r="D66" s="17" t="str">
        <f>IFERROR(INDEX(Tableau1[],MATCH(ROW()-1,Tableau1[ALPHA],0),4),"")</f>
        <v>2601-003/AR1374</v>
      </c>
      <c r="E66" s="17" t="str">
        <f t="array" ref="E66">IFERROR(INDEX(Tableau1[],MATCH(ROW()-1,Tableau1[ALPHA],0),5),"")</f>
        <v>-</v>
      </c>
      <c r="F66" s="17" t="str">
        <f t="array" ref="F66">IFERROR(INDEX(Tableau1[],MATCH(ROW()-1,Tableau1[ALPHA],0),6),"")</f>
        <v>DENTAL AUSTRAL</v>
      </c>
      <c r="G66" s="17" t="str">
        <f t="array" ref="G66">IFERROR(INDEX(Tableau1[],MATCH(ROW()-1,Tableau1[ALPHA],0),7),"")</f>
        <v>-</v>
      </c>
      <c r="H66" s="19">
        <f t="array" ref="H66">IFERROR(INDEX(Tableau1[],MATCH(ROW()-1,Tableau1[ALPHA],0),8),"")</f>
        <v>36.39</v>
      </c>
      <c r="L66" s="14"/>
    </row>
    <row r="67" spans="1:18">
      <c r="A67" s="18" t="str">
        <f t="array" ref="A67">IFERROR(INDEX(Tableau1[],MATCH(ROW()-1,Tableau1[ALPHA],0),1),"")</f>
        <v>DIVERS</v>
      </c>
      <c r="B67" s="17" t="str">
        <f t="array" ref="B67">IFERROR(INDEX(Tableau1[],MATCH(ROW()-1,Tableau1[ALPHA],0),2),"")</f>
        <v>gant digitil m</v>
      </c>
      <c r="C67" s="17" t="str">
        <f t="array" ref="C67">IFERROR(INDEX(Tableau1[],MATCH(ROW()-1,Tableau1[ALPHA],0),3),"")</f>
        <v>HARTMANN</v>
      </c>
      <c r="D67" s="17">
        <f>IFERROR(INDEX(Tableau1[],MATCH(ROW()-1,Tableau1[ALPHA],0),4),"")</f>
        <v>942182</v>
      </c>
      <c r="E67" s="17">
        <f t="array" ref="E67">IFERROR(INDEX(Tableau1[],MATCH(ROW()-1,Tableau1[ALPHA],0),5),"")</f>
        <v>1</v>
      </c>
      <c r="F67" s="17" t="str">
        <f t="array" ref="F67">IFERROR(INDEX(Tableau1[],MATCH(ROW()-1,Tableau1[ALPHA],0),6),"")</f>
        <v>ENDOTECHPLUS</v>
      </c>
      <c r="G67" s="17" t="str">
        <f t="array" ref="G67">IFERROR(INDEX(Tableau1[],MATCH(ROW()-1,Tableau1[ALPHA],0),7),"")</f>
        <v>-</v>
      </c>
      <c r="H67" s="19">
        <f t="array" ref="H67">IFERROR(INDEX(Tableau1[],MATCH(ROW()-1,Tableau1[ALPHA],0),8),"")</f>
        <v>11.5</v>
      </c>
      <c r="K67" s="14"/>
      <c r="L67" s="14"/>
      <c r="N67" s="14"/>
      <c r="Q67" s="14"/>
      <c r="R67" s="14"/>
    </row>
    <row r="68" spans="1:18">
      <c r="A68" s="18" t="str">
        <f t="array" ref="A68">IFERROR(INDEX(Tableau1[],MATCH(ROW()-1,Tableau1[ALPHA],0),1),"")</f>
        <v>DIVERS</v>
      </c>
      <c r="B68" s="17" t="str">
        <f t="array" ref="B68">IFERROR(INDEX(Tableau1[],MATCH(ROW()-1,Tableau1[ALPHA],0),2),"")</f>
        <v>gant digitil s</v>
      </c>
      <c r="C68" s="17" t="str">
        <f t="array" ref="C68">IFERROR(INDEX(Tableau1[],MATCH(ROW()-1,Tableau1[ALPHA],0),3),"")</f>
        <v>HARTMANN</v>
      </c>
      <c r="D68" s="17" t="str">
        <f>IFERROR(INDEX(Tableau1[],MATCH(ROW()-1,Tableau1[ALPHA],0),4),"")</f>
        <v>-</v>
      </c>
      <c r="E68" s="17">
        <f t="array" ref="E68">IFERROR(INDEX(Tableau1[],MATCH(ROW()-1,Tableau1[ALPHA],0),5),"")</f>
        <v>1</v>
      </c>
      <c r="F68" s="17" t="str">
        <f t="array" ref="F68">IFERROR(INDEX(Tableau1[],MATCH(ROW()-1,Tableau1[ALPHA],0),6),"")</f>
        <v>ENDOTECHPLUS</v>
      </c>
      <c r="G68" s="17" t="str">
        <f t="array" ref="G68">IFERROR(INDEX(Tableau1[],MATCH(ROW()-1,Tableau1[ALPHA],0),7),"")</f>
        <v>-</v>
      </c>
      <c r="H68" s="19" t="str">
        <f t="array" ref="H68">IFERROR(INDEX(Tableau1[],MATCH(ROW()-1,Tableau1[ALPHA],0),8),"")</f>
        <v>-</v>
      </c>
      <c r="K68" s="14"/>
      <c r="L68" s="14"/>
      <c r="N68" s="14"/>
      <c r="Q68" s="14"/>
      <c r="R68" s="14"/>
    </row>
    <row r="69" spans="1:18">
      <c r="A69" s="18" t="str">
        <f t="array" ref="A69">IFERROR(INDEX(Tableau1[],MATCH(ROW()-1,Tableau1[ALPHA],0),1),"")</f>
        <v>DIVERS</v>
      </c>
      <c r="B69" s="17" t="str">
        <f t="array" ref="B69">IFERROR(INDEX(Tableau1[],MATCH(ROW()-1,Tableau1[ALPHA],0),2),"")</f>
        <v>gant EUROMEDIS xl</v>
      </c>
      <c r="C69" s="17" t="str">
        <f t="array" ref="C69">IFERROR(INDEX(Tableau1[],MATCH(ROW()-1,Tableau1[ALPHA],0),3),"")</f>
        <v>HARTMANN</v>
      </c>
      <c r="D69" s="17" t="str">
        <f>IFERROR(INDEX(Tableau1[],MATCH(ROW()-1,Tableau1[ALPHA],0),4),"")</f>
        <v>REF 127514A</v>
      </c>
      <c r="E69" s="17">
        <f t="array" ref="E69">IFERROR(INDEX(Tableau1[],MATCH(ROW()-1,Tableau1[ALPHA],0),5),"")</f>
        <v>1</v>
      </c>
      <c r="F69" s="17" t="str">
        <f t="array" ref="F69">IFERROR(INDEX(Tableau1[],MATCH(ROW()-1,Tableau1[ALPHA],0),6),"")</f>
        <v>ENDOTECHPLUS</v>
      </c>
      <c r="G69" s="17" t="str">
        <f t="array" ref="G69">IFERROR(INDEX(Tableau1[],MATCH(ROW()-1,Tableau1[ALPHA],0),7),"")</f>
        <v>-</v>
      </c>
      <c r="H69" s="19">
        <f t="array" ref="H69">IFERROR(INDEX(Tableau1[],MATCH(ROW()-1,Tableau1[ALPHA],0),8),"")</f>
        <v>11</v>
      </c>
      <c r="K69" s="14"/>
      <c r="L69" s="14"/>
      <c r="N69" s="14"/>
      <c r="Q69" s="14"/>
      <c r="R69" s="14"/>
    </row>
    <row r="70" spans="1:18">
      <c r="A70" s="18" t="str">
        <f t="array" ref="A70">IFERROR(INDEX(Tableau1[],MATCH(ROW()-1,Tableau1[ALPHA],0),1),"")</f>
        <v>DIVERS</v>
      </c>
      <c r="B70" s="17" t="str">
        <f t="array" ref="B70">IFERROR(INDEX(Tableau1[],MATCH(ROW()-1,Tableau1[ALPHA],0),2),"")</f>
        <v>GEL HYDRO ALCOOLIQUE</v>
      </c>
      <c r="C70" s="17" t="str">
        <f t="array" ref="C70">IFERROR(INDEX(Tableau1[],MATCH(ROW()-1,Tableau1[ALPHA],0),3),"")</f>
        <v>-</v>
      </c>
      <c r="D70" s="17" t="str">
        <f>IFERROR(INDEX(Tableau1[],MATCH(ROW()-1,Tableau1[ALPHA],0),4),"")</f>
        <v>-</v>
      </c>
      <c r="E70" s="17" t="str">
        <f t="array" ref="E70">IFERROR(INDEX(Tableau1[],MATCH(ROW()-1,Tableau1[ALPHA],0),5),"")</f>
        <v>-</v>
      </c>
      <c r="F70" s="17" t="str">
        <f t="array" ref="F70">IFERROR(INDEX(Tableau1[],MATCH(ROW()-1,Tableau1[ALPHA],0),6),"")</f>
        <v>HYGIE PRO</v>
      </c>
      <c r="G70" s="17" t="str">
        <f t="array" ref="G70">IFERROR(INDEX(Tableau1[],MATCH(ROW()-1,Tableau1[ALPHA],0),7),"")</f>
        <v>-</v>
      </c>
      <c r="H70" s="19" t="str">
        <f t="array" ref="H70">IFERROR(INDEX(Tableau1[],MATCH(ROW()-1,Tableau1[ALPHA],0),8),"")</f>
        <v>-</v>
      </c>
      <c r="K70" s="14"/>
      <c r="L70" s="14"/>
      <c r="N70" s="14"/>
      <c r="Q70" s="14"/>
      <c r="R70" s="14"/>
    </row>
    <row r="71" spans="1:18">
      <c r="A71" s="18" t="str">
        <f t="array" ref="A71">IFERROR(INDEX(Tableau1[],MATCH(ROW()-1,Tableau1[ALPHA],0),1),"")</f>
        <v>ENDODONTIE</v>
      </c>
      <c r="B71" s="17" t="str">
        <f t="array" ref="B71">IFERROR(INDEX(Tableau1[],MATCH(ROW()-1,Tableau1[ALPHA],0),2),"")</f>
        <v>glyde</v>
      </c>
      <c r="C71" s="17" t="str">
        <f t="array" ref="C71">IFERROR(INDEX(Tableau1[],MATCH(ROW()-1,Tableau1[ALPHA],0),3),"")</f>
        <v>-</v>
      </c>
      <c r="D71" s="17" t="str">
        <f>IFERROR(INDEX(Tableau1[],MATCH(ROW()-1,Tableau1[ALPHA],0),4),"")</f>
        <v>-</v>
      </c>
      <c r="E71" s="17" t="str">
        <f t="array" ref="E71">IFERROR(INDEX(Tableau1[],MATCH(ROW()-1,Tableau1[ALPHA],0),5),"")</f>
        <v>-</v>
      </c>
      <c r="F71" s="17" t="str">
        <f t="array" ref="F71">IFERROR(INDEX(Tableau1[],MATCH(ROW()-1,Tableau1[ALPHA],0),6),"")</f>
        <v>DABSTART</v>
      </c>
      <c r="G71" s="17">
        <f t="array" ref="G71">IFERROR(INDEX(Tableau1[],MATCH(ROW()-1,Tableau1[ALPHA],0),7),"")</f>
        <v>2</v>
      </c>
      <c r="H71" s="19" t="str">
        <f t="array" ref="H71">IFERROR(INDEX(Tableau1[],MATCH(ROW()-1,Tableau1[ALPHA],0),8),"")</f>
        <v>-</v>
      </c>
      <c r="K71" s="14"/>
      <c r="L71" s="14"/>
      <c r="N71" s="14"/>
      <c r="Q71" s="14"/>
      <c r="R71" s="14"/>
    </row>
    <row r="72" spans="1:18">
      <c r="A72" s="18" t="str">
        <f t="array" ref="A72">IFERROR(INDEX(Tableau1[],MATCH(ROW()-1,Tableau1[ALPHA],0),1),"")</f>
        <v>DIVERS</v>
      </c>
      <c r="B72" s="17" t="str">
        <f t="array" ref="B72">IFERROR(INDEX(Tableau1[],MATCH(ROW()-1,Tableau1[ALPHA],0),2),"")</f>
        <v>godet en verre transparent</v>
      </c>
      <c r="C72" s="17" t="str">
        <f t="array" ref="C72">IFERROR(INDEX(Tableau1[],MATCH(ROW()-1,Tableau1[ALPHA],0),3),"")</f>
        <v>DAPPEN</v>
      </c>
      <c r="D72" s="17" t="str">
        <f>IFERROR(INDEX(Tableau1[],MATCH(ROW()-1,Tableau1[ALPHA],0),4),"")</f>
        <v>DEPA10-003</v>
      </c>
      <c r="E72" s="17" t="str">
        <f t="array" ref="E72">IFERROR(INDEX(Tableau1[],MATCH(ROW()-1,Tableau1[ALPHA],0),5),"")</f>
        <v>-</v>
      </c>
      <c r="F72" s="17" t="str">
        <f t="array" ref="F72">IFERROR(INDEX(Tableau1[],MATCH(ROW()-1,Tableau1[ALPHA],0),6),"")</f>
        <v>HARD</v>
      </c>
      <c r="G72" s="17" t="str">
        <f t="array" ref="G72">IFERROR(INDEX(Tableau1[],MATCH(ROW()-1,Tableau1[ALPHA],0),7),"")</f>
        <v>-</v>
      </c>
      <c r="H72" s="19">
        <f t="array" ref="H72">IFERROR(INDEX(Tableau1[],MATCH(ROW()-1,Tableau1[ALPHA],0),8),"")</f>
        <v>1.65</v>
      </c>
      <c r="K72" s="14"/>
      <c r="L72" s="14"/>
      <c r="N72" s="14"/>
      <c r="Q72" s="14"/>
      <c r="R72" s="14"/>
    </row>
    <row r="73" spans="1:18">
      <c r="A73" s="18" t="str">
        <f t="array" ref="A73">IFERROR(INDEX(Tableau1[],MATCH(ROW()-1,Tableau1[ALPHA],0),1),"")</f>
        <v>SOINS CONSERVATEURS</v>
      </c>
      <c r="B73" s="17" t="str">
        <f t="array" ref="B73">IFERROR(INDEX(Tableau1[],MATCH(ROW()-1,Tableau1[ALPHA],0),2),"")</f>
        <v>hi-seal</v>
      </c>
      <c r="C73" s="17" t="str">
        <f t="array" ref="C73">IFERROR(INDEX(Tableau1[],MATCH(ROW()-1,Tableau1[ALPHA],0),3),"")</f>
        <v>ELSODENT</v>
      </c>
      <c r="D73" s="17" t="str">
        <f>IFERROR(INDEX(Tableau1[],MATCH(ROW()-1,Tableau1[ALPHA],0),4),"")</f>
        <v>-</v>
      </c>
      <c r="E73" s="17" t="str">
        <f t="array" ref="E73">IFERROR(INDEX(Tableau1[],MATCH(ROW()-1,Tableau1[ALPHA],0),5),"")</f>
        <v>-</v>
      </c>
      <c r="F73" s="17" t="str">
        <f t="array" ref="F73">IFERROR(INDEX(Tableau1[],MATCH(ROW()-1,Tableau1[ALPHA],0),6),"")</f>
        <v>-</v>
      </c>
      <c r="G73" s="17">
        <f t="array" ref="G73">IFERROR(INDEX(Tableau1[],MATCH(ROW()-1,Tableau1[ALPHA],0),7),"")</f>
        <v>1</v>
      </c>
      <c r="H73" s="19" t="str">
        <f t="array" ref="H73">IFERROR(INDEX(Tableau1[],MATCH(ROW()-1,Tableau1[ALPHA],0),8),"")</f>
        <v>-</v>
      </c>
      <c r="K73" s="14"/>
      <c r="L73" s="14"/>
      <c r="N73" s="14"/>
      <c r="Q73" s="14"/>
      <c r="R73" s="14"/>
    </row>
    <row r="74" spans="1:18">
      <c r="A74" s="18" t="str">
        <f t="array" ref="A74">IFERROR(INDEX(Tableau1[],MATCH(ROW()-1,Tableau1[ALPHA],0),1),"")</f>
        <v>PROTHESE</v>
      </c>
      <c r="B74" s="17" t="str">
        <f t="array" ref="B74">IFERROR(INDEX(Tableau1[],MATCH(ROW()-1,Tableau1[ALPHA],0),2),"")</f>
        <v>impregum pentasoft quick</v>
      </c>
      <c r="C74" s="17" t="str">
        <f t="array" ref="C74">IFERROR(INDEX(Tableau1[],MATCH(ROW()-1,Tableau1[ALPHA],0),3),"")</f>
        <v>3M</v>
      </c>
      <c r="D74" s="17" t="str">
        <f>IFERROR(INDEX(Tableau1[],MATCH(ROW()-1,Tableau1[ALPHA],0),4),"")</f>
        <v>RE3MES0202</v>
      </c>
      <c r="E74" s="17" t="str">
        <f t="array" ref="E74">IFERROR(INDEX(Tableau1[],MATCH(ROW()-1,Tableau1[ALPHA],0),5),"")</f>
        <v>boite standart=2 tubes</v>
      </c>
      <c r="F74" s="17" t="str">
        <f t="array" ref="F74">IFERROR(INDEX(Tableau1[],MATCH(ROW()-1,Tableau1[ALPHA],0),6),"")</f>
        <v>HARD</v>
      </c>
      <c r="G74" s="17">
        <f t="array" ref="G74">IFERROR(INDEX(Tableau1[],MATCH(ROW()-1,Tableau1[ALPHA],0),7),"")</f>
        <v>1</v>
      </c>
      <c r="H74" s="19">
        <f t="array" ref="H74">IFERROR(INDEX(Tableau1[],MATCH(ROW()-1,Tableau1[ALPHA],0),8),"")</f>
        <v>274</v>
      </c>
      <c r="K74" s="14"/>
      <c r="L74" s="14"/>
      <c r="N74" s="14"/>
      <c r="Q74" s="14"/>
      <c r="R74" s="14"/>
    </row>
    <row r="75" spans="1:18">
      <c r="A75" s="18" t="str">
        <f t="array" ref="A75">IFERROR(INDEX(Tableau1[],MATCH(ROW()-1,Tableau1[ALPHA],0),1),"")</f>
        <v>PROTHESE</v>
      </c>
      <c r="B75" s="17" t="str">
        <f t="array" ref="B75">IFERROR(INDEX(Tableau1[],MATCH(ROW()-1,Tableau1[ALPHA],0),2),"")</f>
        <v>impression past</v>
      </c>
      <c r="C75" s="17" t="str">
        <f t="array" ref="C75">IFERROR(INDEX(Tableau1[],MATCH(ROW()-1,Tableau1[ALPHA],0),3),"")</f>
        <v>SS WHITE</v>
      </c>
      <c r="D75" s="17" t="str">
        <f>IFERROR(INDEX(Tableau1[],MATCH(ROW()-1,Tableau1[ALPHA],0),4),"")</f>
        <v>-</v>
      </c>
      <c r="E75" s="17" t="str">
        <f t="array" ref="E75">IFERROR(INDEX(Tableau1[],MATCH(ROW()-1,Tableau1[ALPHA],0),5),"")</f>
        <v>-</v>
      </c>
      <c r="F75" s="17" t="str">
        <f t="array" ref="F75">IFERROR(INDEX(Tableau1[],MATCH(ROW()-1,Tableau1[ALPHA],0),6),"")</f>
        <v>-</v>
      </c>
      <c r="G75" s="17">
        <f t="array" ref="G75">IFERROR(INDEX(Tableau1[],MATCH(ROW()-1,Tableau1[ALPHA],0),7),"")</f>
        <v>1</v>
      </c>
      <c r="H75" s="19" t="str">
        <f t="array" ref="H75">IFERROR(INDEX(Tableau1[],MATCH(ROW()-1,Tableau1[ALPHA],0),8),"")</f>
        <v>-</v>
      </c>
      <c r="K75" s="14"/>
      <c r="L75" s="14"/>
      <c r="N75" s="14"/>
      <c r="Q75" s="14"/>
      <c r="R75" s="14"/>
    </row>
    <row r="76" spans="1:18">
      <c r="A76" s="18" t="str">
        <f t="array" ref="A76">IFERROR(INDEX(Tableau1[],MATCH(ROW()-1,Tableau1[ALPHA],0),1),"")</f>
        <v>DIVERS</v>
      </c>
      <c r="B76" s="17" t="str">
        <f t="array" ref="B76">IFERROR(INDEX(Tableau1[],MATCH(ROW()-1,Tableau1[ALPHA],0),2),"")</f>
        <v>indicateur prion</v>
      </c>
      <c r="C76" s="17" t="str">
        <f t="array" ref="C76">IFERROR(INDEX(Tableau1[],MATCH(ROW()-1,Tableau1[ALPHA],0),3),"")</f>
        <v>-</v>
      </c>
      <c r="D76" s="17" t="str">
        <f>IFERROR(INDEX(Tableau1[],MATCH(ROW()-1,Tableau1[ALPHA],0),4),"")</f>
        <v>DPI56.E5116</v>
      </c>
      <c r="E76" s="17">
        <f t="array" ref="E76">IFERROR(INDEX(Tableau1[],MATCH(ROW()-1,Tableau1[ALPHA],0),5),"")</f>
        <v>250</v>
      </c>
      <c r="F76" s="17" t="str">
        <f t="array" ref="F76">IFERROR(INDEX(Tableau1[],MATCH(ROW()-1,Tableau1[ALPHA],0),6),"")</f>
        <v>DENTAL OI</v>
      </c>
      <c r="G76" s="17" t="str">
        <f t="array" ref="G76">IFERROR(INDEX(Tableau1[],MATCH(ROW()-1,Tableau1[ALPHA],0),7),"")</f>
        <v>-</v>
      </c>
      <c r="H76" s="19">
        <f t="array" ref="H76">IFERROR(INDEX(Tableau1[],MATCH(ROW()-1,Tableau1[ALPHA],0),8),"")</f>
        <v>51.12</v>
      </c>
      <c r="K76" s="14"/>
      <c r="L76" s="14"/>
      <c r="N76" s="14"/>
      <c r="Q76" s="14"/>
      <c r="R76" s="14"/>
    </row>
    <row r="77" spans="1:18">
      <c r="A77" s="18" t="str">
        <f t="array" ref="A77">IFERROR(INDEX(Tableau1[],MATCH(ROW()-1,Tableau1[ALPHA],0),1),"")</f>
        <v>SOINS CONSERVATEURS</v>
      </c>
      <c r="B77" s="17" t="str">
        <f t="array" ref="B77">IFERROR(INDEX(Tableau1[],MATCH(ROW()-1,Tableau1[ALPHA],0),2),"")</f>
        <v>iperbond ultra activator</v>
      </c>
      <c r="C77" s="17" t="str">
        <f t="array" ref="C77">IFERROR(INDEX(Tableau1[],MATCH(ROW()-1,Tableau1[ALPHA],0),3),"")</f>
        <v>ITENA</v>
      </c>
      <c r="D77" s="17" t="str">
        <f>IFERROR(INDEX(Tableau1[],MATCH(ROW()-1,Tableau1[ALPHA],0),4),"")</f>
        <v>-</v>
      </c>
      <c r="E77" s="17" t="str">
        <f t="array" ref="E77">IFERROR(INDEX(Tableau1[],MATCH(ROW()-1,Tableau1[ALPHA],0),5),"")</f>
        <v>-</v>
      </c>
      <c r="F77" s="17" t="str">
        <f t="array" ref="F77">IFERROR(INDEX(Tableau1[],MATCH(ROW()-1,Tableau1[ALPHA],0),6),"")</f>
        <v>DENTAL AUSTRAL</v>
      </c>
      <c r="G77" s="17">
        <f t="array" ref="G77">IFERROR(INDEX(Tableau1[],MATCH(ROW()-1,Tableau1[ALPHA],0),7),"")</f>
        <v>0</v>
      </c>
      <c r="H77" s="19" t="str">
        <f t="array" ref="H77">IFERROR(INDEX(Tableau1[],MATCH(ROW()-1,Tableau1[ALPHA],0),8),"")</f>
        <v>-</v>
      </c>
      <c r="K77" s="14"/>
      <c r="L77" s="14"/>
      <c r="N77" s="14"/>
      <c r="Q77" s="14"/>
      <c r="R77" s="14"/>
    </row>
    <row r="78" spans="1:18">
      <c r="A78" s="18" t="str">
        <f t="array" ref="A78">IFERROR(INDEX(Tableau1[],MATCH(ROW()-1,Tableau1[ALPHA],0),1),"")</f>
        <v>SOINS CONSERVATEURS</v>
      </c>
      <c r="B78" s="17" t="str">
        <f t="array" ref="B78">IFERROR(INDEX(Tableau1[],MATCH(ROW()-1,Tableau1[ALPHA],0),2),"")</f>
        <v>iperbond ultra adhésif</v>
      </c>
      <c r="C78" s="17" t="str">
        <f t="array" ref="C78">IFERROR(INDEX(Tableau1[],MATCH(ROW()-1,Tableau1[ALPHA],0),3),"")</f>
        <v>ITENA</v>
      </c>
      <c r="D78" s="17" t="str">
        <f>IFERROR(INDEX(Tableau1[],MATCH(ROW()-1,Tableau1[ALPHA],0),4),"")</f>
        <v>IPDUL-5</v>
      </c>
      <c r="E78" s="17">
        <f t="array" ref="E78">IFERROR(INDEX(Tableau1[],MATCH(ROW()-1,Tableau1[ALPHA],0),5),"")</f>
        <v>1</v>
      </c>
      <c r="F78" s="17" t="str">
        <f t="array" ref="F78">IFERROR(INDEX(Tableau1[],MATCH(ROW()-1,Tableau1[ALPHA],0),6),"")</f>
        <v>DENTAL AUSTRAL</v>
      </c>
      <c r="G78" s="17">
        <f t="array" ref="G78">IFERROR(INDEX(Tableau1[],MATCH(ROW()-1,Tableau1[ALPHA],0),7),"")</f>
        <v>1</v>
      </c>
      <c r="H78" s="19">
        <f t="array" ref="H78">IFERROR(INDEX(Tableau1[],MATCH(ROW()-1,Tableau1[ALPHA],0),8),"")</f>
        <v>98.61</v>
      </c>
      <c r="K78" s="14"/>
      <c r="L78" s="14"/>
      <c r="N78" s="14"/>
      <c r="Q78" s="14"/>
      <c r="R78" s="14"/>
    </row>
    <row r="79" spans="1:18">
      <c r="A79" s="18" t="str">
        <f t="array" ref="A79">IFERROR(INDEX(Tableau1[],MATCH(ROW()-1,Tableau1[ALPHA],0),1),"")</f>
        <v>SOINS CONSERVATEURS</v>
      </c>
      <c r="B79" s="17" t="str">
        <f t="array" ref="B79">IFERROR(INDEX(Tableau1[],MATCH(ROW()-1,Tableau1[ALPHA],0),2),"")</f>
        <v>IRM poudre+liquide</v>
      </c>
      <c r="C79" s="17" t="str">
        <f t="array" ref="C79">IFERROR(INDEX(Tableau1[],MATCH(ROW()-1,Tableau1[ALPHA],0),3),"")</f>
        <v>DENTSPLY</v>
      </c>
      <c r="D79" s="17" t="str">
        <f>IFERROR(INDEX(Tableau1[],MATCH(ROW()-1,Tableau1[ALPHA],0),4),"")</f>
        <v>ART0087</v>
      </c>
      <c r="E79" s="17" t="str">
        <f t="array" ref="E79">IFERROR(INDEX(Tableau1[],MATCH(ROW()-1,Tableau1[ALPHA],0),5),"")</f>
        <v>-</v>
      </c>
      <c r="F79" s="17" t="str">
        <f t="array" ref="F79">IFERROR(INDEX(Tableau1[],MATCH(ROW()-1,Tableau1[ALPHA],0),6),"")</f>
        <v>DABSTART</v>
      </c>
      <c r="G79" s="17">
        <f t="array" ref="G79">IFERROR(INDEX(Tableau1[],MATCH(ROW()-1,Tableau1[ALPHA],0),7),"")</f>
        <v>0</v>
      </c>
      <c r="H79" s="19">
        <f t="array" ref="H79">IFERROR(INDEX(Tableau1[],MATCH(ROW()-1,Tableau1[ALPHA],0),8),"")</f>
        <v>63</v>
      </c>
      <c r="K79" s="14"/>
      <c r="L79" s="14"/>
      <c r="N79" s="14"/>
      <c r="Q79" s="14"/>
      <c r="R79" s="14"/>
    </row>
    <row r="80" spans="1:18">
      <c r="A80" s="18" t="str">
        <f t="array" ref="A80">IFERROR(INDEX(Tableau1[],MATCH(ROW()-1,Tableau1[ALPHA],0),1),"")</f>
        <v>PROTHESE</v>
      </c>
      <c r="B80" s="17" t="str">
        <f t="array" ref="B80">IFERROR(INDEX(Tableau1[],MATCH(ROW()-1,Tableau1[ALPHA],0),2),"")</f>
        <v>ketac</v>
      </c>
      <c r="C80" s="17" t="str">
        <f t="array" ref="C80">IFERROR(INDEX(Tableau1[],MATCH(ROW()-1,Tableau1[ALPHA],0),3),"")</f>
        <v>3M</v>
      </c>
      <c r="D80" s="17" t="str">
        <f>IFERROR(INDEX(Tableau1[],MATCH(ROW()-1,Tableau1[ALPHA],0),4),"")</f>
        <v>-</v>
      </c>
      <c r="E80" s="17" t="str">
        <f t="array" ref="E80">IFERROR(INDEX(Tableau1[],MATCH(ROW()-1,Tableau1[ALPHA],0),5),"")</f>
        <v>-</v>
      </c>
      <c r="F80" s="17" t="str">
        <f t="array" ref="F80">IFERROR(INDEX(Tableau1[],MATCH(ROW()-1,Tableau1[ALPHA],0),6),"")</f>
        <v>-</v>
      </c>
      <c r="G80" s="17">
        <f t="array" ref="G80">IFERROR(INDEX(Tableau1[],MATCH(ROW()-1,Tableau1[ALPHA],0),7),"")</f>
        <v>0</v>
      </c>
      <c r="H80" s="19" t="str">
        <f t="array" ref="H80">IFERROR(INDEX(Tableau1[],MATCH(ROW()-1,Tableau1[ALPHA],0),8),"")</f>
        <v>-</v>
      </c>
      <c r="K80" s="14"/>
      <c r="L80" s="14"/>
      <c r="N80" s="14"/>
      <c r="Q80" s="14"/>
      <c r="R80" s="14"/>
    </row>
    <row r="81" spans="1:18">
      <c r="A81" s="18" t="str">
        <f t="array" ref="A81">IFERROR(INDEX(Tableau1[],MATCH(ROW()-1,Tableau1[ALPHA],0),1),"")</f>
        <v>DIVERS</v>
      </c>
      <c r="B81" s="17" t="str">
        <f t="array" ref="B81">IFERROR(INDEX(Tableau1[],MATCH(ROW()-1,Tableau1[ALPHA],0),2),"")</f>
        <v>lame de bistouri 15</v>
      </c>
      <c r="C81" s="17" t="str">
        <f t="array" ref="C81">IFERROR(INDEX(Tableau1[],MATCH(ROW()-1,Tableau1[ALPHA],0),3),"")</f>
        <v>SWANN MORTON</v>
      </c>
      <c r="D81" s="17" t="str">
        <f>IFERROR(INDEX(Tableau1[],MATCH(ROW()-1,Tableau1[ALPHA],0),4),"")</f>
        <v>ART0586</v>
      </c>
      <c r="E81" s="17">
        <f t="array" ref="E81">IFERROR(INDEX(Tableau1[],MATCH(ROW()-1,Tableau1[ALPHA],0),5),"")</f>
        <v>100</v>
      </c>
      <c r="F81" s="17" t="str">
        <f t="array" ref="F81">IFERROR(INDEX(Tableau1[],MATCH(ROW()-1,Tableau1[ALPHA],0),6),"")</f>
        <v>DABSTART</v>
      </c>
      <c r="G81" s="17">
        <f t="array" ref="G81">IFERROR(INDEX(Tableau1[],MATCH(ROW()-1,Tableau1[ALPHA],0),7),"")</f>
        <v>1</v>
      </c>
      <c r="H81" s="19">
        <f t="array" ref="H81">IFERROR(INDEX(Tableau1[],MATCH(ROW()-1,Tableau1[ALPHA],0),8),"")</f>
        <v>22.58</v>
      </c>
      <c r="K81" s="14"/>
      <c r="L81" s="14"/>
      <c r="N81" s="14"/>
      <c r="Q81" s="14"/>
      <c r="R81" s="14"/>
    </row>
    <row r="82" spans="1:18">
      <c r="A82" s="18" t="str">
        <f t="array" ref="A82">IFERROR(INDEX(Tableau1[],MATCH(ROW()-1,Tableau1[ALPHA],0),1),"")</f>
        <v>ORTHODONTIE</v>
      </c>
      <c r="B82" s="17" t="str">
        <f t="array" ref="B82">IFERROR(INDEX(Tableau1[],MATCH(ROW()-1,Tableau1[ALPHA],0),2),"")</f>
        <v>ligature argent</v>
      </c>
      <c r="C82" s="17" t="str">
        <f t="array" ref="C82">IFERROR(INDEX(Tableau1[],MATCH(ROW()-1,Tableau1[ALPHA],0),3),"")</f>
        <v>-</v>
      </c>
      <c r="D82" s="17" t="str">
        <f>IFERROR(INDEX(Tableau1[],MATCH(ROW()-1,Tableau1[ALPHA],0),4),"")</f>
        <v>J359</v>
      </c>
      <c r="E82" s="17" t="str">
        <f t="array" ref="E82">IFERROR(INDEX(Tableau1[],MATCH(ROW()-1,Tableau1[ALPHA],0),5),"")</f>
        <v>-</v>
      </c>
      <c r="F82" s="17" t="str">
        <f t="array" ref="F82">IFERROR(INDEX(Tableau1[],MATCH(ROW()-1,Tableau1[ALPHA],0),6),"")</f>
        <v>RMO</v>
      </c>
      <c r="G82" s="17" t="str">
        <f t="array" ref="G82">IFERROR(INDEX(Tableau1[],MATCH(ROW()-1,Tableau1[ALPHA],0),7),"")</f>
        <v>-</v>
      </c>
      <c r="H82" s="19">
        <f t="array" ref="H82">IFERROR(INDEX(Tableau1[],MATCH(ROW()-1,Tableau1[ALPHA],0),8),"")</f>
        <v>23.78</v>
      </c>
      <c r="K82" s="14"/>
      <c r="L82" s="14"/>
      <c r="N82" s="14"/>
      <c r="Q82" s="14"/>
      <c r="R82" s="14"/>
    </row>
    <row r="83" spans="1:18">
      <c r="A83" s="18" t="str">
        <f t="array" ref="A83">IFERROR(INDEX(Tableau1[],MATCH(ROW()-1,Tableau1[ALPHA],0),1),"")</f>
        <v>ORTHODONTIE</v>
      </c>
      <c r="B83" s="17" t="str">
        <f t="array" ref="B83">IFERROR(INDEX(Tableau1[],MATCH(ROW()-1,Tableau1[ALPHA],0),2),"")</f>
        <v>ligature blanche</v>
      </c>
      <c r="C83" s="17" t="str">
        <f t="array" ref="C83">IFERROR(INDEX(Tableau1[],MATCH(ROW()-1,Tableau1[ALPHA],0),3),"")</f>
        <v>-</v>
      </c>
      <c r="D83" s="17" t="str">
        <f>IFERROR(INDEX(Tableau1[],MATCH(ROW()-1,Tableau1[ALPHA],0),4),"")</f>
        <v>J360</v>
      </c>
      <c r="E83" s="17" t="str">
        <f t="array" ref="E83">IFERROR(INDEX(Tableau1[],MATCH(ROW()-1,Tableau1[ALPHA],0),5),"")</f>
        <v>-</v>
      </c>
      <c r="F83" s="17" t="str">
        <f t="array" ref="F83">IFERROR(INDEX(Tableau1[],MATCH(ROW()-1,Tableau1[ALPHA],0),6),"")</f>
        <v>RMO</v>
      </c>
      <c r="G83" s="17" t="str">
        <f t="array" ref="G83">IFERROR(INDEX(Tableau1[],MATCH(ROW()-1,Tableau1[ALPHA],0),7),"")</f>
        <v>-</v>
      </c>
      <c r="H83" s="19">
        <f t="array" ref="H83">IFERROR(INDEX(Tableau1[],MATCH(ROW()-1,Tableau1[ALPHA],0),8),"")</f>
        <v>23.78</v>
      </c>
      <c r="K83" s="14"/>
      <c r="L83" s="14"/>
      <c r="N83" s="14"/>
      <c r="Q83" s="14"/>
      <c r="R83" s="14"/>
    </row>
    <row r="84" spans="1:18">
      <c r="A84" s="18" t="str">
        <f t="array" ref="A84">IFERROR(INDEX(Tableau1[],MATCH(ROW()-1,Tableau1[ALPHA],0),1),"")</f>
        <v>ORTHODONTIE</v>
      </c>
      <c r="B84" s="17" t="str">
        <f t="array" ref="B84">IFERROR(INDEX(Tableau1[],MATCH(ROW()-1,Tableau1[ALPHA],0),2),"")</f>
        <v>ligature bleu azur</v>
      </c>
      <c r="C84" s="17" t="str">
        <f t="array" ref="C84">IFERROR(INDEX(Tableau1[],MATCH(ROW()-1,Tableau1[ALPHA],0),3),"")</f>
        <v>-</v>
      </c>
      <c r="D84" s="17" t="str">
        <f>IFERROR(INDEX(Tableau1[],MATCH(ROW()-1,Tableau1[ALPHA],0),4),"")</f>
        <v>J352</v>
      </c>
      <c r="E84" s="17" t="str">
        <f t="array" ref="E84">IFERROR(INDEX(Tableau1[],MATCH(ROW()-1,Tableau1[ALPHA],0),5),"")</f>
        <v>-</v>
      </c>
      <c r="F84" s="17" t="str">
        <f t="array" ref="F84">IFERROR(INDEX(Tableau1[],MATCH(ROW()-1,Tableau1[ALPHA],0),6),"")</f>
        <v>RMO</v>
      </c>
      <c r="G84" s="17" t="str">
        <f t="array" ref="G84">IFERROR(INDEX(Tableau1[],MATCH(ROW()-1,Tableau1[ALPHA],0),7),"")</f>
        <v>-</v>
      </c>
      <c r="H84" s="19">
        <f t="array" ref="H84">IFERROR(INDEX(Tableau1[],MATCH(ROW()-1,Tableau1[ALPHA],0),8),"")</f>
        <v>23.78</v>
      </c>
      <c r="K84" s="14"/>
      <c r="L84" s="14"/>
      <c r="N84" s="14"/>
      <c r="Q84" s="14"/>
      <c r="R84" s="14"/>
    </row>
    <row r="85" spans="1:18">
      <c r="A85" s="18" t="str">
        <f t="array" ref="A85">IFERROR(INDEX(Tableau1[],MATCH(ROW()-1,Tableau1[ALPHA],0),1),"")</f>
        <v>ORTHODONTIE</v>
      </c>
      <c r="B85" s="17" t="str">
        <f t="array" ref="B85">IFERROR(INDEX(Tableau1[],MATCH(ROW()-1,Tableau1[ALPHA],0),2),"")</f>
        <v>ligature bleu ciel</v>
      </c>
      <c r="C85" s="17" t="str">
        <f t="array" ref="C85">IFERROR(INDEX(Tableau1[],MATCH(ROW()-1,Tableau1[ALPHA],0),3),"")</f>
        <v>-</v>
      </c>
      <c r="D85" s="17" t="str">
        <f>IFERROR(INDEX(Tableau1[],MATCH(ROW()-1,Tableau1[ALPHA],0),4),"")</f>
        <v>J347</v>
      </c>
      <c r="E85" s="17" t="str">
        <f t="array" ref="E85">IFERROR(INDEX(Tableau1[],MATCH(ROW()-1,Tableau1[ALPHA],0),5),"")</f>
        <v>-</v>
      </c>
      <c r="F85" s="17" t="str">
        <f t="array" ref="F85">IFERROR(INDEX(Tableau1[],MATCH(ROW()-1,Tableau1[ALPHA],0),6),"")</f>
        <v>RMO</v>
      </c>
      <c r="G85" s="17" t="str">
        <f t="array" ref="G85">IFERROR(INDEX(Tableau1[],MATCH(ROW()-1,Tableau1[ALPHA],0),7),"")</f>
        <v>-</v>
      </c>
      <c r="H85" s="19">
        <f t="array" ref="H85">IFERROR(INDEX(Tableau1[],MATCH(ROW()-1,Tableau1[ALPHA],0),8),"")</f>
        <v>23.78</v>
      </c>
      <c r="K85" s="14"/>
      <c r="L85" s="14"/>
      <c r="N85" s="14"/>
      <c r="Q85" s="14"/>
      <c r="R85" s="14"/>
    </row>
    <row r="86" spans="1:18">
      <c r="A86" s="18" t="str">
        <f t="array" ref="A86">IFERROR(INDEX(Tableau1[],MATCH(ROW()-1,Tableau1[ALPHA],0),1),"")</f>
        <v>ORTHODONTIE</v>
      </c>
      <c r="B86" s="17" t="str">
        <f t="array" ref="B86">IFERROR(INDEX(Tableau1[],MATCH(ROW()-1,Tableau1[ALPHA],0),2),"")</f>
        <v>ligature claire</v>
      </c>
      <c r="C86" s="17" t="str">
        <f t="array" ref="C86">IFERROR(INDEX(Tableau1[],MATCH(ROW()-1,Tableau1[ALPHA],0),3),"")</f>
        <v>-</v>
      </c>
      <c r="D86" s="17" t="str">
        <f>IFERROR(INDEX(Tableau1[],MATCH(ROW()-1,Tableau1[ALPHA],0),4),"")</f>
        <v>J345</v>
      </c>
      <c r="E86" s="17" t="str">
        <f t="array" ref="E86">IFERROR(INDEX(Tableau1[],MATCH(ROW()-1,Tableau1[ALPHA],0),5),"")</f>
        <v>-</v>
      </c>
      <c r="F86" s="17" t="str">
        <f t="array" ref="F86">IFERROR(INDEX(Tableau1[],MATCH(ROW()-1,Tableau1[ALPHA],0),6),"")</f>
        <v>RMO</v>
      </c>
      <c r="G86" s="17" t="str">
        <f t="array" ref="G86">IFERROR(INDEX(Tableau1[],MATCH(ROW()-1,Tableau1[ALPHA],0),7),"")</f>
        <v>-</v>
      </c>
      <c r="H86" s="19">
        <f t="array" ref="H86">IFERROR(INDEX(Tableau1[],MATCH(ROW()-1,Tableau1[ALPHA],0),8),"")</f>
        <v>23.78</v>
      </c>
      <c r="K86" s="14"/>
      <c r="L86" s="14"/>
      <c r="N86" s="14"/>
      <c r="Q86" s="14"/>
      <c r="R86" s="14"/>
    </row>
    <row r="87" spans="1:18">
      <c r="A87" s="18" t="str">
        <f t="array" ref="A87">IFERROR(INDEX(Tableau1[],MATCH(ROW()-1,Tableau1[ALPHA],0),1),"")</f>
        <v>ORTHODONTIE</v>
      </c>
      <c r="B87" s="17" t="str">
        <f t="array" ref="B87">IFERROR(INDEX(Tableau1[],MATCH(ROW()-1,Tableau1[ALPHA],0),2),"")</f>
        <v>ligature noire</v>
      </c>
      <c r="C87" s="17" t="str">
        <f t="array" ref="C87">IFERROR(INDEX(Tableau1[],MATCH(ROW()-1,Tableau1[ALPHA],0),3),"")</f>
        <v>-</v>
      </c>
      <c r="D87" s="17" t="str">
        <f>IFERROR(INDEX(Tableau1[],MATCH(ROW()-1,Tableau1[ALPHA],0),4),"")</f>
        <v>J361</v>
      </c>
      <c r="E87" s="17" t="str">
        <f t="array" ref="E87">IFERROR(INDEX(Tableau1[],MATCH(ROW()-1,Tableau1[ALPHA],0),5),"")</f>
        <v>-</v>
      </c>
      <c r="F87" s="17" t="str">
        <f t="array" ref="F87">IFERROR(INDEX(Tableau1[],MATCH(ROW()-1,Tableau1[ALPHA],0),6),"")</f>
        <v>RMO</v>
      </c>
      <c r="G87" s="17" t="str">
        <f t="array" ref="G87">IFERROR(INDEX(Tableau1[],MATCH(ROW()-1,Tableau1[ALPHA],0),7),"")</f>
        <v>-</v>
      </c>
      <c r="H87" s="19">
        <f t="array" ref="H87">IFERROR(INDEX(Tableau1[],MATCH(ROW()-1,Tableau1[ALPHA],0),8),"")</f>
        <v>23.78</v>
      </c>
      <c r="K87" s="14"/>
      <c r="L87" s="14"/>
      <c r="N87" s="14"/>
      <c r="Q87" s="14"/>
      <c r="R87" s="14"/>
    </row>
    <row r="88" spans="1:18">
      <c r="A88" s="18" t="str">
        <f t="array" ref="A88">IFERROR(INDEX(Tableau1[],MATCH(ROW()-1,Tableau1[ALPHA],0),1),"")</f>
        <v>ORTHODONTIE</v>
      </c>
      <c r="B88" s="17" t="str">
        <f t="array" ref="B88">IFERROR(INDEX(Tableau1[],MATCH(ROW()-1,Tableau1[ALPHA],0),2),"")</f>
        <v>ligature rouge pompier</v>
      </c>
      <c r="C88" s="17" t="str">
        <f t="array" ref="C88">IFERROR(INDEX(Tableau1[],MATCH(ROW()-1,Tableau1[ALPHA],0),3),"")</f>
        <v>-</v>
      </c>
      <c r="D88" s="17" t="str">
        <f>IFERROR(INDEX(Tableau1[],MATCH(ROW()-1,Tableau1[ALPHA],0),4),"")</f>
        <v>J343</v>
      </c>
      <c r="E88" s="17" t="str">
        <f t="array" ref="E88">IFERROR(INDEX(Tableau1[],MATCH(ROW()-1,Tableau1[ALPHA],0),5),"")</f>
        <v>-</v>
      </c>
      <c r="F88" s="17" t="str">
        <f t="array" ref="F88">IFERROR(INDEX(Tableau1[],MATCH(ROW()-1,Tableau1[ALPHA],0),6),"")</f>
        <v>RMO</v>
      </c>
      <c r="G88" s="17" t="str">
        <f t="array" ref="G88">IFERROR(INDEX(Tableau1[],MATCH(ROW()-1,Tableau1[ALPHA],0),7),"")</f>
        <v>-</v>
      </c>
      <c r="H88" s="19">
        <f t="array" ref="H88">IFERROR(INDEX(Tableau1[],MATCH(ROW()-1,Tableau1[ALPHA],0),8),"")</f>
        <v>23.78</v>
      </c>
      <c r="K88" s="14"/>
      <c r="L88" s="14"/>
      <c r="N88" s="14"/>
      <c r="Q88" s="14"/>
      <c r="R88" s="14"/>
    </row>
    <row r="89" spans="1:18">
      <c r="A89" s="18" t="str">
        <f t="array" ref="A89">IFERROR(INDEX(Tableau1[],MATCH(ROW()-1,Tableau1[ALPHA],0),1),"")</f>
        <v>ENDODONTIE</v>
      </c>
      <c r="B89" s="17" t="str">
        <f t="array" ref="B89">IFERROR(INDEX(Tableau1[],MATCH(ROW()-1,Tableau1[ALPHA],0),2),"")</f>
        <v>lime K10</v>
      </c>
      <c r="C89" s="17" t="str">
        <f t="array" ref="C89">IFERROR(INDEX(Tableau1[],MATCH(ROW()-1,Tableau1[ALPHA],0),3),"")</f>
        <v>MICROMEGA</v>
      </c>
      <c r="D89" s="17" t="str">
        <f>IFERROR(INDEX(Tableau1[],MATCH(ROW()-1,Tableau1[ALPHA],0),4),"")</f>
        <v>20102008/AR0384</v>
      </c>
      <c r="E89" s="17">
        <f t="array" ref="E89">IFERROR(INDEX(Tableau1[],MATCH(ROW()-1,Tableau1[ALPHA],0),5),"")</f>
        <v>1</v>
      </c>
      <c r="F89" s="17" t="str">
        <f t="array" ref="F89">IFERROR(INDEX(Tableau1[],MATCH(ROW()-1,Tableau1[ALPHA],0),6),"")</f>
        <v>DENTAL AUSTRAL</v>
      </c>
      <c r="G89" s="17">
        <f t="array" ref="G89">IFERROR(INDEX(Tableau1[],MATCH(ROW()-1,Tableau1[ALPHA],0),7),"")</f>
        <v>3</v>
      </c>
      <c r="H89" s="19">
        <f t="array" ref="H89">IFERROR(INDEX(Tableau1[],MATCH(ROW()-1,Tableau1[ALPHA],0),8),"")</f>
        <v>16.899999999999999</v>
      </c>
      <c r="K89" s="14"/>
      <c r="L89" s="14"/>
      <c r="N89" s="14"/>
      <c r="Q89" s="14"/>
      <c r="R89" s="14"/>
    </row>
    <row r="90" spans="1:18">
      <c r="A90" s="18" t="str">
        <f t="array" ref="A90">IFERROR(INDEX(Tableau1[],MATCH(ROW()-1,Tableau1[ALPHA],0),1),"")</f>
        <v>ENDODONTIE</v>
      </c>
      <c r="B90" s="17" t="str">
        <f t="array" ref="B90">IFERROR(INDEX(Tableau1[],MATCH(ROW()-1,Tableau1[ALPHA],0),2),"")</f>
        <v>lime K15</v>
      </c>
      <c r="C90" s="17" t="str">
        <f t="array" ref="C90">IFERROR(INDEX(Tableau1[],MATCH(ROW()-1,Tableau1[ALPHA],0),3),"")</f>
        <v>MICROMEGA</v>
      </c>
      <c r="D90" s="17" t="str">
        <f>IFERROR(INDEX(Tableau1[],MATCH(ROW()-1,Tableau1[ALPHA],0),4),"")</f>
        <v>20102011/AR0385</v>
      </c>
      <c r="E90" s="17">
        <f t="array" ref="E90">IFERROR(INDEX(Tableau1[],MATCH(ROW()-1,Tableau1[ALPHA],0),5),"")</f>
        <v>1</v>
      </c>
      <c r="F90" s="17" t="str">
        <f t="array" ref="F90">IFERROR(INDEX(Tableau1[],MATCH(ROW()-1,Tableau1[ALPHA],0),6),"")</f>
        <v>DENTAL AUSTRAL</v>
      </c>
      <c r="G90" s="17">
        <f t="array" ref="G90">IFERROR(INDEX(Tableau1[],MATCH(ROW()-1,Tableau1[ALPHA],0),7),"")</f>
        <v>3</v>
      </c>
      <c r="H90" s="19">
        <f t="array" ref="H90">IFERROR(INDEX(Tableau1[],MATCH(ROW()-1,Tableau1[ALPHA],0),8),"")</f>
        <v>16.899999999999999</v>
      </c>
      <c r="K90" s="14"/>
      <c r="L90" s="14"/>
      <c r="N90" s="14"/>
      <c r="Q90" s="14"/>
      <c r="R90" s="14"/>
    </row>
    <row r="91" spans="1:18">
      <c r="A91" s="18" t="str">
        <f t="array" ref="A91">IFERROR(INDEX(Tableau1[],MATCH(ROW()-1,Tableau1[ALPHA],0),1),"")</f>
        <v>DIVERS</v>
      </c>
      <c r="B91" s="17" t="str">
        <f t="array" ref="B91">IFERROR(INDEX(Tableau1[],MATCH(ROW()-1,Tableau1[ALPHA],0),2),"")</f>
        <v>masque chirurgicaux</v>
      </c>
      <c r="C91" s="17" t="str">
        <f t="array" ref="C91">IFERROR(INDEX(Tableau1[],MATCH(ROW()-1,Tableau1[ALPHA],0),3),"")</f>
        <v>-</v>
      </c>
      <c r="D91" s="17" t="str">
        <f>IFERROR(INDEX(Tableau1[],MATCH(ROW()-1,Tableau1[ALPHA],0),4),"")</f>
        <v>ART9456</v>
      </c>
      <c r="E91" s="17">
        <f t="array" ref="E91">IFERROR(INDEX(Tableau1[],MATCH(ROW()-1,Tableau1[ALPHA],0),5),"")</f>
        <v>50</v>
      </c>
      <c r="F91" s="17" t="str">
        <f t="array" ref="F91">IFERROR(INDEX(Tableau1[],MATCH(ROW()-1,Tableau1[ALPHA],0),6),"")</f>
        <v>DABSTART</v>
      </c>
      <c r="G91" s="17">
        <f t="array" ref="G91">IFERROR(INDEX(Tableau1[],MATCH(ROW()-1,Tableau1[ALPHA],0),7),"")</f>
        <v>1</v>
      </c>
      <c r="H91" s="19">
        <f t="array" ref="H91">IFERROR(INDEX(Tableau1[],MATCH(ROW()-1,Tableau1[ALPHA],0),8),"")</f>
        <v>9.5</v>
      </c>
      <c r="K91" s="14"/>
      <c r="L91" s="14"/>
      <c r="N91" s="14"/>
      <c r="Q91" s="14"/>
      <c r="R91" s="14"/>
    </row>
    <row r="92" spans="1:18">
      <c r="A92" s="18" t="str">
        <f t="array" ref="A92">IFERROR(INDEX(Tableau1[],MATCH(ROW()-1,Tableau1[ALPHA],0),1),"")</f>
        <v>DIVERS</v>
      </c>
      <c r="B92" s="17" t="str">
        <f t="array" ref="B92">IFERROR(INDEX(Tableau1[],MATCH(ROW()-1,Tableau1[ALPHA],0),2),"")</f>
        <v>masque elastique</v>
      </c>
      <c r="C92" s="17" t="str">
        <f t="array" ref="C92">IFERROR(INDEX(Tableau1[],MATCH(ROW()-1,Tableau1[ALPHA],0),3),"")</f>
        <v>MEDISTOCK</v>
      </c>
      <c r="D92" s="17" t="str">
        <f>IFERROR(INDEX(Tableau1[],MATCH(ROW()-1,Tableau1[ALPHA],0),4),"")</f>
        <v>DPI75.006</v>
      </c>
      <c r="E92" s="17">
        <f t="array" ref="E92">IFERROR(INDEX(Tableau1[],MATCH(ROW()-1,Tableau1[ALPHA],0),5),"")</f>
        <v>50</v>
      </c>
      <c r="F92" s="17" t="str">
        <f t="array" ref="F92">IFERROR(INDEX(Tableau1[],MATCH(ROW()-1,Tableau1[ALPHA],0),6),"")</f>
        <v>DENTAL OI</v>
      </c>
      <c r="G92" s="17">
        <f t="array" ref="G92">IFERROR(INDEX(Tableau1[],MATCH(ROW()-1,Tableau1[ALPHA],0),7),"")</f>
        <v>4</v>
      </c>
      <c r="H92" s="19">
        <f t="array" ref="H92">IFERROR(INDEX(Tableau1[],MATCH(ROW()-1,Tableau1[ALPHA],0),8),"")</f>
        <v>6.75</v>
      </c>
      <c r="K92" s="14"/>
      <c r="L92" s="14"/>
      <c r="N92" s="14"/>
      <c r="Q92" s="14"/>
      <c r="R92" s="14"/>
    </row>
    <row r="93" spans="1:18">
      <c r="A93" s="18" t="str">
        <f t="array" ref="A93">IFERROR(INDEX(Tableau1[],MATCH(ROW()-1,Tableau1[ALPHA],0),1),"")</f>
        <v>SOINS CONSERVATEURS</v>
      </c>
      <c r="B93" s="17" t="str">
        <f t="array" ref="B93">IFERROR(INDEX(Tableau1[],MATCH(ROW()-1,Tableau1[ALPHA],0),2),"")</f>
        <v>matrice transparente blackmicro 100</v>
      </c>
      <c r="C93" s="17" t="str">
        <f t="array" ref="C93">IFERROR(INDEX(Tableau1[],MATCH(ROW()-1,Tableau1[ALPHA],0),3),"")</f>
        <v>ULTRADENT</v>
      </c>
      <c r="D93" s="17" t="str">
        <f>IFERROR(INDEX(Tableau1[],MATCH(ROW()-1,Tableau1[ALPHA],0),4),"")</f>
        <v>-</v>
      </c>
      <c r="E93" s="17" t="str">
        <f t="array" ref="E93">IFERROR(INDEX(Tableau1[],MATCH(ROW()-1,Tableau1[ALPHA],0),5),"")</f>
        <v>-</v>
      </c>
      <c r="F93" s="17" t="str">
        <f t="array" ref="F93">IFERROR(INDEX(Tableau1[],MATCH(ROW()-1,Tableau1[ALPHA],0),6),"")</f>
        <v>-</v>
      </c>
      <c r="G93" s="17" t="str">
        <f t="array" ref="G93">IFERROR(INDEX(Tableau1[],MATCH(ROW()-1,Tableau1[ALPHA],0),7),"")</f>
        <v>-</v>
      </c>
      <c r="H93" s="19" t="str">
        <f t="array" ref="H93">IFERROR(INDEX(Tableau1[],MATCH(ROW()-1,Tableau1[ALPHA],0),8),"")</f>
        <v>-</v>
      </c>
      <c r="K93" s="14"/>
      <c r="L93" s="14"/>
      <c r="N93" s="14"/>
      <c r="Q93" s="14"/>
      <c r="R93" s="14"/>
    </row>
    <row r="94" spans="1:18">
      <c r="A94" s="18" t="str">
        <f t="array" ref="A94">IFERROR(INDEX(Tableau1[],MATCH(ROW()-1,Tableau1[ALPHA],0),1),"")</f>
        <v>SOINS CONSERVATEURS</v>
      </c>
      <c r="B94" s="17" t="str">
        <f t="array" ref="B94">IFERROR(INDEX(Tableau1[],MATCH(ROW()-1,Tableau1[ALPHA],0),2),"")</f>
        <v>microbrush fine</v>
      </c>
      <c r="C94" s="17" t="str">
        <f t="array" ref="C94">IFERROR(INDEX(Tableau1[],MATCH(ROW()-1,Tableau1[ALPHA],0),3),"")</f>
        <v>ELSODENT</v>
      </c>
      <c r="D94" s="17" t="str">
        <f>IFERROR(INDEX(Tableau1[],MATCH(ROW()-1,Tableau1[ALPHA],0),4),"")</f>
        <v>-</v>
      </c>
      <c r="E94" s="17" t="str">
        <f t="array" ref="E94">IFERROR(INDEX(Tableau1[],MATCH(ROW()-1,Tableau1[ALPHA],0),5),"")</f>
        <v>-</v>
      </c>
      <c r="F94" s="17" t="str">
        <f t="array" ref="F94">IFERROR(INDEX(Tableau1[],MATCH(ROW()-1,Tableau1[ALPHA],0),6),"")</f>
        <v>-</v>
      </c>
      <c r="G94" s="17">
        <f t="array" ref="G94">IFERROR(INDEX(Tableau1[],MATCH(ROW()-1,Tableau1[ALPHA],0),7),"")</f>
        <v>0</v>
      </c>
      <c r="H94" s="19" t="str">
        <f t="array" ref="H94">IFERROR(INDEX(Tableau1[],MATCH(ROW()-1,Tableau1[ALPHA],0),8),"")</f>
        <v>-</v>
      </c>
      <c r="K94" s="14"/>
      <c r="L94" s="14"/>
      <c r="N94" s="14"/>
      <c r="Q94" s="14"/>
      <c r="R94" s="14"/>
    </row>
    <row r="95" spans="1:18">
      <c r="A95" s="18" t="str">
        <f t="array" ref="A95">IFERROR(INDEX(Tableau1[],MATCH(ROW()-1,Tableau1[ALPHA],0),1),"")</f>
        <v>SOINS CONSERVATEURS</v>
      </c>
      <c r="B95" s="17" t="str">
        <f t="array" ref="B95">IFERROR(INDEX(Tableau1[],MATCH(ROW()-1,Tableau1[ALPHA],0),2),"")</f>
        <v>microbrush regular</v>
      </c>
      <c r="C95" s="17" t="str">
        <f t="array" ref="C95">IFERROR(INDEX(Tableau1[],MATCH(ROW()-1,Tableau1[ALPHA],0),3),"")</f>
        <v>ELSODENT</v>
      </c>
      <c r="D95" s="17" t="str">
        <f>IFERROR(INDEX(Tableau1[],MATCH(ROW()-1,Tableau1[ALPHA],0),4),"")</f>
        <v>4291-100/AR35S4</v>
      </c>
      <c r="E95" s="17">
        <f t="array" ref="E95">IFERROR(INDEX(Tableau1[],MATCH(ROW()-1,Tableau1[ALPHA],0),5),"")</f>
        <v>400</v>
      </c>
      <c r="F95" s="17" t="str">
        <f t="array" ref="F95">IFERROR(INDEX(Tableau1[],MATCH(ROW()-1,Tableau1[ALPHA],0),6),"")</f>
        <v>DENTAL AUSTRAL</v>
      </c>
      <c r="G95" s="17">
        <f t="array" ref="G95">IFERROR(INDEX(Tableau1[],MATCH(ROW()-1,Tableau1[ALPHA],0),7),"")</f>
        <v>1</v>
      </c>
      <c r="H95" s="19">
        <f t="array" ref="H95">IFERROR(INDEX(Tableau1[],MATCH(ROW()-1,Tableau1[ALPHA],0),8),"")</f>
        <v>54.63</v>
      </c>
      <c r="K95" s="14"/>
      <c r="L95" s="14"/>
      <c r="N95" s="14"/>
      <c r="Q95" s="14"/>
      <c r="R95" s="14"/>
    </row>
    <row r="96" spans="1:18">
      <c r="A96" s="18" t="str">
        <f t="array" ref="A96">IFERROR(INDEX(Tableau1[],MATCH(ROW()-1,Tableau1[ALPHA],0),1),"")</f>
        <v>ORTHODONTIE</v>
      </c>
      <c r="B96" s="17" t="str">
        <f t="array" ref="B96">IFERROR(INDEX(Tableau1[],MATCH(ROW()-1,Tableau1[ALPHA],0),2),"")</f>
        <v>minivis 1.4*8mm</v>
      </c>
      <c r="C96" s="17" t="str">
        <f t="array" ref="C96">IFERROR(INDEX(Tableau1[],MATCH(ROW()-1,Tableau1[ALPHA],0),3),"")</f>
        <v>DUALTOP</v>
      </c>
      <c r="D96" s="17" t="str">
        <f>IFERROR(INDEX(Tableau1[],MATCH(ROW()-1,Tableau1[ALPHA],0),4),"")</f>
        <v>ECG0612-S</v>
      </c>
      <c r="E96" s="17">
        <f t="array" ref="E96">IFERROR(INDEX(Tableau1[],MATCH(ROW()-1,Tableau1[ALPHA],0),5),"")</f>
        <v>1</v>
      </c>
      <c r="F96" s="17" t="str">
        <f t="array" ref="F96">IFERROR(INDEX(Tableau1[],MATCH(ROW()-1,Tableau1[ALPHA],0),6),"")</f>
        <v>RMO</v>
      </c>
      <c r="G96" s="17">
        <f t="array" ref="G96">IFERROR(INDEX(Tableau1[],MATCH(ROW()-1,Tableau1[ALPHA],0),7),"")</f>
        <v>3</v>
      </c>
      <c r="H96" s="19">
        <f t="array" ref="H96">IFERROR(INDEX(Tableau1[],MATCH(ROW()-1,Tableau1[ALPHA],0),8),"")</f>
        <v>36.25</v>
      </c>
      <c r="K96" s="14"/>
      <c r="L96" s="14"/>
      <c r="N96" s="14"/>
      <c r="Q96" s="14"/>
      <c r="R96" s="14"/>
    </row>
    <row r="97" spans="1:18">
      <c r="A97" s="18" t="str">
        <f t="array" ref="A97">IFERROR(INDEX(Tableau1[],MATCH(ROW()-1,Tableau1[ALPHA],0),1),"")</f>
        <v>ORTHODONTIE</v>
      </c>
      <c r="B97" s="17" t="str">
        <f t="array" ref="B97">IFERROR(INDEX(Tableau1[],MATCH(ROW()-1,Tableau1[ALPHA],0),2),"")</f>
        <v>minivis 1.6*10mm</v>
      </c>
      <c r="C97" s="17" t="str">
        <f t="array" ref="C97">IFERROR(INDEX(Tableau1[],MATCH(ROW()-1,Tableau1[ALPHA],0),3),"")</f>
        <v>DUALTOP</v>
      </c>
      <c r="D97" s="17" t="str">
        <f>IFERROR(INDEX(Tableau1[],MATCH(ROW()-1,Tableau1[ALPHA],0),4),"")</f>
        <v>ECG0615-S</v>
      </c>
      <c r="E97" s="17">
        <f t="array" ref="E97">IFERROR(INDEX(Tableau1[],MATCH(ROW()-1,Tableau1[ALPHA],0),5),"")</f>
        <v>1</v>
      </c>
      <c r="F97" s="17" t="str">
        <f t="array" ref="F97">IFERROR(INDEX(Tableau1[],MATCH(ROW()-1,Tableau1[ALPHA],0),6),"")</f>
        <v>RMO</v>
      </c>
      <c r="G97" s="17">
        <f t="array" ref="G97">IFERROR(INDEX(Tableau1[],MATCH(ROW()-1,Tableau1[ALPHA],0),7),"")</f>
        <v>3</v>
      </c>
      <c r="H97" s="19">
        <f t="array" ref="H97">IFERROR(INDEX(Tableau1[],MATCH(ROW()-1,Tableau1[ALPHA],0),8),"")</f>
        <v>35.700000000000003</v>
      </c>
      <c r="K97" s="14"/>
      <c r="L97" s="14"/>
      <c r="N97" s="14"/>
      <c r="Q97" s="14"/>
      <c r="R97" s="14"/>
    </row>
    <row r="98" spans="1:18">
      <c r="A98" s="18" t="str">
        <f t="array" ref="A98">IFERROR(INDEX(Tableau1[],MATCH(ROW()-1,Tableau1[ALPHA],0),1),"")</f>
        <v>DIVERS</v>
      </c>
      <c r="B98" s="17" t="str">
        <f t="array" ref="B98">IFERROR(INDEX(Tableau1[],MATCH(ROW()-1,Tableau1[ALPHA],0),2),"")</f>
        <v>miroir plan n°4</v>
      </c>
      <c r="C98" s="17" t="str">
        <f t="array" ref="C98">IFERROR(INDEX(Tableau1[],MATCH(ROW()-1,Tableau1[ALPHA],0),3),"")</f>
        <v>SEPTALINE</v>
      </c>
      <c r="D98" s="17" t="str">
        <f>IFERROR(INDEX(Tableau1[],MATCH(ROW()-1,Tableau1[ALPHA],0),4),"")</f>
        <v>DPI33I.480/4</v>
      </c>
      <c r="E98" s="17">
        <f t="array" ref="E98">IFERROR(INDEX(Tableau1[],MATCH(ROW()-1,Tableau1[ALPHA],0),5),"")</f>
        <v>12</v>
      </c>
      <c r="F98" s="17" t="str">
        <f t="array" ref="F98">IFERROR(INDEX(Tableau1[],MATCH(ROW()-1,Tableau1[ALPHA],0),6),"")</f>
        <v>DENTAL OI</v>
      </c>
      <c r="G98" s="17">
        <f t="array" ref="G98">IFERROR(INDEX(Tableau1[],MATCH(ROW()-1,Tableau1[ALPHA],0),7),"")</f>
        <v>0</v>
      </c>
      <c r="H98" s="19">
        <f t="array" ref="H98">IFERROR(INDEX(Tableau1[],MATCH(ROW()-1,Tableau1[ALPHA],0),8),"")</f>
        <v>24.21</v>
      </c>
      <c r="K98" s="14"/>
      <c r="L98" s="14"/>
      <c r="N98" s="14"/>
      <c r="Q98" s="14"/>
      <c r="R98" s="14"/>
    </row>
    <row r="99" spans="1:18">
      <c r="A99" s="18" t="str">
        <f t="array" ref="A99">IFERROR(INDEX(Tableau1[],MATCH(ROW()-1,Tableau1[ALPHA],0),1),"")</f>
        <v>ENDODONTIE</v>
      </c>
      <c r="B99" s="17" t="str">
        <f t="array" ref="B99">IFERROR(INDEX(Tableau1[],MATCH(ROW()-1,Tableau1[ALPHA],0),2),"")</f>
        <v>mmseal</v>
      </c>
      <c r="C99" s="17" t="str">
        <f t="array" ref="C99">IFERROR(INDEX(Tableau1[],MATCH(ROW()-1,Tableau1[ALPHA],0),3),"")</f>
        <v>MICROMEGA</v>
      </c>
      <c r="D99" s="17" t="str">
        <f>IFERROR(INDEX(Tableau1[],MATCH(ROW()-1,Tableau1[ALPHA],0),4),"")</f>
        <v>20600106/AR1361</v>
      </c>
      <c r="E99" s="17">
        <f t="array" ref="E99">IFERROR(INDEX(Tableau1[],MATCH(ROW()-1,Tableau1[ALPHA],0),5),"")</f>
        <v>1</v>
      </c>
      <c r="F99" s="17" t="str">
        <f t="array" ref="F99">IFERROR(INDEX(Tableau1[],MATCH(ROW()-1,Tableau1[ALPHA],0),6),"")</f>
        <v>DENTAL AUSTRAL</v>
      </c>
      <c r="G99" s="17">
        <f t="array" ref="G99">IFERROR(INDEX(Tableau1[],MATCH(ROW()-1,Tableau1[ALPHA],0),7),"")</f>
        <v>1</v>
      </c>
      <c r="H99" s="19">
        <f t="array" ref="H99">IFERROR(INDEX(Tableau1[],MATCH(ROW()-1,Tableau1[ALPHA],0),8),"")</f>
        <v>56.91</v>
      </c>
      <c r="K99" s="14"/>
      <c r="L99" s="14"/>
      <c r="N99" s="14"/>
      <c r="Q99" s="14"/>
      <c r="R99" s="14"/>
    </row>
    <row r="100" spans="1:18">
      <c r="A100" s="18" t="str">
        <f t="array" ref="A100">IFERROR(INDEX(Tableau1[],MATCH(ROW()-1,Tableau1[ALPHA],0),1),"")</f>
        <v>DIVERS</v>
      </c>
      <c r="B100" s="17" t="str">
        <f t="array" ref="B100">IFERROR(INDEX(Tableau1[],MATCH(ROW()-1,Tableau1[ALPHA],0),2),"")</f>
        <v>NaCl 1000mL</v>
      </c>
      <c r="C100" s="17" t="str">
        <f t="array" ref="C100">IFERROR(INDEX(Tableau1[],MATCH(ROW()-1,Tableau1[ALPHA],0),3),"")</f>
        <v>-</v>
      </c>
      <c r="D100" s="17" t="str">
        <f>IFERROR(INDEX(Tableau1[],MATCH(ROW()-1,Tableau1[ALPHA],0),4),"")</f>
        <v>-</v>
      </c>
      <c r="E100" s="17" t="str">
        <f t="array" ref="E100">IFERROR(INDEX(Tableau1[],MATCH(ROW()-1,Tableau1[ALPHA],0),5),"")</f>
        <v>-</v>
      </c>
      <c r="F100" s="17" t="str">
        <f t="array" ref="F100">IFERROR(INDEX(Tableau1[],MATCH(ROW()-1,Tableau1[ALPHA],0),6),"")</f>
        <v>-</v>
      </c>
      <c r="G100" s="17">
        <f t="array" ref="G100">IFERROR(INDEX(Tableau1[],MATCH(ROW()-1,Tableau1[ALPHA],0),7),"")</f>
        <v>4</v>
      </c>
      <c r="H100" s="19" t="str">
        <f t="array" ref="H100">IFERROR(INDEX(Tableau1[],MATCH(ROW()-1,Tableau1[ALPHA],0),8),"")</f>
        <v>-</v>
      </c>
      <c r="K100" s="14"/>
      <c r="L100" s="14"/>
      <c r="N100" s="14"/>
      <c r="Q100" s="14"/>
      <c r="R100" s="14"/>
    </row>
    <row r="101" spans="1:18">
      <c r="A101" s="18" t="str">
        <f t="array" ref="A101">IFERROR(INDEX(Tableau1[],MATCH(ROW()-1,Tableau1[ALPHA],0),1),"")</f>
        <v>DIVERS</v>
      </c>
      <c r="B101" s="17" t="str">
        <f t="array" ref="B101">IFERROR(INDEX(Tableau1[],MATCH(ROW()-1,Tableau1[ALPHA],0),2),"")</f>
        <v>NaCl 500mL</v>
      </c>
      <c r="C101" s="17" t="str">
        <f t="array" ref="C101">IFERROR(INDEX(Tableau1[],MATCH(ROW()-1,Tableau1[ALPHA],0),3),"")</f>
        <v>-</v>
      </c>
      <c r="D101" s="17" t="str">
        <f>IFERROR(INDEX(Tableau1[],MATCH(ROW()-1,Tableau1[ALPHA],0),4),"")</f>
        <v>-</v>
      </c>
      <c r="E101" s="17" t="str">
        <f t="array" ref="E101">IFERROR(INDEX(Tableau1[],MATCH(ROW()-1,Tableau1[ALPHA],0),5),"")</f>
        <v>-</v>
      </c>
      <c r="F101" s="17" t="str">
        <f t="array" ref="F101">IFERROR(INDEX(Tableau1[],MATCH(ROW()-1,Tableau1[ALPHA],0),6),"")</f>
        <v>-</v>
      </c>
      <c r="G101" s="17">
        <f t="array" ref="G101">IFERROR(INDEX(Tableau1[],MATCH(ROW()-1,Tableau1[ALPHA],0),7),"")</f>
        <v>4</v>
      </c>
      <c r="H101" s="19" t="str">
        <f t="array" ref="H101">IFERROR(INDEX(Tableau1[],MATCH(ROW()-1,Tableau1[ALPHA],0),8),"")</f>
        <v>-</v>
      </c>
    </row>
    <row r="102" spans="1:18">
      <c r="A102" s="18" t="str">
        <f t="array" ref="A102">IFERROR(INDEX(Tableau1[],MATCH(ROW()-1,Tableau1[ALPHA],0),1),"")</f>
        <v>DIVERS</v>
      </c>
      <c r="B102" s="17" t="str">
        <f t="array" ref="B102">IFERROR(INDEX(Tableau1[],MATCH(ROW()-1,Tableau1[ALPHA],0),2),"")</f>
        <v>NOCOLYSE</v>
      </c>
      <c r="C102" s="17" t="str">
        <f t="array" ref="C102">IFERROR(INDEX(Tableau1[],MATCH(ROW()-1,Tableau1[ALPHA],0),3),"")</f>
        <v>OXY PHARM</v>
      </c>
      <c r="D102" s="17" t="str">
        <f>IFERROR(INDEX(Tableau1[],MATCH(ROW()-1,Tableau1[ALPHA],0),4),"")</f>
        <v>ref 4040.001.6</v>
      </c>
      <c r="E102" s="17" t="str">
        <f t="array" ref="E102">IFERROR(INDEX(Tableau1[],MATCH(ROW()-1,Tableau1[ALPHA],0),5),"")</f>
        <v>1L</v>
      </c>
      <c r="F102" s="17" t="str">
        <f t="array" ref="F102">IFERROR(INDEX(Tableau1[],MATCH(ROW()-1,Tableau1[ALPHA],0),6),"")</f>
        <v>RH OI</v>
      </c>
      <c r="G102" s="17" t="str">
        <f t="array" ref="G102">IFERROR(INDEX(Tableau1[],MATCH(ROW()-1,Tableau1[ALPHA],0),7),"")</f>
        <v>-</v>
      </c>
      <c r="H102" s="19">
        <f t="array" ref="H102">IFERROR(INDEX(Tableau1[],MATCH(ROW()-1,Tableau1[ALPHA],0),8),"")</f>
        <v>42.4</v>
      </c>
    </row>
    <row r="103" spans="1:18">
      <c r="A103" s="18" t="str">
        <f t="array" ref="A103">IFERROR(INDEX(Tableau1[],MATCH(ROW()-1,Tableau1[ALPHA],0),1),"")</f>
        <v>DIVERS</v>
      </c>
      <c r="B103" s="17" t="str">
        <f t="array" ref="B103">IFERROR(INDEX(Tableau1[],MATCH(ROW()-1,Tableau1[ALPHA],0),2),"")</f>
        <v>OROTOL</v>
      </c>
      <c r="C103" s="17" t="str">
        <f t="array" ref="C103">IFERROR(INDEX(Tableau1[],MATCH(ROW()-1,Tableau1[ALPHA],0),3),"")</f>
        <v>DURR</v>
      </c>
      <c r="D103" s="17" t="str">
        <f>IFERROR(INDEX(Tableau1[],MATCH(ROW()-1,Tableau1[ALPHA],0),4),"")</f>
        <v>-</v>
      </c>
      <c r="E103" s="17" t="str">
        <f t="array" ref="E103">IFERROR(INDEX(Tableau1[],MATCH(ROW()-1,Tableau1[ALPHA],0),5),"")</f>
        <v>-</v>
      </c>
      <c r="F103" s="17" t="str">
        <f t="array" ref="F103">IFERROR(INDEX(Tableau1[],MATCH(ROW()-1,Tableau1[ALPHA],0),6),"")</f>
        <v>-</v>
      </c>
      <c r="G103" s="17" t="str">
        <f t="array" ref="G103">IFERROR(INDEX(Tableau1[],MATCH(ROW()-1,Tableau1[ALPHA],0),7),"")</f>
        <v>-</v>
      </c>
      <c r="H103" s="19" t="str">
        <f t="array" ref="H103">IFERROR(INDEX(Tableau1[],MATCH(ROW()-1,Tableau1[ALPHA],0),8),"")</f>
        <v>-</v>
      </c>
    </row>
    <row r="104" spans="1:18">
      <c r="A104" s="18" t="str">
        <f t="array" ref="A104">IFERROR(INDEX(Tableau1[],MATCH(ROW()-1,Tableau1[ALPHA],0),1),"")</f>
        <v>SOINS CONSERVATEURS</v>
      </c>
      <c r="B104" s="17" t="str">
        <f t="array" ref="B104">IFERROR(INDEX(Tableau1[],MATCH(ROW()-1,Tableau1[ALPHA],0),2),"")</f>
        <v>papier articulé 200</v>
      </c>
      <c r="C104" s="17" t="str">
        <f t="array" ref="C104">IFERROR(INDEX(Tableau1[],MATCH(ROW()-1,Tableau1[ALPHA],0),3),"")</f>
        <v>BAUSH</v>
      </c>
      <c r="D104" s="17" t="str">
        <f>IFERROR(INDEX(Tableau1[],MATCH(ROW()-1,Tableau1[ALPHA],0),4),"")</f>
        <v>-</v>
      </c>
      <c r="E104" s="17" t="str">
        <f t="array" ref="E104">IFERROR(INDEX(Tableau1[],MATCH(ROW()-1,Tableau1[ALPHA],0),5),"")</f>
        <v>-</v>
      </c>
      <c r="F104" s="17" t="str">
        <f t="array" ref="F104">IFERROR(INDEX(Tableau1[],MATCH(ROW()-1,Tableau1[ALPHA],0),6),"")</f>
        <v>-</v>
      </c>
      <c r="G104" s="17">
        <f t="array" ref="G104">IFERROR(INDEX(Tableau1[],MATCH(ROW()-1,Tableau1[ALPHA],0),7),"")</f>
        <v>1</v>
      </c>
      <c r="H104" s="19" t="str">
        <f t="array" ref="H104">IFERROR(INDEX(Tableau1[],MATCH(ROW()-1,Tableau1[ALPHA],0),8),"")</f>
        <v>-</v>
      </c>
    </row>
    <row r="105" spans="1:18">
      <c r="A105" s="18" t="str">
        <f t="array" ref="A105">IFERROR(INDEX(Tableau1[],MATCH(ROW()-1,Tableau1[ALPHA],0),1),"")</f>
        <v>SOINS CONSERVATEURS</v>
      </c>
      <c r="B105" s="17" t="str">
        <f t="array" ref="B105">IFERROR(INDEX(Tableau1[],MATCH(ROW()-1,Tableau1[ALPHA],0),2),"")</f>
        <v>papier articulé 40 bleu</v>
      </c>
      <c r="C105" s="17" t="str">
        <f t="array" ref="C105">IFERROR(INDEX(Tableau1[],MATCH(ROW()-1,Tableau1[ALPHA],0),3),"")</f>
        <v>BAUSH</v>
      </c>
      <c r="D105" s="17" t="str">
        <f>IFERROR(INDEX(Tableau1[],MATCH(ROW()-1,Tableau1[ALPHA],0),4),"")</f>
        <v>-</v>
      </c>
      <c r="E105" s="17" t="str">
        <f t="array" ref="E105">IFERROR(INDEX(Tableau1[],MATCH(ROW()-1,Tableau1[ALPHA],0),5),"")</f>
        <v>-</v>
      </c>
      <c r="F105" s="17" t="str">
        <f t="array" ref="F105">IFERROR(INDEX(Tableau1[],MATCH(ROW()-1,Tableau1[ALPHA],0),6),"")</f>
        <v>HARD</v>
      </c>
      <c r="G105" s="17">
        <f t="array" ref="G105">IFERROR(INDEX(Tableau1[],MATCH(ROW()-1,Tableau1[ALPHA],0),7),"")</f>
        <v>1</v>
      </c>
      <c r="H105" s="19" t="str">
        <f t="array" ref="H105">IFERROR(INDEX(Tableau1[],MATCH(ROW()-1,Tableau1[ALPHA],0),8),"")</f>
        <v>-</v>
      </c>
    </row>
    <row r="106" spans="1:18">
      <c r="A106" s="18" t="str">
        <f t="array" ref="A106">IFERROR(INDEX(Tableau1[],MATCH(ROW()-1,Tableau1[ALPHA],0),1),"")</f>
        <v>SOINS CONSERVATEURS</v>
      </c>
      <c r="B106" s="17" t="str">
        <f t="array" ref="B106">IFERROR(INDEX(Tableau1[],MATCH(ROW()-1,Tableau1[ALPHA],0),2),"")</f>
        <v>papier articulé 40 rouge</v>
      </c>
      <c r="C106" s="17" t="str">
        <f t="array" ref="C106">IFERROR(INDEX(Tableau1[],MATCH(ROW()-1,Tableau1[ALPHA],0),3),"")</f>
        <v>BAUSH</v>
      </c>
      <c r="D106" s="17" t="str">
        <f>IFERROR(INDEX(Tableau1[],MATCH(ROW()-1,Tableau1[ALPHA],0),4),"")</f>
        <v>-</v>
      </c>
      <c r="E106" s="17" t="str">
        <f t="array" ref="E106">IFERROR(INDEX(Tableau1[],MATCH(ROW()-1,Tableau1[ALPHA],0),5),"")</f>
        <v>-</v>
      </c>
      <c r="F106" s="17" t="str">
        <f t="array" ref="F106">IFERROR(INDEX(Tableau1[],MATCH(ROW()-1,Tableau1[ALPHA],0),6),"")</f>
        <v>-</v>
      </c>
      <c r="G106" s="17">
        <f t="array" ref="G106">IFERROR(INDEX(Tableau1[],MATCH(ROW()-1,Tableau1[ALPHA],0),7),"")</f>
        <v>0</v>
      </c>
      <c r="H106" s="19" t="str">
        <f t="array" ref="H106">IFERROR(INDEX(Tableau1[],MATCH(ROW()-1,Tableau1[ALPHA],0),8),"")</f>
        <v>-</v>
      </c>
    </row>
    <row r="107" spans="1:18">
      <c r="A107" s="18" t="str">
        <f t="array" ref="A107">IFERROR(INDEX(Tableau1[],MATCH(ROW()-1,Tableau1[ALPHA],0),1),"")</f>
        <v>DIVERS</v>
      </c>
      <c r="B107" s="17" t="str">
        <f t="array" ref="B107">IFERROR(INDEX(Tableau1[],MATCH(ROW()-1,Tableau1[ALPHA],0),2),"")</f>
        <v>papier toilette</v>
      </c>
      <c r="C107" s="17" t="str">
        <f t="array" ref="C107">IFERROR(INDEX(Tableau1[],MATCH(ROW()-1,Tableau1[ALPHA],0),3),"")</f>
        <v>MINI JUMBO</v>
      </c>
      <c r="D107" s="17" t="str">
        <f>IFERROR(INDEX(Tableau1[],MATCH(ROW()-1,Tableau1[ALPHA],0),4),"")</f>
        <v>HYG-200-P</v>
      </c>
      <c r="E107" s="17">
        <f t="array" ref="E107">IFERROR(INDEX(Tableau1[],MATCH(ROW()-1,Tableau1[ALPHA],0),5),"")</f>
        <v>12</v>
      </c>
      <c r="F107" s="17" t="str">
        <f t="array" ref="F107">IFERROR(INDEX(Tableau1[],MATCH(ROW()-1,Tableau1[ALPHA],0),6),"")</f>
        <v>ALLYANCE HYGIENE</v>
      </c>
      <c r="G107" s="17">
        <f t="array" ref="G107">IFERROR(INDEX(Tableau1[],MATCH(ROW()-1,Tableau1[ALPHA],0),7),"")</f>
        <v>0</v>
      </c>
      <c r="H107" s="19">
        <f t="array" ref="H107">IFERROR(INDEX(Tableau1[],MATCH(ROW()-1,Tableau1[ALPHA],0),8),"")</f>
        <v>27.1</v>
      </c>
    </row>
    <row r="108" spans="1:18">
      <c r="A108" s="18" t="str">
        <f t="array" ref="A108">IFERROR(INDEX(Tableau1[],MATCH(ROW()-1,Tableau1[ALPHA],0),1),"")</f>
        <v>DIVERS</v>
      </c>
      <c r="B108" s="17" t="str">
        <f t="array" ref="B108">IFERROR(INDEX(Tableau1[],MATCH(ROW()-1,Tableau1[ALPHA],0),2),"")</f>
        <v>paracetamol 1 gr</v>
      </c>
      <c r="C108" s="17" t="str">
        <f t="array" ref="C108">IFERROR(INDEX(Tableau1[],MATCH(ROW()-1,Tableau1[ALPHA],0),3),"")</f>
        <v>-</v>
      </c>
      <c r="D108" s="17" t="str">
        <f>IFERROR(INDEX(Tableau1[],MATCH(ROW()-1,Tableau1[ALPHA],0),4),"")</f>
        <v>-</v>
      </c>
      <c r="E108" s="17">
        <f t="array" ref="E108">IFERROR(INDEX(Tableau1[],MATCH(ROW()-1,Tableau1[ALPHA],0),5),"")</f>
        <v>8</v>
      </c>
      <c r="F108" s="17" t="str">
        <f t="array" ref="F108">IFERROR(INDEX(Tableau1[],MATCH(ROW()-1,Tableau1[ALPHA],0),6),"")</f>
        <v>-</v>
      </c>
      <c r="G108" s="17" t="str">
        <f t="array" ref="G108">IFERROR(INDEX(Tableau1[],MATCH(ROW()-1,Tableau1[ALPHA],0),7),"")</f>
        <v>-</v>
      </c>
      <c r="H108" s="19">
        <f t="array" ref="H108">IFERROR(INDEX(Tableau1[],MATCH(ROW()-1,Tableau1[ALPHA],0),8),"")</f>
        <v>1.44</v>
      </c>
    </row>
    <row r="109" spans="1:18">
      <c r="A109" s="18" t="str">
        <f t="array" ref="A109">IFERROR(INDEX(Tableau1[],MATCH(ROW()-1,Tableau1[ALPHA],0),1),"")</f>
        <v>PROTHESE</v>
      </c>
      <c r="B109" s="17" t="str">
        <f t="array" ref="B109">IFERROR(INDEX(Tableau1[],MATCH(ROW()-1,Tableau1[ALPHA],0),2),"")</f>
        <v>pate de kerr</v>
      </c>
      <c r="C109" s="17" t="str">
        <f t="array" ref="C109">IFERROR(INDEX(Tableau1[],MATCH(ROW()-1,Tableau1[ALPHA],0),3),"")</f>
        <v>KERR</v>
      </c>
      <c r="D109" s="17" t="str">
        <f>IFERROR(INDEX(Tableau1[],MATCH(ROW()-1,Tableau1[ALPHA],0),4),"")</f>
        <v>-</v>
      </c>
      <c r="E109" s="17" t="str">
        <f t="array" ref="E109">IFERROR(INDEX(Tableau1[],MATCH(ROW()-1,Tableau1[ALPHA],0),5),"")</f>
        <v>-</v>
      </c>
      <c r="F109" s="17" t="str">
        <f t="array" ref="F109">IFERROR(INDEX(Tableau1[],MATCH(ROW()-1,Tableau1[ALPHA],0),6),"")</f>
        <v>-</v>
      </c>
      <c r="G109" s="17">
        <f t="array" ref="G109">IFERROR(INDEX(Tableau1[],MATCH(ROW()-1,Tableau1[ALPHA],0),7),"")</f>
        <v>1</v>
      </c>
      <c r="H109" s="19" t="str">
        <f t="array" ref="H109">IFERROR(INDEX(Tableau1[],MATCH(ROW()-1,Tableau1[ALPHA],0),8),"")</f>
        <v>-</v>
      </c>
    </row>
    <row r="110" spans="1:18">
      <c r="A110" s="18" t="str">
        <f t="array" ref="A110">IFERROR(INDEX(Tableau1[],MATCH(ROW()-1,Tableau1[ALPHA],0),1),"")</f>
        <v>SOINS CONSERVATEURS</v>
      </c>
      <c r="B110" s="17" t="str">
        <f t="array" ref="B110">IFERROR(INDEX(Tableau1[],MATCH(ROW()-1,Tableau1[ALPHA],0),2),"")</f>
        <v>photac 2quick applicap A2</v>
      </c>
      <c r="C110" s="17" t="str">
        <f t="array" ref="C110">IFERROR(INDEX(Tableau1[],MATCH(ROW()-1,Tableau1[ALPHA],0),3),"")</f>
        <v>3M</v>
      </c>
      <c r="D110" s="17" t="str">
        <f>IFERROR(INDEX(Tableau1[],MATCH(ROW()-1,Tableau1[ALPHA],0),4),"")</f>
        <v>61020A2/AR33HL</v>
      </c>
      <c r="E110" s="17" t="str">
        <f t="array" ref="E110">IFERROR(INDEX(Tableau1[],MATCH(ROW()-1,Tableau1[ALPHA],0),5),"")</f>
        <v>-</v>
      </c>
      <c r="F110" s="17" t="str">
        <f t="array" ref="F110">IFERROR(INDEX(Tableau1[],MATCH(ROW()-1,Tableau1[ALPHA],0),6),"")</f>
        <v>DENTAL AUSTRAL</v>
      </c>
      <c r="G110" s="17">
        <f t="array" ref="G110">IFERROR(INDEX(Tableau1[],MATCH(ROW()-1,Tableau1[ALPHA],0),7),"")</f>
        <v>2</v>
      </c>
      <c r="H110" s="19">
        <f t="array" ref="H110">IFERROR(INDEX(Tableau1[],MATCH(ROW()-1,Tableau1[ALPHA],0),8),"")</f>
        <v>166.16</v>
      </c>
    </row>
    <row r="111" spans="1:18">
      <c r="A111" s="18" t="str">
        <f t="array" ref="A111">IFERROR(INDEX(Tableau1[],MATCH(ROW()-1,Tableau1[ALPHA],0),1),"")</f>
        <v>PROTHESE</v>
      </c>
      <c r="B111" s="17" t="str">
        <f t="array" ref="B111">IFERROR(INDEX(Tableau1[],MATCH(ROW()-1,Tableau1[ALPHA],0),2),"")</f>
        <v>pic n stic</v>
      </c>
      <c r="C111" s="17" t="str">
        <f t="array" ref="C111">IFERROR(INDEX(Tableau1[],MATCH(ROW()-1,Tableau1[ALPHA],0),3),"")</f>
        <v>PULPDENT</v>
      </c>
      <c r="D111" s="17" t="str">
        <f>IFERROR(INDEX(Tableau1[],MATCH(ROW()-1,Tableau1[ALPHA],0),4),"")</f>
        <v>-</v>
      </c>
      <c r="E111" s="17" t="str">
        <f t="array" ref="E111">IFERROR(INDEX(Tableau1[],MATCH(ROW()-1,Tableau1[ALPHA],0),5),"")</f>
        <v>-</v>
      </c>
      <c r="F111" s="17" t="str">
        <f t="array" ref="F111">IFERROR(INDEX(Tableau1[],MATCH(ROW()-1,Tableau1[ALPHA],0),6),"")</f>
        <v>-</v>
      </c>
      <c r="G111" s="17">
        <f t="array" ref="G111">IFERROR(INDEX(Tableau1[],MATCH(ROW()-1,Tableau1[ALPHA],0),7),"")</f>
        <v>1</v>
      </c>
      <c r="H111" s="19" t="str">
        <f t="array" ref="H111">IFERROR(INDEX(Tableau1[],MATCH(ROW()-1,Tableau1[ALPHA],0),8),"")</f>
        <v>-</v>
      </c>
    </row>
    <row r="112" spans="1:18">
      <c r="A112" s="18" t="str">
        <f t="array" ref="A112">IFERROR(INDEX(Tableau1[],MATCH(ROW()-1,Tableau1[ALPHA],0),1),"")</f>
        <v>DIVERS</v>
      </c>
      <c r="B112" s="17" t="str">
        <f t="array" ref="B112">IFERROR(INDEX(Tableau1[],MATCH(ROW()-1,Tableau1[ALPHA],0),2),"")</f>
        <v>pochettes plastiques</v>
      </c>
      <c r="C112" s="17" t="str">
        <f t="array" ref="C112">IFERROR(INDEX(Tableau1[],MATCH(ROW()-1,Tableau1[ALPHA],0),3),"")</f>
        <v>-</v>
      </c>
      <c r="D112" s="17" t="str">
        <f>IFERROR(INDEX(Tableau1[],MATCH(ROW()-1,Tableau1[ALPHA],0),4),"")</f>
        <v>-</v>
      </c>
      <c r="E112" s="17">
        <f t="array" ref="E112">IFERROR(INDEX(Tableau1[],MATCH(ROW()-1,Tableau1[ALPHA],0),5),"")</f>
        <v>50</v>
      </c>
      <c r="F112" s="17" t="str">
        <f t="array" ref="F112">IFERROR(INDEX(Tableau1[],MATCH(ROW()-1,Tableau1[ALPHA],0),6),"")</f>
        <v>LMS PAPETERIE</v>
      </c>
      <c r="G112" s="17" t="str">
        <f t="array" ref="G112">IFERROR(INDEX(Tableau1[],MATCH(ROW()-1,Tableau1[ALPHA],0),7),"")</f>
        <v>-</v>
      </c>
      <c r="H112" s="19">
        <f t="array" ref="H112">IFERROR(INDEX(Tableau1[],MATCH(ROW()-1,Tableau1[ALPHA],0),8),"")</f>
        <v>3.95</v>
      </c>
    </row>
    <row r="113" spans="1:8">
      <c r="A113" s="18" t="str">
        <f t="array" ref="A113">IFERROR(INDEX(Tableau1[],MATCH(ROW()-1,Tableau1[ALPHA],0),1),"")</f>
        <v>SOINS CONSERVATEURS</v>
      </c>
      <c r="B113" s="17" t="str">
        <f t="array" ref="B113">IFERROR(INDEX(Tableau1[],MATCH(ROW()-1,Tableau1[ALPHA],0),2),"")</f>
        <v>pompe salive blanche</v>
      </c>
      <c r="C113" s="17" t="str">
        <f t="array" ref="C113">IFERROR(INDEX(Tableau1[],MATCH(ROW()-1,Tableau1[ALPHA],0),3),"")</f>
        <v>-</v>
      </c>
      <c r="D113" s="17" t="str">
        <f>IFERROR(INDEX(Tableau1[],MATCH(ROW()-1,Tableau1[ALPHA],0),4),"")</f>
        <v>DPI33U.2900E-BT</v>
      </c>
      <c r="E113" s="17">
        <f t="array" ref="E113">IFERROR(INDEX(Tableau1[],MATCH(ROW()-1,Tableau1[ALPHA],0),5),"")</f>
        <v>100</v>
      </c>
      <c r="F113" s="17" t="str">
        <f t="array" ref="F113">IFERROR(INDEX(Tableau1[],MATCH(ROW()-1,Tableau1[ALPHA],0),6),"")</f>
        <v>DENTAL OI</v>
      </c>
      <c r="G113" s="17" t="str">
        <f t="array" ref="G113">IFERROR(INDEX(Tableau1[],MATCH(ROW()-1,Tableau1[ALPHA],0),7),"")</f>
        <v>-</v>
      </c>
      <c r="H113" s="19">
        <f t="array" ref="H113">IFERROR(INDEX(Tableau1[],MATCH(ROW()-1,Tableau1[ALPHA],0),8),"")</f>
        <v>3.5</v>
      </c>
    </row>
    <row r="114" spans="1:8">
      <c r="A114" s="18" t="str">
        <f t="array" ref="A114">IFERROR(INDEX(Tableau1[],MATCH(ROW()-1,Tableau1[ALPHA],0),1),"")</f>
        <v>SOINS CONSERVATEURS</v>
      </c>
      <c r="B114" s="17" t="str">
        <f t="array" ref="B114">IFERROR(INDEX(Tableau1[],MATCH(ROW()-1,Tableau1[ALPHA],0),2),"")</f>
        <v>pop on jaune</v>
      </c>
      <c r="C114" s="17" t="str">
        <f t="array" ref="C114">IFERROR(INDEX(Tableau1[],MATCH(ROW()-1,Tableau1[ALPHA],0),3),"")</f>
        <v>-</v>
      </c>
      <c r="D114" s="17" t="str">
        <f>IFERROR(INDEX(Tableau1[],MATCH(ROW()-1,Tableau1[ALPHA],0),4),"")</f>
        <v>-</v>
      </c>
      <c r="E114" s="17" t="str">
        <f t="array" ref="E114">IFERROR(INDEX(Tableau1[],MATCH(ROW()-1,Tableau1[ALPHA],0),5),"")</f>
        <v>-</v>
      </c>
      <c r="F114" s="17" t="str">
        <f t="array" ref="F114">IFERROR(INDEX(Tableau1[],MATCH(ROW()-1,Tableau1[ALPHA],0),6),"")</f>
        <v>DENTAL OI</v>
      </c>
      <c r="G114" s="17">
        <f t="array" ref="G114">IFERROR(INDEX(Tableau1[],MATCH(ROW()-1,Tableau1[ALPHA],0),7),"")</f>
        <v>0</v>
      </c>
      <c r="H114" s="19" t="str">
        <f t="array" ref="H114">IFERROR(INDEX(Tableau1[],MATCH(ROW()-1,Tableau1[ALPHA],0),8),"")</f>
        <v>-</v>
      </c>
    </row>
    <row r="115" spans="1:8">
      <c r="A115" s="18" t="str">
        <f t="array" ref="A115">IFERROR(INDEX(Tableau1[],MATCH(ROW()-1,Tableau1[ALPHA],0),1),"")</f>
        <v>SOINS CONSERVATEURS</v>
      </c>
      <c r="B115" s="17" t="str">
        <f t="array" ref="B115">IFERROR(INDEX(Tableau1[],MATCH(ROW()-1,Tableau1[ALPHA],0),2),"")</f>
        <v>pop on orange</v>
      </c>
      <c r="C115" s="17" t="str">
        <f t="array" ref="C115">IFERROR(INDEX(Tableau1[],MATCH(ROW()-1,Tableau1[ALPHA],0),3),"")</f>
        <v>-</v>
      </c>
      <c r="D115" s="17" t="str">
        <f>IFERROR(INDEX(Tableau1[],MATCH(ROW()-1,Tableau1[ALPHA],0),4),"")</f>
        <v>-</v>
      </c>
      <c r="E115" s="17" t="str">
        <f t="array" ref="E115">IFERROR(INDEX(Tableau1[],MATCH(ROW()-1,Tableau1[ALPHA],0),5),"")</f>
        <v>-</v>
      </c>
      <c r="F115" s="17" t="str">
        <f t="array" ref="F115">IFERROR(INDEX(Tableau1[],MATCH(ROW()-1,Tableau1[ALPHA],0),6),"")</f>
        <v>-</v>
      </c>
      <c r="G115" s="17">
        <f t="array" ref="G115">IFERROR(INDEX(Tableau1[],MATCH(ROW()-1,Tableau1[ALPHA],0),7),"")</f>
        <v>0</v>
      </c>
      <c r="H115" s="19" t="str">
        <f t="array" ref="H115">IFERROR(INDEX(Tableau1[],MATCH(ROW()-1,Tableau1[ALPHA],0),8),"")</f>
        <v>-</v>
      </c>
    </row>
    <row r="116" spans="1:8">
      <c r="A116" s="18" t="str">
        <f t="array" ref="A116">IFERROR(INDEX(Tableau1[],MATCH(ROW()-1,Tableau1[ALPHA],0),1),"")</f>
        <v>SOINS CONSERVATEURS</v>
      </c>
      <c r="B116" s="17" t="str">
        <f t="array" ref="B116">IFERROR(INDEX(Tableau1[],MATCH(ROW()-1,Tableau1[ALPHA],0),2),"")</f>
        <v>pop on rouge</v>
      </c>
      <c r="C116" s="17" t="str">
        <f t="array" ref="C116">IFERROR(INDEX(Tableau1[],MATCH(ROW()-1,Tableau1[ALPHA],0),3),"")</f>
        <v>-</v>
      </c>
      <c r="D116" s="17" t="str">
        <f>IFERROR(INDEX(Tableau1[],MATCH(ROW()-1,Tableau1[ALPHA],0),4),"")</f>
        <v>-</v>
      </c>
      <c r="E116" s="17" t="str">
        <f t="array" ref="E116">IFERROR(INDEX(Tableau1[],MATCH(ROW()-1,Tableau1[ALPHA],0),5),"")</f>
        <v>-</v>
      </c>
      <c r="F116" s="17" t="str">
        <f t="array" ref="F116">IFERROR(INDEX(Tableau1[],MATCH(ROW()-1,Tableau1[ALPHA],0),6),"")</f>
        <v>-</v>
      </c>
      <c r="G116" s="17">
        <f t="array" ref="G116">IFERROR(INDEX(Tableau1[],MATCH(ROW()-1,Tableau1[ALPHA],0),7),"")</f>
        <v>1</v>
      </c>
      <c r="H116" s="19" t="str">
        <f t="array" ref="H116">IFERROR(INDEX(Tableau1[],MATCH(ROW()-1,Tableau1[ALPHA],0),8),"")</f>
        <v>-</v>
      </c>
    </row>
    <row r="117" spans="1:8">
      <c r="A117" s="18" t="str">
        <f t="array" ref="A117">IFERROR(INDEX(Tableau1[],MATCH(ROW()-1,Tableau1[ALPHA],0),1),"")</f>
        <v>PROTHESE</v>
      </c>
      <c r="B117" s="17" t="str">
        <f t="array" ref="B117">IFERROR(INDEX(Tableau1[],MATCH(ROW()-1,Tableau1[ALPHA],0),2),"")</f>
        <v>porcelain prep kit</v>
      </c>
      <c r="C117" s="17" t="str">
        <f t="array" ref="C117">IFERROR(INDEX(Tableau1[],MATCH(ROW()-1,Tableau1[ALPHA],0),3),"")</f>
        <v>PULPDENT</v>
      </c>
      <c r="D117" s="17" t="str">
        <f>IFERROR(INDEX(Tableau1[],MATCH(ROW()-1,Tableau1[ALPHA],0),4),"")</f>
        <v>ART5284</v>
      </c>
      <c r="E117" s="17" t="str">
        <f t="array" ref="E117">IFERROR(INDEX(Tableau1[],MATCH(ROW()-1,Tableau1[ALPHA],0),5),"")</f>
        <v>-</v>
      </c>
      <c r="F117" s="17" t="str">
        <f t="array" ref="F117">IFERROR(INDEX(Tableau1[],MATCH(ROW()-1,Tableau1[ALPHA],0),6),"")</f>
        <v>DABSTART</v>
      </c>
      <c r="G117" s="17">
        <f t="array" ref="G117">IFERROR(INDEX(Tableau1[],MATCH(ROW()-1,Tableau1[ALPHA],0),7),"")</f>
        <v>0</v>
      </c>
      <c r="H117" s="19">
        <f t="array" ref="H117">IFERROR(INDEX(Tableau1[],MATCH(ROW()-1,Tableau1[ALPHA],0),8),"")</f>
        <v>89.7</v>
      </c>
    </row>
    <row r="118" spans="1:8">
      <c r="A118" s="18" t="str">
        <f t="array" ref="A118">IFERROR(INDEX(Tableau1[],MATCH(ROW()-1,Tableau1[ALPHA],0),1),"")</f>
        <v>SOINS CONSERVATEURS</v>
      </c>
      <c r="B118" s="17" t="str">
        <f t="array" ref="B118">IFERROR(INDEX(Tableau1[],MATCH(ROW()-1,Tableau1[ALPHA],0),2),"")</f>
        <v>poudre aeropulseur cerise</v>
      </c>
      <c r="C118" s="17" t="str">
        <f t="array" ref="C118">IFERROR(INDEX(Tableau1[],MATCH(ROW()-1,Tableau1[ALPHA],0),3),"")</f>
        <v>OMNIDENT</v>
      </c>
      <c r="D118" s="17" t="str">
        <f>IFERROR(INDEX(Tableau1[],MATCH(ROW()-1,Tableau1[ALPHA],0),4),"")</f>
        <v>4582-040/AR33A5</v>
      </c>
      <c r="E118" s="17" t="str">
        <f t="array" ref="E118">IFERROR(INDEX(Tableau1[],MATCH(ROW()-1,Tableau1[ALPHA],0),5),"")</f>
        <v>-</v>
      </c>
      <c r="F118" s="17" t="str">
        <f t="array" ref="F118">IFERROR(INDEX(Tableau1[],MATCH(ROW()-1,Tableau1[ALPHA],0),6),"")</f>
        <v>DENTAL AUSTRAL</v>
      </c>
      <c r="G118" s="17">
        <f t="array" ref="G118">IFERROR(INDEX(Tableau1[],MATCH(ROW()-1,Tableau1[ALPHA],0),7),"")</f>
        <v>3</v>
      </c>
      <c r="H118" s="19">
        <f t="array" ref="H118">IFERROR(INDEX(Tableau1[],MATCH(ROW()-1,Tableau1[ALPHA],0),8),"")</f>
        <v>22.43</v>
      </c>
    </row>
    <row r="119" spans="1:8">
      <c r="A119" s="18" t="str">
        <f t="array" ref="A119">IFERROR(INDEX(Tableau1[],MATCH(ROW()-1,Tableau1[ALPHA],0),1),"")</f>
        <v>ORTHODONTIE</v>
      </c>
      <c r="B119" s="17" t="str">
        <f t="array" ref="B119">IFERROR(INDEX(Tableau1[],MATCH(ROW()-1,Tableau1[ALPHA],0),2),"")</f>
        <v>precelle brackett</v>
      </c>
      <c r="C119" s="17" t="str">
        <f t="array" ref="C119">IFERROR(INDEX(Tableau1[],MATCH(ROW()-1,Tableau1[ALPHA],0),3),"")</f>
        <v>-</v>
      </c>
      <c r="D119" s="17" t="str">
        <f>IFERROR(INDEX(Tableau1[],MATCH(ROW()-1,Tableau1[ALPHA],0),4),"")</f>
        <v>ECI0221</v>
      </c>
      <c r="E119" s="17" t="str">
        <f t="array" ref="E119">IFERROR(INDEX(Tableau1[],MATCH(ROW()-1,Tableau1[ALPHA],0),5),"")</f>
        <v>-</v>
      </c>
      <c r="F119" s="17" t="str">
        <f t="array" ref="F119">IFERROR(INDEX(Tableau1[],MATCH(ROW()-1,Tableau1[ALPHA],0),6),"")</f>
        <v>RMO</v>
      </c>
      <c r="G119" s="17" t="str">
        <f t="array" ref="G119">IFERROR(INDEX(Tableau1[],MATCH(ROW()-1,Tableau1[ALPHA],0),7),"")</f>
        <v>-</v>
      </c>
      <c r="H119" s="19">
        <f t="array" ref="H119">IFERROR(INDEX(Tableau1[],MATCH(ROW()-1,Tableau1[ALPHA],0),8),"")</f>
        <v>46.54</v>
      </c>
    </row>
    <row r="120" spans="1:8">
      <c r="A120" s="18" t="str">
        <f t="array" ref="A120">IFERROR(INDEX(Tableau1[],MATCH(ROW()-1,Tableau1[ALPHA],0),1),"")</f>
        <v>PROTHESE</v>
      </c>
      <c r="B120" s="17" t="str">
        <f t="array" ref="B120">IFERROR(INDEX(Tableau1[],MATCH(ROW()-1,Tableau1[ALPHA],0),2),"")</f>
        <v>préformes polycarbonates ion</v>
      </c>
      <c r="C120" s="17" t="str">
        <f t="array" ref="C120">IFERROR(INDEX(Tableau1[],MATCH(ROW()-1,Tableau1[ALPHA],0),3),"")</f>
        <v>3M</v>
      </c>
      <c r="D120" s="17" t="str">
        <f>IFERROR(INDEX(Tableau1[],MATCH(ROW()-1,Tableau1[ALPHA],0),4),"")</f>
        <v>-</v>
      </c>
      <c r="E120" s="17">
        <f t="array" ref="E120">IFERROR(INDEX(Tableau1[],MATCH(ROW()-1,Tableau1[ALPHA],0),5),"")</f>
        <v>5</v>
      </c>
      <c r="F120" s="17" t="str">
        <f t="array" ref="F120">IFERROR(INDEX(Tableau1[],MATCH(ROW()-1,Tableau1[ALPHA],0),6),"")</f>
        <v>DABSTART</v>
      </c>
      <c r="G120" s="17">
        <f t="array" ref="G120">IFERROR(INDEX(Tableau1[],MATCH(ROW()-1,Tableau1[ALPHA],0),7),"")</f>
        <v>0</v>
      </c>
      <c r="H120" s="19">
        <f t="array" ref="H120">IFERROR(INDEX(Tableau1[],MATCH(ROW()-1,Tableau1[ALPHA],0),8),"")</f>
        <v>13.4</v>
      </c>
    </row>
    <row r="121" spans="1:8">
      <c r="A121" s="18" t="str">
        <f t="array" ref="A121">IFERROR(INDEX(Tableau1[],MATCH(ROW()-1,Tableau1[ALPHA],0),1),"")</f>
        <v>DIVERS</v>
      </c>
      <c r="B121" s="17" t="str">
        <f t="array" ref="B121">IFERROR(INDEX(Tableau1[],MATCH(ROW()-1,Tableau1[ALPHA],0),2),"")</f>
        <v>prexidine</v>
      </c>
      <c r="C121" s="17" t="str">
        <f t="array" ref="C121">IFERROR(INDEX(Tableau1[],MATCH(ROW()-1,Tableau1[ALPHA],0),3),"")</f>
        <v>-</v>
      </c>
      <c r="D121" s="17" t="str">
        <f>IFERROR(INDEX(Tableau1[],MATCH(ROW()-1,Tableau1[ALPHA],0),4),"")</f>
        <v>-</v>
      </c>
      <c r="E121" s="17" t="str">
        <f t="array" ref="E121">IFERROR(INDEX(Tableau1[],MATCH(ROW()-1,Tableau1[ALPHA],0),5),"")</f>
        <v>200mL</v>
      </c>
      <c r="F121" s="17" t="str">
        <f t="array" ref="F121">IFERROR(INDEX(Tableau1[],MATCH(ROW()-1,Tableau1[ALPHA],0),6),"")</f>
        <v>-</v>
      </c>
      <c r="G121" s="17" t="str">
        <f t="array" ref="G121">IFERROR(INDEX(Tableau1[],MATCH(ROW()-1,Tableau1[ALPHA],0),7),"")</f>
        <v>-</v>
      </c>
      <c r="H121" s="19">
        <f t="array" ref="H121">IFERROR(INDEX(Tableau1[],MATCH(ROW()-1,Tableau1[ALPHA],0),8),"")</f>
        <v>2.58</v>
      </c>
    </row>
    <row r="122" spans="1:8">
      <c r="A122" s="18" t="str">
        <f t="array" ref="A122">IFERROR(INDEX(Tableau1[],MATCH(ROW()-1,Tableau1[ALPHA],0),1),"")</f>
        <v>ENDODONTIE</v>
      </c>
      <c r="B122" s="17" t="str">
        <f t="array" ref="B122">IFERROR(INDEX(Tableau1[],MATCH(ROW()-1,Tableau1[ALPHA],0),2),"")</f>
        <v>protapergold f1 21mm</v>
      </c>
      <c r="C122" s="17" t="str">
        <f t="array" ref="C122">IFERROR(INDEX(Tableau1[],MATCH(ROW()-1,Tableau1[ALPHA],0),3),"")</f>
        <v>DENTSPLY</v>
      </c>
      <c r="D122" s="17" t="str">
        <f>IFERROR(INDEX(Tableau1[],MATCH(ROW()-1,Tableau1[ALPHA],0),4),"")</f>
        <v>ART9391</v>
      </c>
      <c r="E122" s="17" t="str">
        <f t="array" ref="E122">IFERROR(INDEX(Tableau1[],MATCH(ROW()-1,Tableau1[ALPHA],0),5),"")</f>
        <v>-</v>
      </c>
      <c r="F122" s="17" t="str">
        <f t="array" ref="F122">IFERROR(INDEX(Tableau1[],MATCH(ROW()-1,Tableau1[ALPHA],0),6),"")</f>
        <v>DABSTART</v>
      </c>
      <c r="G122" s="17" t="str">
        <f t="array" ref="G122">IFERROR(INDEX(Tableau1[],MATCH(ROW()-1,Tableau1[ALPHA],0),7),"")</f>
        <v>-</v>
      </c>
      <c r="H122" s="19">
        <f t="array" ref="H122">IFERROR(INDEX(Tableau1[],MATCH(ROW()-1,Tableau1[ALPHA],0),8),"")</f>
        <v>69.900000000000006</v>
      </c>
    </row>
    <row r="123" spans="1:8">
      <c r="A123" s="18" t="str">
        <f t="array" ref="A123">IFERROR(INDEX(Tableau1[],MATCH(ROW()-1,Tableau1[ALPHA],0),1),"")</f>
        <v>ENDODONTIE</v>
      </c>
      <c r="B123" s="17" t="str">
        <f t="array" ref="B123">IFERROR(INDEX(Tableau1[],MATCH(ROW()-1,Tableau1[ALPHA],0),2),"")</f>
        <v>protapergold f1 25mm</v>
      </c>
      <c r="C123" s="17" t="str">
        <f t="array" ref="C123">IFERROR(INDEX(Tableau1[],MATCH(ROW()-1,Tableau1[ALPHA],0),3),"")</f>
        <v>DENTSPLY</v>
      </c>
      <c r="D123" s="17" t="str">
        <f>IFERROR(INDEX(Tableau1[],MATCH(ROW()-1,Tableau1[ALPHA],0),4),"")</f>
        <v>ART9398</v>
      </c>
      <c r="E123" s="17" t="str">
        <f t="array" ref="E123">IFERROR(INDEX(Tableau1[],MATCH(ROW()-1,Tableau1[ALPHA],0),5),"")</f>
        <v>-</v>
      </c>
      <c r="F123" s="17" t="str">
        <f t="array" ref="F123">IFERROR(INDEX(Tableau1[],MATCH(ROW()-1,Tableau1[ALPHA],0),6),"")</f>
        <v>DABSTART</v>
      </c>
      <c r="G123" s="17" t="str">
        <f t="array" ref="G123">IFERROR(INDEX(Tableau1[],MATCH(ROW()-1,Tableau1[ALPHA],0),7),"")</f>
        <v>-</v>
      </c>
      <c r="H123" s="19">
        <f t="array" ref="H123">IFERROR(INDEX(Tableau1[],MATCH(ROW()-1,Tableau1[ALPHA],0),8),"")</f>
        <v>69.900000000000006</v>
      </c>
    </row>
    <row r="124" spans="1:8">
      <c r="A124" s="18" t="str">
        <f t="array" ref="A124">IFERROR(INDEX(Tableau1[],MATCH(ROW()-1,Tableau1[ALPHA],0),1),"")</f>
        <v>ENDODONTIE</v>
      </c>
      <c r="B124" s="17" t="str">
        <f t="array" ref="B124">IFERROR(INDEX(Tableau1[],MATCH(ROW()-1,Tableau1[ALPHA],0),2),"")</f>
        <v>protapergold f2 21mm</v>
      </c>
      <c r="C124" s="17" t="str">
        <f t="array" ref="C124">IFERROR(INDEX(Tableau1[],MATCH(ROW()-1,Tableau1[ALPHA],0),3),"")</f>
        <v>DENTSPLY</v>
      </c>
      <c r="D124" s="17" t="str">
        <f>IFERROR(INDEX(Tableau1[],MATCH(ROW()-1,Tableau1[ALPHA],0),4),"")</f>
        <v>ART9415</v>
      </c>
      <c r="E124" s="17" t="str">
        <f t="array" ref="E124">IFERROR(INDEX(Tableau1[],MATCH(ROW()-1,Tableau1[ALPHA],0),5),"")</f>
        <v>-</v>
      </c>
      <c r="F124" s="17" t="str">
        <f t="array" ref="F124">IFERROR(INDEX(Tableau1[],MATCH(ROW()-1,Tableau1[ALPHA],0),6),"")</f>
        <v>DABSTART</v>
      </c>
      <c r="G124" s="17" t="str">
        <f t="array" ref="G124">IFERROR(INDEX(Tableau1[],MATCH(ROW()-1,Tableau1[ALPHA],0),7),"")</f>
        <v>-</v>
      </c>
      <c r="H124" s="19">
        <f t="array" ref="H124">IFERROR(INDEX(Tableau1[],MATCH(ROW()-1,Tableau1[ALPHA],0),8),"")</f>
        <v>69.900000000000006</v>
      </c>
    </row>
    <row r="125" spans="1:8">
      <c r="A125" s="18" t="str">
        <f t="array" ref="A125">IFERROR(INDEX(Tableau1[],MATCH(ROW()-1,Tableau1[ALPHA],0),1),"")</f>
        <v>ENDODONTIE</v>
      </c>
      <c r="B125" s="17" t="str">
        <f t="array" ref="B125">IFERROR(INDEX(Tableau1[],MATCH(ROW()-1,Tableau1[ALPHA],0),2),"")</f>
        <v>protapergold f2 25mm</v>
      </c>
      <c r="C125" s="17" t="str">
        <f t="array" ref="C125">IFERROR(INDEX(Tableau1[],MATCH(ROW()-1,Tableau1[ALPHA],0),3),"")</f>
        <v>DENTSPLY</v>
      </c>
      <c r="D125" s="17" t="str">
        <f>IFERROR(INDEX(Tableau1[],MATCH(ROW()-1,Tableau1[ALPHA],0),4),"")</f>
        <v>ART9419</v>
      </c>
      <c r="E125" s="17" t="str">
        <f t="array" ref="E125">IFERROR(INDEX(Tableau1[],MATCH(ROW()-1,Tableau1[ALPHA],0),5),"")</f>
        <v>-</v>
      </c>
      <c r="F125" s="17" t="str">
        <f t="array" ref="F125">IFERROR(INDEX(Tableau1[],MATCH(ROW()-1,Tableau1[ALPHA],0),6),"")</f>
        <v>DABSTART</v>
      </c>
      <c r="G125" s="17" t="str">
        <f t="array" ref="G125">IFERROR(INDEX(Tableau1[],MATCH(ROW()-1,Tableau1[ALPHA],0),7),"")</f>
        <v>-</v>
      </c>
      <c r="H125" s="19">
        <f t="array" ref="H125">IFERROR(INDEX(Tableau1[],MATCH(ROW()-1,Tableau1[ALPHA],0),8),"")</f>
        <v>69.900000000000006</v>
      </c>
    </row>
    <row r="126" spans="1:8">
      <c r="A126" s="18" t="str">
        <f t="array" ref="A126">IFERROR(INDEX(Tableau1[],MATCH(ROW()-1,Tableau1[ALPHA],0),1),"")</f>
        <v>ENDODONTIE</v>
      </c>
      <c r="B126" s="17" t="str">
        <f t="array" ref="B126">IFERROR(INDEX(Tableau1[],MATCH(ROW()-1,Tableau1[ALPHA],0),2),"")</f>
        <v>protapergold f3 21mm</v>
      </c>
      <c r="C126" s="17" t="str">
        <f t="array" ref="C126">IFERROR(INDEX(Tableau1[],MATCH(ROW()-1,Tableau1[ALPHA],0),3),"")</f>
        <v>DENTSPLY</v>
      </c>
      <c r="D126" s="17" t="str">
        <f>IFERROR(INDEX(Tableau1[],MATCH(ROW()-1,Tableau1[ALPHA],0),4),"")</f>
        <v>ART9416</v>
      </c>
      <c r="E126" s="17" t="str">
        <f t="array" ref="E126">IFERROR(INDEX(Tableau1[],MATCH(ROW()-1,Tableau1[ALPHA],0),5),"")</f>
        <v>-</v>
      </c>
      <c r="F126" s="17" t="str">
        <f t="array" ref="F126">IFERROR(INDEX(Tableau1[],MATCH(ROW()-1,Tableau1[ALPHA],0),6),"")</f>
        <v>DABSTART</v>
      </c>
      <c r="G126" s="17" t="str">
        <f t="array" ref="G126">IFERROR(INDEX(Tableau1[],MATCH(ROW()-1,Tableau1[ALPHA],0),7),"")</f>
        <v>-</v>
      </c>
      <c r="H126" s="19">
        <f t="array" ref="H126">IFERROR(INDEX(Tableau1[],MATCH(ROW()-1,Tableau1[ALPHA],0),8),"")</f>
        <v>69.900000000000006</v>
      </c>
    </row>
    <row r="127" spans="1:8">
      <c r="A127" s="18" t="str">
        <f t="array" ref="A127">IFERROR(INDEX(Tableau1[],MATCH(ROW()-1,Tableau1[ALPHA],0),1),"")</f>
        <v>ENDODONTIE</v>
      </c>
      <c r="B127" s="17" t="str">
        <f t="array" ref="B127">IFERROR(INDEX(Tableau1[],MATCH(ROW()-1,Tableau1[ALPHA],0),2),"")</f>
        <v>protapergold f3 25mm</v>
      </c>
      <c r="C127" s="17" t="str">
        <f t="array" ref="C127">IFERROR(INDEX(Tableau1[],MATCH(ROW()-1,Tableau1[ALPHA],0),3),"")</f>
        <v>DENTSPLY</v>
      </c>
      <c r="D127" s="17" t="str">
        <f>IFERROR(INDEX(Tableau1[],MATCH(ROW()-1,Tableau1[ALPHA],0),4),"")</f>
        <v>ART9418</v>
      </c>
      <c r="E127" s="17" t="str">
        <f t="array" ref="E127">IFERROR(INDEX(Tableau1[],MATCH(ROW()-1,Tableau1[ALPHA],0),5),"")</f>
        <v>-</v>
      </c>
      <c r="F127" s="17" t="str">
        <f t="array" ref="F127">IFERROR(INDEX(Tableau1[],MATCH(ROW()-1,Tableau1[ALPHA],0),6),"")</f>
        <v>DABSTART</v>
      </c>
      <c r="G127" s="17" t="str">
        <f t="array" ref="G127">IFERROR(INDEX(Tableau1[],MATCH(ROW()-1,Tableau1[ALPHA],0),7),"")</f>
        <v>-</v>
      </c>
      <c r="H127" s="19">
        <f t="array" ref="H127">IFERROR(INDEX(Tableau1[],MATCH(ROW()-1,Tableau1[ALPHA],0),8),"")</f>
        <v>69.900000000000006</v>
      </c>
    </row>
    <row r="128" spans="1:8">
      <c r="A128" s="18" t="str">
        <f t="array" ref="A128">IFERROR(INDEX(Tableau1[],MATCH(ROW()-1,Tableau1[ALPHA],0),1),"")</f>
        <v>ENDODONTIE</v>
      </c>
      <c r="B128" s="17" t="str">
        <f t="array" ref="B128">IFERROR(INDEX(Tableau1[],MATCH(ROW()-1,Tableau1[ALPHA],0),2),"")</f>
        <v>protapergold s1 21mm</v>
      </c>
      <c r="C128" s="17" t="str">
        <f t="array" ref="C128">IFERROR(INDEX(Tableau1[],MATCH(ROW()-1,Tableau1[ALPHA],0),3),"")</f>
        <v>DENTSPLY</v>
      </c>
      <c r="D128" s="17" t="str">
        <f>IFERROR(INDEX(Tableau1[],MATCH(ROW()-1,Tableau1[ALPHA],0),4),"")</f>
        <v>-</v>
      </c>
      <c r="E128" s="17" t="str">
        <f t="array" ref="E128">IFERROR(INDEX(Tableau1[],MATCH(ROW()-1,Tableau1[ALPHA],0),5),"")</f>
        <v>-</v>
      </c>
      <c r="F128" s="17" t="str">
        <f t="array" ref="F128">IFERROR(INDEX(Tableau1[],MATCH(ROW()-1,Tableau1[ALPHA],0),6),"")</f>
        <v>DABSTART</v>
      </c>
      <c r="G128" s="17" t="str">
        <f t="array" ref="G128">IFERROR(INDEX(Tableau1[],MATCH(ROW()-1,Tableau1[ALPHA],0),7),"")</f>
        <v>-</v>
      </c>
      <c r="H128" s="19">
        <f t="array" ref="H128">IFERROR(INDEX(Tableau1[],MATCH(ROW()-1,Tableau1[ALPHA],0),8),"")</f>
        <v>69.900000000000006</v>
      </c>
    </row>
    <row r="129" spans="1:8">
      <c r="A129" s="18" t="str">
        <f t="array" ref="A129">IFERROR(INDEX(Tableau1[],MATCH(ROW()-1,Tableau1[ALPHA],0),1),"")</f>
        <v>ENDODONTIE</v>
      </c>
      <c r="B129" s="17" t="str">
        <f t="array" ref="B129">IFERROR(INDEX(Tableau1[],MATCH(ROW()-1,Tableau1[ALPHA],0),2),"")</f>
        <v>protapergold s1 25mm</v>
      </c>
      <c r="C129" s="17" t="str">
        <f t="array" ref="C129">IFERROR(INDEX(Tableau1[],MATCH(ROW()-1,Tableau1[ALPHA],0),3),"")</f>
        <v>DENTSPLY</v>
      </c>
      <c r="D129" s="17" t="str">
        <f>IFERROR(INDEX(Tableau1[],MATCH(ROW()-1,Tableau1[ALPHA],0),4),"")</f>
        <v>ART9421</v>
      </c>
      <c r="E129" s="17" t="str">
        <f t="array" ref="E129">IFERROR(INDEX(Tableau1[],MATCH(ROW()-1,Tableau1[ALPHA],0),5),"")</f>
        <v>-</v>
      </c>
      <c r="F129" s="17" t="str">
        <f t="array" ref="F129">IFERROR(INDEX(Tableau1[],MATCH(ROW()-1,Tableau1[ALPHA],0),6),"")</f>
        <v>DABSTART</v>
      </c>
      <c r="G129" s="17" t="str">
        <f t="array" ref="G129">IFERROR(INDEX(Tableau1[],MATCH(ROW()-1,Tableau1[ALPHA],0),7),"")</f>
        <v>-</v>
      </c>
      <c r="H129" s="19">
        <f t="array" ref="H129">IFERROR(INDEX(Tableau1[],MATCH(ROW()-1,Tableau1[ALPHA],0),8),"")</f>
        <v>69.900000000000006</v>
      </c>
    </row>
    <row r="130" spans="1:8">
      <c r="A130" s="18" t="str">
        <f t="array" ref="A130">IFERROR(INDEX(Tableau1[],MATCH(ROW()-1,Tableau1[ALPHA],0),1),"")</f>
        <v>ENDODONTIE</v>
      </c>
      <c r="B130" s="17" t="str">
        <f t="array" ref="B130">IFERROR(INDEX(Tableau1[],MATCH(ROW()-1,Tableau1[ALPHA],0),2),"")</f>
        <v>protapergold s2 21mm</v>
      </c>
      <c r="C130" s="17" t="str">
        <f t="array" ref="C130">IFERROR(INDEX(Tableau1[],MATCH(ROW()-1,Tableau1[ALPHA],0),3),"")</f>
        <v>DENTSPLY</v>
      </c>
      <c r="D130" s="17" t="str">
        <f>IFERROR(INDEX(Tableau1[],MATCH(ROW()-1,Tableau1[ALPHA],0),4),"")</f>
        <v>ART9393</v>
      </c>
      <c r="E130" s="17" t="str">
        <f t="array" ref="E130">IFERROR(INDEX(Tableau1[],MATCH(ROW()-1,Tableau1[ALPHA],0),5),"")</f>
        <v>-</v>
      </c>
      <c r="F130" s="17" t="str">
        <f t="array" ref="F130">IFERROR(INDEX(Tableau1[],MATCH(ROW()-1,Tableau1[ALPHA],0),6),"")</f>
        <v>DABSTART</v>
      </c>
      <c r="G130" s="17" t="str">
        <f t="array" ref="G130">IFERROR(INDEX(Tableau1[],MATCH(ROW()-1,Tableau1[ALPHA],0),7),"")</f>
        <v>-</v>
      </c>
      <c r="H130" s="19">
        <f t="array" ref="H130">IFERROR(INDEX(Tableau1[],MATCH(ROW()-1,Tableau1[ALPHA],0),8),"")</f>
        <v>69.900000000000006</v>
      </c>
    </row>
    <row r="131" spans="1:8">
      <c r="A131" s="18" t="str">
        <f t="array" ref="A131">IFERROR(INDEX(Tableau1[],MATCH(ROW()-1,Tableau1[ALPHA],0),1),"")</f>
        <v>ENDODONTIE</v>
      </c>
      <c r="B131" s="17" t="str">
        <f t="array" ref="B131">IFERROR(INDEX(Tableau1[],MATCH(ROW()-1,Tableau1[ALPHA],0),2),"")</f>
        <v>protapergold s2 25mm</v>
      </c>
      <c r="C131" s="17" t="str">
        <f t="array" ref="C131">IFERROR(INDEX(Tableau1[],MATCH(ROW()-1,Tableau1[ALPHA],0),3),"")</f>
        <v>DENTSPLY</v>
      </c>
      <c r="D131" s="17" t="str">
        <f>IFERROR(INDEX(Tableau1[],MATCH(ROW()-1,Tableau1[ALPHA],0),4),"")</f>
        <v>ART9420</v>
      </c>
      <c r="E131" s="17" t="str">
        <f t="array" ref="E131">IFERROR(INDEX(Tableau1[],MATCH(ROW()-1,Tableau1[ALPHA],0),5),"")</f>
        <v>-</v>
      </c>
      <c r="F131" s="17" t="str">
        <f t="array" ref="F131">IFERROR(INDEX(Tableau1[],MATCH(ROW()-1,Tableau1[ALPHA],0),6),"")</f>
        <v>DABSTART</v>
      </c>
      <c r="G131" s="17" t="str">
        <f t="array" ref="G131">IFERROR(INDEX(Tableau1[],MATCH(ROW()-1,Tableau1[ALPHA],0),7),"")</f>
        <v>-</v>
      </c>
      <c r="H131" s="19">
        <f t="array" ref="H131">IFERROR(INDEX(Tableau1[],MATCH(ROW()-1,Tableau1[ALPHA],0),8),"")</f>
        <v>69.900000000000006</v>
      </c>
    </row>
    <row r="132" spans="1:8">
      <c r="A132" s="18" t="str">
        <f t="array" ref="A132">IFERROR(INDEX(Tableau1[],MATCH(ROW()-1,Tableau1[ALPHA],0),1),"")</f>
        <v>ENDODONTIE</v>
      </c>
      <c r="B132" s="17" t="str">
        <f t="array" ref="B132">IFERROR(INDEX(Tableau1[],MATCH(ROW()-1,Tableau1[ALPHA],0),2),"")</f>
        <v>protapergold sx</v>
      </c>
      <c r="C132" s="17" t="str">
        <f t="array" ref="C132">IFERROR(INDEX(Tableau1[],MATCH(ROW()-1,Tableau1[ALPHA],0),3),"")</f>
        <v>-</v>
      </c>
      <c r="D132" s="17" t="str">
        <f>IFERROR(INDEX(Tableau1[],MATCH(ROW()-1,Tableau1[ALPHA],0),4),"")</f>
        <v>-</v>
      </c>
      <c r="E132" s="17" t="str">
        <f t="array" ref="E132">IFERROR(INDEX(Tableau1[],MATCH(ROW()-1,Tableau1[ALPHA],0),5),"")</f>
        <v>-</v>
      </c>
      <c r="F132" s="17" t="str">
        <f t="array" ref="F132">IFERROR(INDEX(Tableau1[],MATCH(ROW()-1,Tableau1[ALPHA],0),6),"")</f>
        <v>DABSTART</v>
      </c>
      <c r="G132" s="17" t="str">
        <f t="array" ref="G132">IFERROR(INDEX(Tableau1[],MATCH(ROW()-1,Tableau1[ALPHA],0),7),"")</f>
        <v>-</v>
      </c>
      <c r="H132" s="19">
        <f t="array" ref="H132">IFERROR(INDEX(Tableau1[],MATCH(ROW()-1,Tableau1[ALPHA],0),8),"")</f>
        <v>69.900000000000006</v>
      </c>
    </row>
    <row r="133" spans="1:8">
      <c r="A133" s="18" t="str">
        <f t="array" ref="A133">IFERROR(INDEX(Tableau1[],MATCH(ROW()-1,Tableau1[ALPHA],0),1),"")</f>
        <v>SOINS CONSERVATEURS</v>
      </c>
      <c r="B133" s="17" t="str">
        <f t="array" ref="B133">IFERROR(INDEX(Tableau1[],MATCH(ROW()-1,Tableau1[ALPHA],0),2),"")</f>
        <v>redilda blanc</v>
      </c>
      <c r="C133" s="17" t="str">
        <f t="array" ref="C133">IFERROR(INDEX(Tableau1[],MATCH(ROW()-1,Tableau1[ALPHA],0),3),"")</f>
        <v>VOCO</v>
      </c>
      <c r="D133" s="17" t="str">
        <f>IFERROR(INDEX(Tableau1[],MATCH(ROW()-1,Tableau1[ALPHA],0),4),"")</f>
        <v>ART9880</v>
      </c>
      <c r="E133" s="17" t="str">
        <f t="array" ref="E133">IFERROR(INDEX(Tableau1[],MATCH(ROW()-1,Tableau1[ALPHA],0),5),"")</f>
        <v>50g</v>
      </c>
      <c r="F133" s="17" t="str">
        <f t="array" ref="F133">IFERROR(INDEX(Tableau1[],MATCH(ROW()-1,Tableau1[ALPHA],0),6),"")</f>
        <v>DABSTART</v>
      </c>
      <c r="G133" s="17">
        <f t="array" ref="G133">IFERROR(INDEX(Tableau1[],MATCH(ROW()-1,Tableau1[ALPHA],0),7),"")</f>
        <v>2</v>
      </c>
      <c r="H133" s="19">
        <f t="array" ref="H133">IFERROR(INDEX(Tableau1[],MATCH(ROW()-1,Tableau1[ALPHA],0),8),"")</f>
        <v>223</v>
      </c>
    </row>
    <row r="134" spans="1:8">
      <c r="A134" s="18" t="str">
        <f t="array" ref="A134">IFERROR(INDEX(Tableau1[],MATCH(ROW()-1,Tableau1[ALPHA],0),1),"")</f>
        <v>SOINS CONSERVATEURS</v>
      </c>
      <c r="B134" s="17" t="str">
        <f t="array" ref="B134">IFERROR(INDEX(Tableau1[],MATCH(ROW()-1,Tableau1[ALPHA],0),2),"")</f>
        <v>redilda dentine</v>
      </c>
      <c r="C134" s="17" t="str">
        <f t="array" ref="C134">IFERROR(INDEX(Tableau1[],MATCH(ROW()-1,Tableau1[ALPHA],0),3),"")</f>
        <v>VOCO</v>
      </c>
      <c r="D134" s="17" t="str">
        <f>IFERROR(INDEX(Tableau1[],MATCH(ROW()-1,Tableau1[ALPHA],0),4),"")</f>
        <v>VOCO11-003</v>
      </c>
      <c r="E134" s="17" t="str">
        <f t="array" ref="E134">IFERROR(INDEX(Tableau1[],MATCH(ROW()-1,Tableau1[ALPHA],0),5),"")</f>
        <v>10g</v>
      </c>
      <c r="F134" s="17" t="str">
        <f t="array" ref="F134">IFERROR(INDEX(Tableau1[],MATCH(ROW()-1,Tableau1[ALPHA],0),6),"")</f>
        <v>HARD</v>
      </c>
      <c r="G134" s="17">
        <f t="array" ref="G134">IFERROR(INDEX(Tableau1[],MATCH(ROW()-1,Tableau1[ALPHA],0),7),"")</f>
        <v>0</v>
      </c>
      <c r="H134" s="19">
        <f t="array" ref="H134">IFERROR(INDEX(Tableau1[],MATCH(ROW()-1,Tableau1[ALPHA],0),8),"")</f>
        <v>87.51</v>
      </c>
    </row>
    <row r="135" spans="1:8">
      <c r="A135" s="18" t="str">
        <f t="array" ref="A135">IFERROR(INDEX(Tableau1[],MATCH(ROW()-1,Tableau1[ALPHA],0),1),"")</f>
        <v>PROTHESE</v>
      </c>
      <c r="B135" s="17" t="str">
        <f t="array" ref="B135">IFERROR(INDEX(Tableau1[],MATCH(ROW()-1,Tableau1[ALPHA],0),2),"")</f>
        <v>relyx teinte A2</v>
      </c>
      <c r="C135" s="17" t="str">
        <f t="array" ref="C135">IFERROR(INDEX(Tableau1[],MATCH(ROW()-1,Tableau1[ALPHA],0),3),"")</f>
        <v>3M</v>
      </c>
      <c r="D135" s="17" t="str">
        <f>IFERROR(INDEX(Tableau1[],MATCH(ROW()-1,Tableau1[ALPHA],0),4),"")</f>
        <v>ART6800</v>
      </c>
      <c r="E135" s="17">
        <f t="array" ref="E135">IFERROR(INDEX(Tableau1[],MATCH(ROW()-1,Tableau1[ALPHA],0),5),"")</f>
        <v>3</v>
      </c>
      <c r="F135" s="17" t="str">
        <f t="array" ref="F135">IFERROR(INDEX(Tableau1[],MATCH(ROW()-1,Tableau1[ALPHA],0),6),"")</f>
        <v>DABSTART</v>
      </c>
      <c r="G135" s="17">
        <f t="array" ref="G135">IFERROR(INDEX(Tableau1[],MATCH(ROW()-1,Tableau1[ALPHA],0),7),"")</f>
        <v>1</v>
      </c>
      <c r="H135" s="19">
        <f t="array" ref="H135">IFERROR(INDEX(Tableau1[],MATCH(ROW()-1,Tableau1[ALPHA],0),8),"")</f>
        <v>318.7</v>
      </c>
    </row>
    <row r="136" spans="1:8">
      <c r="A136" s="18" t="str">
        <f t="array" ref="A136">IFERROR(INDEX(Tableau1[],MATCH(ROW()-1,Tableau1[ALPHA],0),1),"")</f>
        <v>PROTHESE</v>
      </c>
      <c r="B136" s="17" t="str">
        <f t="array" ref="B136">IFERROR(INDEX(Tableau1[],MATCH(ROW()-1,Tableau1[ALPHA],0),2),"")</f>
        <v>resine structur2 sc A2</v>
      </c>
      <c r="C136" s="17" t="str">
        <f t="array" ref="C136">IFERROR(INDEX(Tableau1[],MATCH(ROW()-1,Tableau1[ALPHA],0),3),"")</f>
        <v>VOCO</v>
      </c>
      <c r="D136" s="17" t="str">
        <f>IFERROR(INDEX(Tableau1[],MATCH(ROW()-1,Tableau1[ALPHA],0),4),"")</f>
        <v>-</v>
      </c>
      <c r="E136" s="17" t="str">
        <f t="array" ref="E136">IFERROR(INDEX(Tableau1[],MATCH(ROW()-1,Tableau1[ALPHA],0),5),"")</f>
        <v>-</v>
      </c>
      <c r="F136" s="17" t="str">
        <f t="array" ref="F136">IFERROR(INDEX(Tableau1[],MATCH(ROW()-1,Tableau1[ALPHA],0),6),"")</f>
        <v>-</v>
      </c>
      <c r="G136" s="17">
        <f t="array" ref="G136">IFERROR(INDEX(Tableau1[],MATCH(ROW()-1,Tableau1[ALPHA],0),7),"")</f>
        <v>2</v>
      </c>
      <c r="H136" s="19" t="str">
        <f t="array" ref="H136">IFERROR(INDEX(Tableau1[],MATCH(ROW()-1,Tableau1[ALPHA],0),8),"")</f>
        <v>-</v>
      </c>
    </row>
    <row r="137" spans="1:8">
      <c r="A137" s="18" t="str">
        <f t="array" ref="A137">IFERROR(INDEX(Tableau1[],MATCH(ROW()-1,Tableau1[ALPHA],0),1),"")</f>
        <v>DIVERS</v>
      </c>
      <c r="B137" s="17" t="str">
        <f t="array" ref="B137">IFERROR(INDEX(Tableau1[],MATCH(ROW()-1,Tableau1[ALPHA],0),2),"")</f>
        <v>sachets zip</v>
      </c>
      <c r="C137" s="17" t="str">
        <f t="array" ref="C137">IFERROR(INDEX(Tableau1[],MATCH(ROW()-1,Tableau1[ALPHA],0),3),"")</f>
        <v>FINO</v>
      </c>
      <c r="D137" s="17">
        <f>IFERROR(INDEX(Tableau1[],MATCH(ROW()-1,Tableau1[ALPHA],0),4),"")</f>
        <v>83571</v>
      </c>
      <c r="E137" s="17">
        <f t="array" ref="E137">IFERROR(INDEX(Tableau1[],MATCH(ROW()-1,Tableau1[ALPHA],0),5),"")</f>
        <v>1000</v>
      </c>
      <c r="F137" s="17" t="str">
        <f t="array" ref="F137">IFERROR(INDEX(Tableau1[],MATCH(ROW()-1,Tableau1[ALPHA],0),6),"")</f>
        <v>DT SHOP</v>
      </c>
      <c r="G137" s="17" t="str">
        <f t="array" ref="G137">IFERROR(INDEX(Tableau1[],MATCH(ROW()-1,Tableau1[ALPHA],0),7),"")</f>
        <v>-</v>
      </c>
      <c r="H137" s="19">
        <f t="array" ref="H137">IFERROR(INDEX(Tableau1[],MATCH(ROW()-1,Tableau1[ALPHA],0),8),"")</f>
        <v>115.1</v>
      </c>
    </row>
    <row r="138" spans="1:8">
      <c r="A138" s="18" t="str">
        <f t="array" ref="A138">IFERROR(INDEX(Tableau1[],MATCH(ROW()-1,Tableau1[ALPHA],0),1),"")</f>
        <v>DIVERS</v>
      </c>
      <c r="B138" s="17" t="str">
        <f t="array" ref="B138">IFERROR(INDEX(Tableau1[],MATCH(ROW()-1,Tableau1[ALPHA],0),2),"")</f>
        <v>SAVON</v>
      </c>
      <c r="C138" s="17" t="str">
        <f t="array" ref="C138">IFERROR(INDEX(Tableau1[],MATCH(ROW()-1,Tableau1[ALPHA],0),3),"")</f>
        <v>GOJO</v>
      </c>
      <c r="D138" s="17" t="str">
        <f>IFERROR(INDEX(Tableau1[],MATCH(ROW()-1,Tableau1[ALPHA],0),4),"")</f>
        <v>ref 5665</v>
      </c>
      <c r="E138" s="17" t="str">
        <f t="array" ref="E138">IFERROR(INDEX(Tableau1[],MATCH(ROW()-1,Tableau1[ALPHA],0),5),"")</f>
        <v>1200mLx4</v>
      </c>
      <c r="F138" s="17" t="str">
        <f t="array" ref="F138">IFERROR(INDEX(Tableau1[],MATCH(ROW()-1,Tableau1[ALPHA],0),6),"")</f>
        <v>RH OI</v>
      </c>
      <c r="G138" s="17" t="str">
        <f t="array" ref="G138">IFERROR(INDEX(Tableau1[],MATCH(ROW()-1,Tableau1[ALPHA],0),7),"")</f>
        <v>-</v>
      </c>
      <c r="H138" s="19">
        <f t="array" ref="H138">IFERROR(INDEX(Tableau1[],MATCH(ROW()-1,Tableau1[ALPHA],0),8),"")</f>
        <v>19.989999999999998</v>
      </c>
    </row>
    <row r="139" spans="1:8">
      <c r="A139" s="18" t="str">
        <f t="array" ref="A139">IFERROR(INDEX(Tableau1[],MATCH(ROW()-1,Tableau1[ALPHA],0),1),"")</f>
        <v>SOINS CONSERVATEURS</v>
      </c>
      <c r="B139" s="17" t="str">
        <f t="array" ref="B139">IFERROR(INDEX(Tableau1[],MATCH(ROW()-1,Tableau1[ALPHA],0),2),"")</f>
        <v>screw post M 4</v>
      </c>
      <c r="C139" s="17" t="str">
        <f t="array" ref="C139">IFERROR(INDEX(Tableau1[],MATCH(ROW()-1,Tableau1[ALPHA],0),3),"")</f>
        <v>DENTATUS</v>
      </c>
      <c r="D139" s="17" t="str">
        <f>IFERROR(INDEX(Tableau1[],MATCH(ROW()-1,Tableau1[ALPHA],0),4),"")</f>
        <v>-</v>
      </c>
      <c r="E139" s="17" t="str">
        <f t="array" ref="E139">IFERROR(INDEX(Tableau1[],MATCH(ROW()-1,Tableau1[ALPHA],0),5),"")</f>
        <v>-</v>
      </c>
      <c r="F139" s="17" t="str">
        <f t="array" ref="F139">IFERROR(INDEX(Tableau1[],MATCH(ROW()-1,Tableau1[ALPHA],0),6),"")</f>
        <v>DENTAL AUSTRAL</v>
      </c>
      <c r="G139" s="17">
        <f t="array" ref="G139">IFERROR(INDEX(Tableau1[],MATCH(ROW()-1,Tableau1[ALPHA],0),7),"")</f>
        <v>0</v>
      </c>
      <c r="H139" s="19" t="str">
        <f t="array" ref="H139">IFERROR(INDEX(Tableau1[],MATCH(ROW()-1,Tableau1[ALPHA],0),8),"")</f>
        <v>-</v>
      </c>
    </row>
    <row r="140" spans="1:8">
      <c r="A140" s="18" t="str">
        <f t="array" ref="A140">IFERROR(INDEX(Tableau1[],MATCH(ROW()-1,Tableau1[ALPHA],0),1),"")</f>
        <v>SOINS CONSERVATEURS</v>
      </c>
      <c r="B140" s="17" t="str">
        <f t="array" ref="B140">IFERROR(INDEX(Tableau1[],MATCH(ROW()-1,Tableau1[ALPHA],0),2),"")</f>
        <v>screw post M3</v>
      </c>
      <c r="C140" s="17" t="str">
        <f t="array" ref="C140">IFERROR(INDEX(Tableau1[],MATCH(ROW()-1,Tableau1[ALPHA],0),3),"")</f>
        <v>DENTATUS</v>
      </c>
      <c r="D140" s="17" t="str">
        <f>IFERROR(INDEX(Tableau1[],MATCH(ROW()-1,Tableau1[ALPHA],0),4),"")</f>
        <v>DPI126.DERRAM</v>
      </c>
      <c r="E140" s="17">
        <f t="array" ref="E140">IFERROR(INDEX(Tableau1[],MATCH(ROW()-1,Tableau1[ALPHA],0),5),"")</f>
        <v>1</v>
      </c>
      <c r="F140" s="17" t="str">
        <f t="array" ref="F140">IFERROR(INDEX(Tableau1[],MATCH(ROW()-1,Tableau1[ALPHA],0),6),"")</f>
        <v>DENTAL OI</v>
      </c>
      <c r="G140" s="17">
        <f t="array" ref="G140">IFERROR(INDEX(Tableau1[],MATCH(ROW()-1,Tableau1[ALPHA],0),7),"")</f>
        <v>0</v>
      </c>
      <c r="H140" s="19">
        <f t="array" ref="H140">IFERROR(INDEX(Tableau1[],MATCH(ROW()-1,Tableau1[ALPHA],0),8),"")</f>
        <v>20.16</v>
      </c>
    </row>
    <row r="141" spans="1:8">
      <c r="A141" s="18" t="str">
        <f t="array" ref="A141">IFERROR(INDEX(Tableau1[],MATCH(ROW()-1,Tableau1[ALPHA],0),1),"")</f>
        <v>SOINS CONSERVATEURS</v>
      </c>
      <c r="B141" s="17" t="str">
        <f t="array" ref="B141">IFERROR(INDEX(Tableau1[],MATCH(ROW()-1,Tableau1[ALPHA],0),2),"")</f>
        <v>sealant clinpro</v>
      </c>
      <c r="C141" s="17" t="str">
        <f t="array" ref="C141">IFERROR(INDEX(Tableau1[],MATCH(ROW()-1,Tableau1[ALPHA],0),3),"")</f>
        <v>3M</v>
      </c>
      <c r="D141" s="17" t="str">
        <f>IFERROR(INDEX(Tableau1[],MATCH(ROW()-1,Tableau1[ALPHA],0),4),"")</f>
        <v>-</v>
      </c>
      <c r="E141" s="17" t="str">
        <f t="array" ref="E141">IFERROR(INDEX(Tableau1[],MATCH(ROW()-1,Tableau1[ALPHA],0),5),"")</f>
        <v>-</v>
      </c>
      <c r="F141" s="17" t="str">
        <f t="array" ref="F141">IFERROR(INDEX(Tableau1[],MATCH(ROW()-1,Tableau1[ALPHA],0),6),"")</f>
        <v>-</v>
      </c>
      <c r="G141" s="17">
        <f t="array" ref="G141">IFERROR(INDEX(Tableau1[],MATCH(ROW()-1,Tableau1[ALPHA],0),7),"")</f>
        <v>0</v>
      </c>
      <c r="H141" s="19" t="str">
        <f t="array" ref="H141">IFERROR(INDEX(Tableau1[],MATCH(ROW()-1,Tableau1[ALPHA],0),8),"")</f>
        <v>-</v>
      </c>
    </row>
    <row r="142" spans="1:8">
      <c r="A142" s="18" t="str">
        <f t="array" ref="A142">IFERROR(INDEX(Tableau1[],MATCH(ROW()-1,Tableau1[ALPHA],0),1),"")</f>
        <v>PROTHESE</v>
      </c>
      <c r="B142" s="17" t="str">
        <f t="array" ref="B142">IFERROR(INDEX(Tableau1[],MATCH(ROW()-1,Tableau1[ALPHA],0),2),"")</f>
        <v>sealtemp soft</v>
      </c>
      <c r="C142" s="17" t="str">
        <f t="array" ref="C142">IFERROR(INDEX(Tableau1[],MATCH(ROW()-1,Tableau1[ALPHA],0),3),"")</f>
        <v>ELSODENT</v>
      </c>
      <c r="D142" s="17" t="str">
        <f>IFERROR(INDEX(Tableau1[],MATCH(ROW()-1,Tableau1[ALPHA],0),4),"")</f>
        <v>ART 10002</v>
      </c>
      <c r="E142" s="17" t="str">
        <f t="array" ref="E142">IFERROR(INDEX(Tableau1[],MATCH(ROW()-1,Tableau1[ALPHA],0),5),"")</f>
        <v>2X5mL</v>
      </c>
      <c r="F142" s="17" t="str">
        <f t="array" ref="F142">IFERROR(INDEX(Tableau1[],MATCH(ROW()-1,Tableau1[ALPHA],0),6),"")</f>
        <v>DABSTART</v>
      </c>
      <c r="G142" s="17">
        <f t="array" ref="G142">IFERROR(INDEX(Tableau1[],MATCH(ROW()-1,Tableau1[ALPHA],0),7),"")</f>
        <v>2</v>
      </c>
      <c r="H142" s="19">
        <f t="array" ref="H142">IFERROR(INDEX(Tableau1[],MATCH(ROW()-1,Tableau1[ALPHA],0),8),"")</f>
        <v>77.5</v>
      </c>
    </row>
    <row r="143" spans="1:8">
      <c r="A143" s="18" t="str">
        <f t="array" ref="A143">IFERROR(INDEX(Tableau1[],MATCH(ROW()-1,Tableau1[ALPHA],0),1),"")</f>
        <v>DIVERS</v>
      </c>
      <c r="B143" s="17" t="str">
        <f t="array" ref="B143">IFERROR(INDEX(Tableau1[],MATCH(ROW()-1,Tableau1[ALPHA],0),2),"")</f>
        <v>septanest 1/100 000</v>
      </c>
      <c r="C143" s="17" t="str">
        <f t="array" ref="C143">IFERROR(INDEX(Tableau1[],MATCH(ROW()-1,Tableau1[ALPHA],0),3),"")</f>
        <v>SEPTODONT</v>
      </c>
      <c r="D143" s="17" t="str">
        <f>IFERROR(INDEX(Tableau1[],MATCH(ROW()-1,Tableau1[ALPHA],0),4),"")</f>
        <v>ART8958</v>
      </c>
      <c r="E143" s="17" t="str">
        <f t="array" ref="E143">IFERROR(INDEX(Tableau1[],MATCH(ROW()-1,Tableau1[ALPHA],0),5),"")</f>
        <v>-</v>
      </c>
      <c r="F143" s="17" t="str">
        <f t="array" ref="F143">IFERROR(INDEX(Tableau1[],MATCH(ROW()-1,Tableau1[ALPHA],0),6),"")</f>
        <v>DABSTART</v>
      </c>
      <c r="G143" s="17">
        <f t="array" ref="G143">IFERROR(INDEX(Tableau1[],MATCH(ROW()-1,Tableau1[ALPHA],0),7),"")</f>
        <v>6</v>
      </c>
      <c r="H143" s="19">
        <f t="array" ref="H143">IFERROR(INDEX(Tableau1[],MATCH(ROW()-1,Tableau1[ALPHA],0),8),"")</f>
        <v>39</v>
      </c>
    </row>
    <row r="144" spans="1:8">
      <c r="A144" s="18" t="str">
        <f t="array" ref="A144">IFERROR(INDEX(Tableau1[],MATCH(ROW()-1,Tableau1[ALPHA],0),1),"")</f>
        <v>DIVERS</v>
      </c>
      <c r="B144" s="17" t="str">
        <f t="array" ref="B144">IFERROR(INDEX(Tableau1[],MATCH(ROW()-1,Tableau1[ALPHA],0),2),"")</f>
        <v>serviettes 30*30</v>
      </c>
      <c r="C144" s="17" t="str">
        <f t="array" ref="C144">IFERROR(INDEX(Tableau1[],MATCH(ROW()-1,Tableau1[ALPHA],0),3),"")</f>
        <v>-</v>
      </c>
      <c r="D144" s="17" t="str">
        <f>IFERROR(INDEX(Tableau1[],MATCH(ROW()-1,Tableau1[ALPHA],0),4),"")</f>
        <v>-</v>
      </c>
      <c r="E144" s="17">
        <f t="array" ref="E144">IFERROR(INDEX(Tableau1[],MATCH(ROW()-1,Tableau1[ALPHA],0),5),"")</f>
        <v>4000</v>
      </c>
      <c r="F144" s="17" t="str">
        <f t="array" ref="F144">IFERROR(INDEX(Tableau1[],MATCH(ROW()-1,Tableau1[ALPHA],0),6),"")</f>
        <v>ALLYANCE HYGIENE</v>
      </c>
      <c r="G144" s="17" t="str">
        <f t="array" ref="G144">IFERROR(INDEX(Tableau1[],MATCH(ROW()-1,Tableau1[ALPHA],0),7),"")</f>
        <v>-</v>
      </c>
      <c r="H144" s="19" t="str">
        <f t="array" ref="H144">IFERROR(INDEX(Tableau1[],MATCH(ROW()-1,Tableau1[ALPHA],0),8),"")</f>
        <v>-</v>
      </c>
    </row>
    <row r="145" spans="1:8">
      <c r="A145" s="18" t="str">
        <f t="array" ref="A145">IFERROR(INDEX(Tableau1[],MATCH(ROW()-1,Tableau1[ALPHA],0),1),"")</f>
        <v>PROTHESE</v>
      </c>
      <c r="B145" s="17" t="str">
        <f t="array" ref="B145">IFERROR(INDEX(Tableau1[],MATCH(ROW()-1,Tableau1[ALPHA],0),2),"")</f>
        <v>soft liner</v>
      </c>
      <c r="C145" s="17" t="str">
        <f t="array" ref="C145">IFERROR(INDEX(Tableau1[],MATCH(ROW()-1,Tableau1[ALPHA],0),3),"")</f>
        <v>GC</v>
      </c>
      <c r="D145" s="17" t="str">
        <f>IFERROR(INDEX(Tableau1[],MATCH(ROW()-1,Tableau1[ALPHA],0),4),"")</f>
        <v>-</v>
      </c>
      <c r="E145" s="17" t="str">
        <f t="array" ref="E145">IFERROR(INDEX(Tableau1[],MATCH(ROW()-1,Tableau1[ALPHA],0),5),"")</f>
        <v>-</v>
      </c>
      <c r="F145" s="17" t="str">
        <f t="array" ref="F145">IFERROR(INDEX(Tableau1[],MATCH(ROW()-1,Tableau1[ALPHA],0),6),"")</f>
        <v>HARD</v>
      </c>
      <c r="G145" s="17">
        <f t="array" ref="G145">IFERROR(INDEX(Tableau1[],MATCH(ROW()-1,Tableau1[ALPHA],0),7),"")</f>
        <v>0</v>
      </c>
      <c r="H145" s="19" t="str">
        <f t="array" ref="H145">IFERROR(INDEX(Tableau1[],MATCH(ROW()-1,Tableau1[ALPHA],0),8),"")</f>
        <v>-</v>
      </c>
    </row>
    <row r="146" spans="1:8">
      <c r="A146" s="18" t="str">
        <f t="array" ref="A146">IFERROR(INDEX(Tableau1[],MATCH(ROW()-1,Tableau1[ALPHA],0),1),"")</f>
        <v>SOINS CONSERVATEURS</v>
      </c>
      <c r="B146" s="17" t="str">
        <f t="array" ref="B146">IFERROR(INDEX(Tableau1[],MATCH(ROW()-1,Tableau1[ALPHA],0),2),"")</f>
        <v>synergy A1</v>
      </c>
      <c r="C146" s="17" t="str">
        <f t="array" ref="C146">IFERROR(INDEX(Tableau1[],MATCH(ROW()-1,Tableau1[ALPHA],0),3),"")</f>
        <v>-</v>
      </c>
      <c r="D146" s="17" t="str">
        <f>IFERROR(INDEX(Tableau1[],MATCH(ROW()-1,Tableau1[ALPHA],0),4),"")</f>
        <v>-</v>
      </c>
      <c r="E146" s="17" t="str">
        <f t="array" ref="E146">IFERROR(INDEX(Tableau1[],MATCH(ROW()-1,Tableau1[ALPHA],0),5),"")</f>
        <v>-</v>
      </c>
      <c r="F146" s="17" t="str">
        <f t="array" ref="F146">IFERROR(INDEX(Tableau1[],MATCH(ROW()-1,Tableau1[ALPHA],0),6),"")</f>
        <v>DENTAL AUSTRAL</v>
      </c>
      <c r="G146" s="17">
        <f t="array" ref="G146">IFERROR(INDEX(Tableau1[],MATCH(ROW()-1,Tableau1[ALPHA],0),7),"")</f>
        <v>0</v>
      </c>
      <c r="H146" s="19" t="str">
        <f t="array" ref="H146">IFERROR(INDEX(Tableau1[],MATCH(ROW()-1,Tableau1[ALPHA],0),8),"")</f>
        <v>-</v>
      </c>
    </row>
    <row r="147" spans="1:8">
      <c r="A147" s="18" t="str">
        <f t="array" ref="A147">IFERROR(INDEX(Tableau1[],MATCH(ROW()-1,Tableau1[ALPHA],0),1),"")</f>
        <v>SOINS CONSERVATEURS</v>
      </c>
      <c r="B147" s="17" t="str">
        <f t="array" ref="B147">IFERROR(INDEX(Tableau1[],MATCH(ROW()-1,Tableau1[ALPHA],0),2),"")</f>
        <v>synergy A2</v>
      </c>
      <c r="C147" s="17" t="str">
        <f t="array" ref="C147">IFERROR(INDEX(Tableau1[],MATCH(ROW()-1,Tableau1[ALPHA],0),3),"")</f>
        <v>-</v>
      </c>
      <c r="D147" s="17" t="str">
        <f>IFERROR(INDEX(Tableau1[],MATCH(ROW()-1,Tableau1[ALPHA],0),4),"")</f>
        <v>-</v>
      </c>
      <c r="E147" s="17" t="str">
        <f t="array" ref="E147">IFERROR(INDEX(Tableau1[],MATCH(ROW()-1,Tableau1[ALPHA],0),5),"")</f>
        <v>-</v>
      </c>
      <c r="F147" s="17" t="str">
        <f t="array" ref="F147">IFERROR(INDEX(Tableau1[],MATCH(ROW()-1,Tableau1[ALPHA],0),6),"")</f>
        <v>DENTAL AUSTRAL</v>
      </c>
      <c r="G147" s="17">
        <f t="array" ref="G147">IFERROR(INDEX(Tableau1[],MATCH(ROW()-1,Tableau1[ALPHA],0),7),"")</f>
        <v>2</v>
      </c>
      <c r="H147" s="19" t="str">
        <f t="array" ref="H147">IFERROR(INDEX(Tableau1[],MATCH(ROW()-1,Tableau1[ALPHA],0),8),"")</f>
        <v>-</v>
      </c>
    </row>
    <row r="148" spans="1:8">
      <c r="A148" s="18" t="str">
        <f t="array" ref="A148">IFERROR(INDEX(Tableau1[],MATCH(ROW()-1,Tableau1[ALPHA],0),1),"")</f>
        <v>SOINS CONSERVATEURS</v>
      </c>
      <c r="B148" s="17" t="str">
        <f t="array" ref="B148">IFERROR(INDEX(Tableau1[],MATCH(ROW()-1,Tableau1[ALPHA],0),2),"")</f>
        <v>synergy A3</v>
      </c>
      <c r="C148" s="17" t="str">
        <f t="array" ref="C148">IFERROR(INDEX(Tableau1[],MATCH(ROW()-1,Tableau1[ALPHA],0),3),"")</f>
        <v>-</v>
      </c>
      <c r="D148" s="17" t="str">
        <f>IFERROR(INDEX(Tableau1[],MATCH(ROW()-1,Tableau1[ALPHA],0),4),"")</f>
        <v>4091-130/AR33M3</v>
      </c>
      <c r="E148" s="17" t="str">
        <f t="array" ref="E148">IFERROR(INDEX(Tableau1[],MATCH(ROW()-1,Tableau1[ALPHA],0),5),"")</f>
        <v>-</v>
      </c>
      <c r="F148" s="17" t="str">
        <f t="array" ref="F148">IFERROR(INDEX(Tableau1[],MATCH(ROW()-1,Tableau1[ALPHA],0),6),"")</f>
        <v>DENTAL AUSTRAL</v>
      </c>
      <c r="G148" s="17">
        <f t="array" ref="G148">IFERROR(INDEX(Tableau1[],MATCH(ROW()-1,Tableau1[ALPHA],0),7),"")</f>
        <v>2</v>
      </c>
      <c r="H148" s="19">
        <f t="array" ref="H148">IFERROR(INDEX(Tableau1[],MATCH(ROW()-1,Tableau1[ALPHA],0),8),"")</f>
        <v>41.8</v>
      </c>
    </row>
    <row r="149" spans="1:8">
      <c r="A149" s="18" t="str">
        <f t="array" ref="A149">IFERROR(INDEX(Tableau1[],MATCH(ROW()-1,Tableau1[ALPHA],0),1),"")</f>
        <v>SOINS CONSERVATEURS</v>
      </c>
      <c r="B149" s="17" t="str">
        <f t="array" ref="B149">IFERROR(INDEX(Tableau1[],MATCH(ROW()-1,Tableau1[ALPHA],0),2),"")</f>
        <v>synergy A3,5</v>
      </c>
      <c r="C149" s="17" t="str">
        <f t="array" ref="C149">IFERROR(INDEX(Tableau1[],MATCH(ROW()-1,Tableau1[ALPHA],0),3),"")</f>
        <v>-</v>
      </c>
      <c r="D149" s="17" t="str">
        <f>IFERROR(INDEX(Tableau1[],MATCH(ROW()-1,Tableau1[ALPHA],0),4),"")</f>
        <v>-</v>
      </c>
      <c r="E149" s="17" t="str">
        <f t="array" ref="E149">IFERROR(INDEX(Tableau1[],MATCH(ROW()-1,Tableau1[ALPHA],0),5),"")</f>
        <v>-</v>
      </c>
      <c r="F149" s="17" t="str">
        <f t="array" ref="F149">IFERROR(INDEX(Tableau1[],MATCH(ROW()-1,Tableau1[ALPHA],0),6),"")</f>
        <v>DENTAL AUSTRAL</v>
      </c>
      <c r="G149" s="17">
        <f t="array" ref="G149">IFERROR(INDEX(Tableau1[],MATCH(ROW()-1,Tableau1[ALPHA],0),7),"")</f>
        <v>0</v>
      </c>
      <c r="H149" s="19" t="str">
        <f t="array" ref="H149">IFERROR(INDEX(Tableau1[],MATCH(ROW()-1,Tableau1[ALPHA],0),8),"")</f>
        <v>-</v>
      </c>
    </row>
    <row r="150" spans="1:8">
      <c r="A150" s="18" t="str">
        <f t="array" ref="A150">IFERROR(INDEX(Tableau1[],MATCH(ROW()-1,Tableau1[ALPHA],0),1),"")</f>
        <v>PROTHESE</v>
      </c>
      <c r="B150" s="17" t="str">
        <f t="array" ref="B150">IFERROR(INDEX(Tableau1[],MATCH(ROW()-1,Tableau1[ALPHA],0),2),"")</f>
        <v>tab 2000 liquide</v>
      </c>
      <c r="C150" s="17" t="str">
        <f t="array" ref="C150">IFERROR(INDEX(Tableau1[],MATCH(ROW()-1,Tableau1[ALPHA],0),3),"")</f>
        <v>-</v>
      </c>
      <c r="D150" s="17" t="str">
        <f>IFERROR(INDEX(Tableau1[],MATCH(ROW()-1,Tableau1[ALPHA],0),4),"")</f>
        <v>KERR10-002</v>
      </c>
      <c r="E150" s="17">
        <f t="array" ref="E150">IFERROR(INDEX(Tableau1[],MATCH(ROW()-1,Tableau1[ALPHA],0),5),"")</f>
        <v>1</v>
      </c>
      <c r="F150" s="17" t="str">
        <f t="array" ref="F150">IFERROR(INDEX(Tableau1[],MATCH(ROW()-1,Tableau1[ALPHA],0),6),"")</f>
        <v>HARD</v>
      </c>
      <c r="G150" s="17">
        <f t="array" ref="G150">IFERROR(INDEX(Tableau1[],MATCH(ROW()-1,Tableau1[ALPHA],0),7),"")</f>
        <v>1</v>
      </c>
      <c r="H150" s="19">
        <f t="array" ref="H150">IFERROR(INDEX(Tableau1[],MATCH(ROW()-1,Tableau1[ALPHA],0),8),"")</f>
        <v>14.9</v>
      </c>
    </row>
    <row r="151" spans="1:8">
      <c r="A151" s="18" t="str">
        <f t="array" ref="A151">IFERROR(INDEX(Tableau1[],MATCH(ROW()-1,Tableau1[ALPHA],0),1),"")</f>
        <v>PROTHESE</v>
      </c>
      <c r="B151" s="17" t="str">
        <f t="array" ref="B151">IFERROR(INDEX(Tableau1[],MATCH(ROW()-1,Tableau1[ALPHA],0),2),"")</f>
        <v>tab 2000 poudre</v>
      </c>
      <c r="C151" s="17" t="str">
        <f t="array" ref="C151">IFERROR(INDEX(Tableau1[],MATCH(ROW()-1,Tableau1[ALPHA],0),3),"")</f>
        <v>-</v>
      </c>
      <c r="D151" s="17" t="str">
        <f>IFERROR(INDEX(Tableau1[],MATCH(ROW()-1,Tableau1[ALPHA],0),4),"")</f>
        <v>DPI04.61772</v>
      </c>
      <c r="E151" s="17">
        <f t="array" ref="E151">IFERROR(INDEX(Tableau1[],MATCH(ROW()-1,Tableau1[ALPHA],0),5),"")</f>
        <v>1</v>
      </c>
      <c r="F151" s="17" t="str">
        <f t="array" ref="F151">IFERROR(INDEX(Tableau1[],MATCH(ROW()-1,Tableau1[ALPHA],0),6),"")</f>
        <v>DENTAL OI</v>
      </c>
      <c r="G151" s="17">
        <f t="array" ref="G151">IFERROR(INDEX(Tableau1[],MATCH(ROW()-1,Tableau1[ALPHA],0),7),"")</f>
        <v>1</v>
      </c>
      <c r="H151" s="19">
        <f t="array" ref="H151">IFERROR(INDEX(Tableau1[],MATCH(ROW()-1,Tableau1[ALPHA],0),8),"")</f>
        <v>29.25</v>
      </c>
    </row>
    <row r="152" spans="1:8">
      <c r="A152" s="18" t="str">
        <f t="array" ref="A152">IFERROR(INDEX(Tableau1[],MATCH(ROW()-1,Tableau1[ALPHA],0),1),"")</f>
        <v>SOINS CONSERVATEURS</v>
      </c>
      <c r="B152" s="17" t="str">
        <f t="array" ref="B152">IFERROR(INDEX(Tableau1[],MATCH(ROW()-1,Tableau1[ALPHA],0),2),"")</f>
        <v>tenon fibré bleu</v>
      </c>
      <c r="C152" s="17" t="str">
        <f t="array" ref="C152">IFERROR(INDEX(Tableau1[],MATCH(ROW()-1,Tableau1[ALPHA],0),3),"")</f>
        <v>DENTOCLIC</v>
      </c>
      <c r="D152" s="17" t="str">
        <f>IFERROR(INDEX(Tableau1[],MATCH(ROW()-1,Tableau1[ALPHA],0),4),"")</f>
        <v>-</v>
      </c>
      <c r="E152" s="17">
        <f t="array" ref="E152">IFERROR(INDEX(Tableau1[],MATCH(ROW()-1,Tableau1[ALPHA],0),5),"")</f>
        <v>10</v>
      </c>
      <c r="F152" s="17" t="str">
        <f t="array" ref="F152">IFERROR(INDEX(Tableau1[],MATCH(ROW()-1,Tableau1[ALPHA],0),6),"")</f>
        <v>DENTAL AUSTRAL</v>
      </c>
      <c r="G152" s="17">
        <f t="array" ref="G152">IFERROR(INDEX(Tableau1[],MATCH(ROW()-1,Tableau1[ALPHA],0),7),"")</f>
        <v>0</v>
      </c>
      <c r="H152" s="19">
        <f t="array" ref="H152">IFERROR(INDEX(Tableau1[],MATCH(ROW()-1,Tableau1[ALPHA],0),8),"")</f>
        <v>25.5</v>
      </c>
    </row>
    <row r="153" spans="1:8">
      <c r="A153" s="18" t="str">
        <f t="array" ref="A153">IFERROR(INDEX(Tableau1[],MATCH(ROW()-1,Tableau1[ALPHA],0),1),"")</f>
        <v>SOINS CONSERVATEURS</v>
      </c>
      <c r="B153" s="17" t="str">
        <f t="array" ref="B153">IFERROR(INDEX(Tableau1[],MATCH(ROW()-1,Tableau1[ALPHA],0),2),"")</f>
        <v>tenon fibré rouge</v>
      </c>
      <c r="C153" s="17" t="str">
        <f t="array" ref="C153">IFERROR(INDEX(Tableau1[],MATCH(ROW()-1,Tableau1[ALPHA],0),3),"")</f>
        <v>DENTOCLIC</v>
      </c>
      <c r="D153" s="17" t="str">
        <f>IFERROR(INDEX(Tableau1[],MATCH(ROW()-1,Tableau1[ALPHA],0),4),"")</f>
        <v>FVTR5-1.4/AR007</v>
      </c>
      <c r="E153" s="17" t="str">
        <f t="array" ref="E153">IFERROR(INDEX(Tableau1[],MATCH(ROW()-1,Tableau1[ALPHA],0),5),"")</f>
        <v>-</v>
      </c>
      <c r="F153" s="17" t="str">
        <f t="array" ref="F153">IFERROR(INDEX(Tableau1[],MATCH(ROW()-1,Tableau1[ALPHA],0),6),"")</f>
        <v>DENTAL AUSTRAL</v>
      </c>
      <c r="G153" s="17">
        <f t="array" ref="G153">IFERROR(INDEX(Tableau1[],MATCH(ROW()-1,Tableau1[ALPHA],0),7),"")</f>
        <v>1</v>
      </c>
      <c r="H153" s="19">
        <f t="array" ref="H153">IFERROR(INDEX(Tableau1[],MATCH(ROW()-1,Tableau1[ALPHA],0),8),"")</f>
        <v>25.5</v>
      </c>
    </row>
    <row r="154" spans="1:8">
      <c r="A154" s="18" t="str">
        <f t="array" ref="A154">IFERROR(INDEX(Tableau1[],MATCH(ROW()-1,Tableau1[ALPHA],0),1),"")</f>
        <v>DIVERS</v>
      </c>
      <c r="B154" s="17" t="str">
        <f t="array" ref="B154">IFERROR(INDEX(Tableau1[],MATCH(ROW()-1,Tableau1[ALPHA],0),2),"")</f>
        <v>timbre rouge</v>
      </c>
      <c r="C154" s="17" t="str">
        <f t="array" ref="C154">IFERROR(INDEX(Tableau1[],MATCH(ROW()-1,Tableau1[ALPHA],0),3),"")</f>
        <v>-</v>
      </c>
      <c r="D154" s="17" t="str">
        <f>IFERROR(INDEX(Tableau1[],MATCH(ROW()-1,Tableau1[ALPHA],0),4),"")</f>
        <v>-</v>
      </c>
      <c r="E154" s="17">
        <f t="array" ref="E154">IFERROR(INDEX(Tableau1[],MATCH(ROW()-1,Tableau1[ALPHA],0),5),"")</f>
        <v>12</v>
      </c>
      <c r="F154" s="17" t="str">
        <f t="array" ref="F154">IFERROR(INDEX(Tableau1[],MATCH(ROW()-1,Tableau1[ALPHA],0),6),"")</f>
        <v>-</v>
      </c>
      <c r="G154" s="17" t="str">
        <f t="array" ref="G154">IFERROR(INDEX(Tableau1[],MATCH(ROW()-1,Tableau1[ALPHA],0),7),"")</f>
        <v>-</v>
      </c>
      <c r="H154" s="19">
        <f t="array" ref="H154">IFERROR(INDEX(Tableau1[],MATCH(ROW()-1,Tableau1[ALPHA],0),8),"")</f>
        <v>11.4</v>
      </c>
    </row>
    <row r="155" spans="1:8">
      <c r="A155" s="18" t="str">
        <f t="array" ref="A155">IFERROR(INDEX(Tableau1[],MATCH(ROW()-1,Tableau1[ALPHA],0),1),"")</f>
        <v>DIVERS</v>
      </c>
      <c r="B155" s="17" t="str">
        <f t="array" ref="B155">IFERROR(INDEX(Tableau1[],MATCH(ROW()-1,Tableau1[ALPHA],0),2),"")</f>
        <v>timbre vert</v>
      </c>
      <c r="C155" s="17" t="str">
        <f t="array" ref="C155">IFERROR(INDEX(Tableau1[],MATCH(ROW()-1,Tableau1[ALPHA],0),3),"")</f>
        <v>-</v>
      </c>
      <c r="D155" s="17" t="str">
        <f>IFERROR(INDEX(Tableau1[],MATCH(ROW()-1,Tableau1[ALPHA],0),4),"")</f>
        <v>-</v>
      </c>
      <c r="E155" s="17">
        <f t="array" ref="E155">IFERROR(INDEX(Tableau1[],MATCH(ROW()-1,Tableau1[ALPHA],0),5),"")</f>
        <v>12</v>
      </c>
      <c r="F155" s="17" t="str">
        <f t="array" ref="F155">IFERROR(INDEX(Tableau1[],MATCH(ROW()-1,Tableau1[ALPHA],0),6),"")</f>
        <v>-</v>
      </c>
      <c r="G155" s="17" t="str">
        <f t="array" ref="G155">IFERROR(INDEX(Tableau1[],MATCH(ROW()-1,Tableau1[ALPHA],0),7),"")</f>
        <v>-</v>
      </c>
      <c r="H155" s="19">
        <f t="array" ref="H155">IFERROR(INDEX(Tableau1[],MATCH(ROW()-1,Tableau1[ALPHA],0),8),"")</f>
        <v>9.6</v>
      </c>
    </row>
    <row r="156" spans="1:8">
      <c r="A156" s="18" t="str">
        <f t="array" ref="A156">IFERROR(INDEX(Tableau1[],MATCH(ROW()-1,Tableau1[ALPHA],0),1),"")</f>
        <v>DIVERS</v>
      </c>
      <c r="B156" s="17" t="str">
        <f t="array" ref="B156">IFERROR(INDEX(Tableau1[],MATCH(ROW()-1,Tableau1[ALPHA],0),2),"")</f>
        <v>toner LR-BR</v>
      </c>
      <c r="C156" s="17" t="str">
        <f t="array" ref="C156">IFERROR(INDEX(Tableau1[],MATCH(ROW()-1,Tableau1[ALPHA],0),3),"")</f>
        <v>BROTHER</v>
      </c>
      <c r="D156" s="17" t="str">
        <f>IFERROR(INDEX(Tableau1[],MATCH(ROW()-1,Tableau1[ALPHA],0),4),"")</f>
        <v>TN2320</v>
      </c>
      <c r="E156" s="17" t="str">
        <f t="array" ref="E156">IFERROR(INDEX(Tableau1[],MATCH(ROW()-1,Tableau1[ALPHA],0),5),"")</f>
        <v>2600p</v>
      </c>
      <c r="F156" s="17" t="str">
        <f t="array" ref="F156">IFERROR(INDEX(Tableau1[],MATCH(ROW()-1,Tableau1[ALPHA],0),6),"")</f>
        <v>RESEAU CARTOUCHES</v>
      </c>
      <c r="G156" s="17" t="str">
        <f t="array" ref="G156">IFERROR(INDEX(Tableau1[],MATCH(ROW()-1,Tableau1[ALPHA],0),7),"")</f>
        <v>-</v>
      </c>
      <c r="H156" s="19">
        <f t="array" ref="H156">IFERROR(INDEX(Tableau1[],MATCH(ROW()-1,Tableau1[ALPHA],0),8),"")</f>
        <v>48.83</v>
      </c>
    </row>
    <row r="157" spans="1:8">
      <c r="A157" s="18" t="str">
        <f t="array" ref="A157">IFERROR(INDEX(Tableau1[],MATCH(ROW()-1,Tableau1[ALPHA],0),1),"")</f>
        <v>ORTHODONTIE</v>
      </c>
      <c r="B157" s="17" t="str">
        <f t="array" ref="B157">IFERROR(INDEX(Tableau1[],MATCH(ROW()-1,Tableau1[ALPHA],0),2),"")</f>
        <v>transport GAC</v>
      </c>
      <c r="C157" s="17" t="str">
        <f t="array" ref="C157">IFERROR(INDEX(Tableau1[],MATCH(ROW()-1,Tableau1[ALPHA],0),3),"")</f>
        <v>-</v>
      </c>
      <c r="D157" s="17" t="str">
        <f>IFERROR(INDEX(Tableau1[],MATCH(ROW()-1,Tableau1[ALPHA],0),4),"")</f>
        <v>-</v>
      </c>
      <c r="E157" s="17" t="str">
        <f t="array" ref="E157">IFERROR(INDEX(Tableau1[],MATCH(ROW()-1,Tableau1[ALPHA],0),5),"")</f>
        <v>-</v>
      </c>
      <c r="F157" s="17" t="str">
        <f t="array" ref="F157">IFERROR(INDEX(Tableau1[],MATCH(ROW()-1,Tableau1[ALPHA],0),6),"")</f>
        <v>-</v>
      </c>
      <c r="G157" s="17" t="str">
        <f t="array" ref="G157">IFERROR(INDEX(Tableau1[],MATCH(ROW()-1,Tableau1[ALPHA],0),7),"")</f>
        <v>-</v>
      </c>
      <c r="H157" s="19">
        <f t="array" ref="H157">IFERROR(INDEX(Tableau1[],MATCH(ROW()-1,Tableau1[ALPHA],0),8),"")</f>
        <v>0</v>
      </c>
    </row>
    <row r="158" spans="1:8">
      <c r="A158" s="18" t="str">
        <f t="array" ref="A158">IFERROR(INDEX(Tableau1[],MATCH(ROW()-1,Tableau1[ALPHA],0),1),"")</f>
        <v>ORTHODONTIE</v>
      </c>
      <c r="B158" s="17" t="str">
        <f t="array" ref="B158">IFERROR(INDEX(Tableau1[],MATCH(ROW()-1,Tableau1[ALPHA],0),2),"")</f>
        <v>transport RMO</v>
      </c>
      <c r="C158" s="17" t="str">
        <f t="array" ref="C158">IFERROR(INDEX(Tableau1[],MATCH(ROW()-1,Tableau1[ALPHA],0),3),"")</f>
        <v>-</v>
      </c>
      <c r="D158" s="17" t="str">
        <f>IFERROR(INDEX(Tableau1[],MATCH(ROW()-1,Tableau1[ALPHA],0),4),"")</f>
        <v>-</v>
      </c>
      <c r="E158" s="17" t="str">
        <f t="array" ref="E158">IFERROR(INDEX(Tableau1[],MATCH(ROW()-1,Tableau1[ALPHA],0),5),"")</f>
        <v>-</v>
      </c>
      <c r="F158" s="17" t="str">
        <f t="array" ref="F158">IFERROR(INDEX(Tableau1[],MATCH(ROW()-1,Tableau1[ALPHA],0),6),"")</f>
        <v>-</v>
      </c>
      <c r="G158" s="17" t="str">
        <f t="array" ref="G158">IFERROR(INDEX(Tableau1[],MATCH(ROW()-1,Tableau1[ALPHA],0),7),"")</f>
        <v>-</v>
      </c>
      <c r="H158" s="19">
        <f t="array" ref="H158">IFERROR(INDEX(Tableau1[],MATCH(ROW()-1,Tableau1[ALPHA],0),8),"")</f>
        <v>41</v>
      </c>
    </row>
    <row r="159" spans="1:8">
      <c r="A159" s="18" t="str">
        <f t="array" ref="A159">IFERROR(INDEX(Tableau1[],MATCH(ROW()-1,Tableau1[ALPHA],0),1),"")</f>
        <v>PROTHESE</v>
      </c>
      <c r="B159" s="17" t="str">
        <f t="array" ref="B159">IFERROR(INDEX(Tableau1[],MATCH(ROW()-1,Tableau1[ALPHA],0),2),"")</f>
        <v>turboflex light fast</v>
      </c>
      <c r="C159" s="17" t="str">
        <f t="array" ref="C159">IFERROR(INDEX(Tableau1[],MATCH(ROW()-1,Tableau1[ALPHA],0),3),"")</f>
        <v>R&amp;S</v>
      </c>
      <c r="D159" s="17" t="str">
        <f>IFERROR(INDEX(Tableau1[],MATCH(ROW()-1,Tableau1[ALPHA],0),4),"")</f>
        <v>-</v>
      </c>
      <c r="E159" s="17" t="str">
        <f t="array" ref="E159">IFERROR(INDEX(Tableau1[],MATCH(ROW()-1,Tableau1[ALPHA],0),5),"")</f>
        <v>2x50mL</v>
      </c>
      <c r="F159" s="17" t="str">
        <f t="array" ref="F159">IFERROR(INDEX(Tableau1[],MATCH(ROW()-1,Tableau1[ALPHA],0),6),"")</f>
        <v>HARD</v>
      </c>
      <c r="G159" s="17">
        <f t="array" ref="G159">IFERROR(INDEX(Tableau1[],MATCH(ROW()-1,Tableau1[ALPHA],0),7),"")</f>
        <v>2</v>
      </c>
      <c r="H159" s="19">
        <f t="array" ref="H159">IFERROR(INDEX(Tableau1[],MATCH(ROW()-1,Tableau1[ALPHA],0),8),"")</f>
        <v>49.95</v>
      </c>
    </row>
    <row r="160" spans="1:8">
      <c r="A160" s="18" t="str">
        <f t="array" ref="A160">IFERROR(INDEX(Tableau1[],MATCH(ROW()-1,Tableau1[ALPHA],0),1),"")</f>
        <v>PROTHESE</v>
      </c>
      <c r="B160" s="17" t="str">
        <f t="array" ref="B160">IFERROR(INDEX(Tableau1[],MATCH(ROW()-1,Tableau1[ALPHA],0),2),"")</f>
        <v>turbomix fast set putty</v>
      </c>
      <c r="C160" s="17" t="str">
        <f t="array" ref="C160">IFERROR(INDEX(Tableau1[],MATCH(ROW()-1,Tableau1[ALPHA],0),3),"")</f>
        <v>R&amp;S</v>
      </c>
      <c r="D160" s="17" t="str">
        <f>IFERROR(INDEX(Tableau1[],MATCH(ROW()-1,Tableau1[ALPHA],0),4),"")</f>
        <v>R&amp;S01.012</v>
      </c>
      <c r="E160" s="17">
        <f t="array" ref="E160">IFERROR(INDEX(Tableau1[],MATCH(ROW()-1,Tableau1[ALPHA],0),5),"")</f>
        <v>2</v>
      </c>
      <c r="F160" s="17" t="str">
        <f t="array" ref="F160">IFERROR(INDEX(Tableau1[],MATCH(ROW()-1,Tableau1[ALPHA],0),6),"")</f>
        <v>HARD</v>
      </c>
      <c r="G160" s="17">
        <f t="array" ref="G160">IFERROR(INDEX(Tableau1[],MATCH(ROW()-1,Tableau1[ALPHA],0),7),"")</f>
        <v>2</v>
      </c>
      <c r="H160" s="19">
        <f t="array" ref="H160">IFERROR(INDEX(Tableau1[],MATCH(ROW()-1,Tableau1[ALPHA],0),8),"")</f>
        <v>119.9</v>
      </c>
    </row>
    <row r="161" spans="1:8">
      <c r="A161" s="18" t="str">
        <f t="array" ref="A161">IFERROR(INDEX(Tableau1[],MATCH(ROW()-1,Tableau1[ALPHA],0),1),"")</f>
        <v>DIVERS</v>
      </c>
      <c r="B161" s="17" t="str">
        <f t="array" ref="B161">IFERROR(INDEX(Tableau1[],MATCH(ROW()-1,Tableau1[ALPHA],0),2),"")</f>
        <v>WL CID</v>
      </c>
      <c r="C161" s="17" t="str">
        <f t="array" ref="C161">IFERROR(INDEX(Tableau1[],MATCH(ROW()-1,Tableau1[ALPHA],0),3),"")</f>
        <v>KOMET</v>
      </c>
      <c r="D161" s="17" t="str">
        <f>IFERROR(INDEX(Tableau1[],MATCH(ROW()-1,Tableau1[ALPHA],0),4),"")</f>
        <v>-</v>
      </c>
      <c r="E161" s="17" t="str">
        <f t="array" ref="E161">IFERROR(INDEX(Tableau1[],MATCH(ROW()-1,Tableau1[ALPHA],0),5),"")</f>
        <v>-</v>
      </c>
      <c r="F161" s="17" t="str">
        <f t="array" ref="F161">IFERROR(INDEX(Tableau1[],MATCH(ROW()-1,Tableau1[ALPHA],0),6),"")</f>
        <v>KOMET</v>
      </c>
      <c r="G161" s="17">
        <f t="array" ref="G161">IFERROR(INDEX(Tableau1[],MATCH(ROW()-1,Tableau1[ALPHA],0),7),"")</f>
        <v>2</v>
      </c>
      <c r="H161" s="19" t="str">
        <f t="array" ref="H161">IFERROR(INDEX(Tableau1[],MATCH(ROW()-1,Tableau1[ALPHA],0),8),"")</f>
        <v>-</v>
      </c>
    </row>
    <row r="162" spans="1:8">
      <c r="A162" s="18" t="str">
        <f t="array" ref="A162">IFERROR(INDEX(Tableau1[],MATCH(ROW()-1,Tableau1[ALPHA],0),1),"")</f>
        <v>DIVERS</v>
      </c>
      <c r="B162" s="17" t="str">
        <f t="array" ref="B162">IFERROR(INDEX(Tableau1[],MATCH(ROW()-1,Tableau1[ALPHA],0),2),"")</f>
        <v>WL CLEAN</v>
      </c>
      <c r="C162" s="17" t="str">
        <f t="array" ref="C162">IFERROR(INDEX(Tableau1[],MATCH(ROW()-1,Tableau1[ALPHA],0),3),"")</f>
        <v>KOMET</v>
      </c>
      <c r="D162" s="17" t="str">
        <f>IFERROR(INDEX(Tableau1[],MATCH(ROW()-1,Tableau1[ALPHA],0),4),"")</f>
        <v>-</v>
      </c>
      <c r="E162" s="17" t="str">
        <f t="array" ref="E162">IFERROR(INDEX(Tableau1[],MATCH(ROW()-1,Tableau1[ALPHA],0),5),"")</f>
        <v>-</v>
      </c>
      <c r="F162" s="17" t="str">
        <f t="array" ref="F162">IFERROR(INDEX(Tableau1[],MATCH(ROW()-1,Tableau1[ALPHA],0),6),"")</f>
        <v>KOMET</v>
      </c>
      <c r="G162" s="17">
        <f t="array" ref="G162">IFERROR(INDEX(Tableau1[],MATCH(ROW()-1,Tableau1[ALPHA],0),7),"")</f>
        <v>2</v>
      </c>
      <c r="H162" s="19" t="str">
        <f t="array" ref="H162">IFERROR(INDEX(Tableau1[],MATCH(ROW()-1,Tableau1[ALPHA],0),8),"")</f>
        <v>-</v>
      </c>
    </row>
    <row r="163" spans="1:8">
      <c r="A163" s="18" t="str">
        <f t="array" ref="A163">IFERROR(INDEX(Tableau1[],MATCH(ROW()-1,Tableau1[ALPHA],0),1),"")</f>
        <v>DIVERS</v>
      </c>
      <c r="B163" s="17" t="str">
        <f t="array" ref="B163">IFERROR(INDEX(Tableau1[],MATCH(ROW()-1,Tableau1[ALPHA],0),2),"")</f>
        <v>xylo visqueuse</v>
      </c>
      <c r="C163" s="17" t="str">
        <f t="array" ref="C163">IFERROR(INDEX(Tableau1[],MATCH(ROW()-1,Tableau1[ALPHA],0),3),"")</f>
        <v>-</v>
      </c>
      <c r="D163" s="17" t="str">
        <f>IFERROR(INDEX(Tableau1[],MATCH(ROW()-1,Tableau1[ALPHA],0),4),"")</f>
        <v>-</v>
      </c>
      <c r="E163" s="17" t="str">
        <f t="array" ref="E163">IFERROR(INDEX(Tableau1[],MATCH(ROW()-1,Tableau1[ALPHA],0),5),"")</f>
        <v>100g</v>
      </c>
      <c r="F163" s="17" t="str">
        <f t="array" ref="F163">IFERROR(INDEX(Tableau1[],MATCH(ROW()-1,Tableau1[ALPHA],0),6),"")</f>
        <v>-</v>
      </c>
      <c r="G163" s="17" t="str">
        <f t="array" ref="G163">IFERROR(INDEX(Tableau1[],MATCH(ROW()-1,Tableau1[ALPHA],0),7),"")</f>
        <v>-</v>
      </c>
      <c r="H163" s="19">
        <f t="array" ref="H163">IFERROR(INDEX(Tableau1[],MATCH(ROW()-1,Tableau1[ALPHA],0),8),"")</f>
        <v>2.31</v>
      </c>
    </row>
    <row r="164" spans="1:8">
      <c r="A164" s="18" t="str">
        <f t="array" ref="A164">IFERROR(INDEX(Tableau1[],MATCH(ROW()-1,Tableau1[ALPHA],0),1),"")</f>
        <v>SOINS CONSERVATEURS</v>
      </c>
      <c r="B164" s="17" t="str">
        <f t="array" ref="B164">IFERROR(INDEX(Tableau1[],MATCH(ROW()-1,Tableau1[ALPHA],0),2),"")</f>
        <v>Z100 I</v>
      </c>
      <c r="C164" s="17" t="str">
        <f t="array" ref="C164">IFERROR(INDEX(Tableau1[],MATCH(ROW()-1,Tableau1[ALPHA],0),3),"")</f>
        <v>3M</v>
      </c>
      <c r="D164" s="17" t="str">
        <f>IFERROR(INDEX(Tableau1[],MATCH(ROW()-1,Tableau1[ALPHA],0),4),"")</f>
        <v>-</v>
      </c>
      <c r="E164" s="17" t="str">
        <f t="array" ref="E164">IFERROR(INDEX(Tableau1[],MATCH(ROW()-1,Tableau1[ALPHA],0),5),"")</f>
        <v>-</v>
      </c>
      <c r="F164" s="17" t="str">
        <f t="array" ref="F164">IFERROR(INDEX(Tableau1[],MATCH(ROW()-1,Tableau1[ALPHA],0),6),"")</f>
        <v>-</v>
      </c>
      <c r="G164" s="17">
        <f t="array" ref="G164">IFERROR(INDEX(Tableau1[],MATCH(ROW()-1,Tableau1[ALPHA],0),7),"")</f>
        <v>0</v>
      </c>
      <c r="H164" s="19" t="str">
        <f t="array" ref="H164">IFERROR(INDEX(Tableau1[],MATCH(ROW()-1,Tableau1[ALPHA],0),8),"")</f>
        <v>-</v>
      </c>
    </row>
    <row r="165" spans="1:8">
      <c r="A165" s="18" t="str">
        <f t="array" ref="A165">IFERROR(INDEX(Tableau1[],MATCH(ROW()-1,Tableau1[ALPHA],0),1),"")</f>
        <v>SOINS CONSERVATEURS</v>
      </c>
      <c r="B165" s="17" t="str">
        <f t="array" ref="B165">IFERROR(INDEX(Tableau1[],MATCH(ROW()-1,Tableau1[ALPHA],0),2),"")</f>
        <v>Z100 UD</v>
      </c>
      <c r="C165" s="17" t="str">
        <f t="array" ref="C165">IFERROR(INDEX(Tableau1[],MATCH(ROW()-1,Tableau1[ALPHA],0),3),"")</f>
        <v>3M</v>
      </c>
      <c r="D165" s="17" t="str">
        <f>IFERROR(INDEX(Tableau1[],MATCH(ROW()-1,Tableau1[ALPHA],0),4),"")</f>
        <v>-</v>
      </c>
      <c r="E165" s="17" t="str">
        <f t="array" ref="E165">IFERROR(INDEX(Tableau1[],MATCH(ROW()-1,Tableau1[ALPHA],0),5),"")</f>
        <v>-</v>
      </c>
      <c r="F165" s="17" t="str">
        <f t="array" ref="F165">IFERROR(INDEX(Tableau1[],MATCH(ROW()-1,Tableau1[ALPHA],0),6),"")</f>
        <v>DABSTART</v>
      </c>
      <c r="G165" s="17">
        <f t="array" ref="G165">IFERROR(INDEX(Tableau1[],MATCH(ROW()-1,Tableau1[ALPHA],0),7),"")</f>
        <v>0</v>
      </c>
      <c r="H165" s="19" t="str">
        <f t="array" ref="H165">IFERROR(INDEX(Tableau1[],MATCH(ROW()-1,Tableau1[ALPHA],0),8),"")</f>
        <v>-</v>
      </c>
    </row>
    <row r="166" spans="1:8">
      <c r="A166" s="18" t="str">
        <f t="array" ref="A166">IFERROR(INDEX(Tableau1[],MATCH(ROW()-1,Tableau1[ALPHA],0),1),"")</f>
        <v/>
      </c>
      <c r="B166" s="17" t="str">
        <f t="array" ref="B166">IFERROR(INDEX(Tableau1[],MATCH(ROW()-1,Tableau1[ALPHA],0),2),"")</f>
        <v/>
      </c>
      <c r="C166" s="17" t="str">
        <f t="array" ref="C166">IFERROR(INDEX(Tableau1[],MATCH(ROW()-1,Tableau1[ALPHA],0),3),"")</f>
        <v/>
      </c>
      <c r="D166" s="17" t="str">
        <f>IFERROR(INDEX(Tableau1[],MATCH(ROW()-1,Tableau1[ALPHA],0),4),"")</f>
        <v/>
      </c>
      <c r="E166" s="17" t="str">
        <f t="array" ref="E166">IFERROR(INDEX(Tableau1[],MATCH(ROW()-1,Tableau1[ALPHA],0),5),"")</f>
        <v/>
      </c>
      <c r="F166" s="17" t="str">
        <f t="array" ref="F166">IFERROR(INDEX(Tableau1[],MATCH(ROW()-1,Tableau1[ALPHA],0),6),"")</f>
        <v/>
      </c>
      <c r="G166" s="17" t="str">
        <f t="array" ref="G166">IFERROR(INDEX(Tableau1[],MATCH(ROW()-1,Tableau1[ALPHA],0),7),"")</f>
        <v/>
      </c>
      <c r="H166" s="19" t="str">
        <f t="array" ref="H166">IFERROR(INDEX(Tableau1[],MATCH(ROW()-1,Tableau1[ALPHA],0),8),"")</f>
        <v/>
      </c>
    </row>
    <row r="167" spans="1:8">
      <c r="A167" s="18" t="str">
        <f t="array" ref="A167">IFERROR(INDEX(Tableau1[],MATCH(ROW()-1,Tableau1[ALPHA],0),1),"")</f>
        <v/>
      </c>
      <c r="B167" s="17" t="str">
        <f t="array" ref="B167">IFERROR(INDEX(Tableau1[],MATCH(ROW()-1,Tableau1[ALPHA],0),2),"")</f>
        <v/>
      </c>
      <c r="C167" s="17" t="str">
        <f t="array" ref="C167">IFERROR(INDEX(Tableau1[],MATCH(ROW()-1,Tableau1[ALPHA],0),3),"")</f>
        <v/>
      </c>
      <c r="D167" s="17" t="str">
        <f>IFERROR(INDEX(Tableau1[],MATCH(ROW()-1,Tableau1[ALPHA],0),4),"")</f>
        <v/>
      </c>
      <c r="E167" s="17" t="str">
        <f t="array" ref="E167">IFERROR(INDEX(Tableau1[],MATCH(ROW()-1,Tableau1[ALPHA],0),5),"")</f>
        <v/>
      </c>
      <c r="F167" s="17" t="str">
        <f t="array" ref="F167">IFERROR(INDEX(Tableau1[],MATCH(ROW()-1,Tableau1[ALPHA],0),6),"")</f>
        <v/>
      </c>
      <c r="G167" s="17" t="str">
        <f t="array" ref="G167">IFERROR(INDEX(Tableau1[],MATCH(ROW()-1,Tableau1[ALPHA],0),7),"")</f>
        <v/>
      </c>
      <c r="H167" s="19" t="str">
        <f t="array" ref="H167">IFERROR(INDEX(Tableau1[],MATCH(ROW()-1,Tableau1[ALPHA],0),8),"")</f>
        <v/>
      </c>
    </row>
    <row r="168" spans="1:8">
      <c r="A168" s="18" t="str">
        <f t="array" ref="A168">IFERROR(INDEX(Tableau1[],MATCH(ROW()-1,Tableau1[ALPHA],0),1),"")</f>
        <v/>
      </c>
      <c r="B168" s="17" t="str">
        <f t="array" ref="B168">IFERROR(INDEX(Tableau1[],MATCH(ROW()-1,Tableau1[ALPHA],0),2),"")</f>
        <v/>
      </c>
      <c r="C168" s="17" t="str">
        <f t="array" ref="C168">IFERROR(INDEX(Tableau1[],MATCH(ROW()-1,Tableau1[ALPHA],0),3),"")</f>
        <v/>
      </c>
      <c r="D168" s="17" t="str">
        <f>IFERROR(INDEX(Tableau1[],MATCH(ROW()-1,Tableau1[ALPHA],0),4),"")</f>
        <v/>
      </c>
      <c r="E168" s="17" t="str">
        <f t="array" ref="E168">IFERROR(INDEX(Tableau1[],MATCH(ROW()-1,Tableau1[ALPHA],0),5),"")</f>
        <v/>
      </c>
      <c r="F168" s="17" t="str">
        <f t="array" ref="F168">IFERROR(INDEX(Tableau1[],MATCH(ROW()-1,Tableau1[ALPHA],0),6),"")</f>
        <v/>
      </c>
      <c r="G168" s="17" t="str">
        <f t="array" ref="G168">IFERROR(INDEX(Tableau1[],MATCH(ROW()-1,Tableau1[ALPHA],0),7),"")</f>
        <v/>
      </c>
      <c r="H168" s="19" t="str">
        <f t="array" ref="H168">IFERROR(INDEX(Tableau1[],MATCH(ROW()-1,Tableau1[ALPHA],0),8),"")</f>
        <v/>
      </c>
    </row>
    <row r="169" spans="1:8">
      <c r="A169" s="18" t="str">
        <f t="array" ref="A169">IFERROR(INDEX(Tableau1[],MATCH(ROW()-1,Tableau1[ALPHA],0),1),"")</f>
        <v/>
      </c>
      <c r="B169" s="17" t="str">
        <f t="array" ref="B169">IFERROR(INDEX(Tableau1[],MATCH(ROW()-1,Tableau1[ALPHA],0),2),"")</f>
        <v/>
      </c>
      <c r="C169" s="17" t="str">
        <f t="array" ref="C169">IFERROR(INDEX(Tableau1[],MATCH(ROW()-1,Tableau1[ALPHA],0),3),"")</f>
        <v/>
      </c>
      <c r="D169" s="17" t="str">
        <f>IFERROR(INDEX(Tableau1[],MATCH(ROW()-1,Tableau1[ALPHA],0),4),"")</f>
        <v/>
      </c>
      <c r="E169" s="17" t="str">
        <f t="array" ref="E169">IFERROR(INDEX(Tableau1[],MATCH(ROW()-1,Tableau1[ALPHA],0),5),"")</f>
        <v/>
      </c>
      <c r="F169" s="17" t="str">
        <f t="array" ref="F169">IFERROR(INDEX(Tableau1[],MATCH(ROW()-1,Tableau1[ALPHA],0),6),"")</f>
        <v/>
      </c>
      <c r="G169" s="17" t="str">
        <f t="array" ref="G169">IFERROR(INDEX(Tableau1[],MATCH(ROW()-1,Tableau1[ALPHA],0),7),"")</f>
        <v/>
      </c>
      <c r="H169" s="19" t="str">
        <f t="array" ref="H169">IFERROR(INDEX(Tableau1[],MATCH(ROW()-1,Tableau1[ALPHA],0),8),"")</f>
        <v/>
      </c>
    </row>
    <row r="170" spans="1:8">
      <c r="A170" s="18" t="str">
        <f t="array" ref="A170">IFERROR(INDEX(Tableau1[],MATCH(ROW()-1,Tableau1[ALPHA],0),1),"")</f>
        <v/>
      </c>
      <c r="B170" s="17" t="str">
        <f t="array" ref="B170">IFERROR(INDEX(Tableau1[],MATCH(ROW()-1,Tableau1[ALPHA],0),2),"")</f>
        <v/>
      </c>
      <c r="C170" s="17" t="str">
        <f t="array" ref="C170">IFERROR(INDEX(Tableau1[],MATCH(ROW()-1,Tableau1[ALPHA],0),3),"")</f>
        <v/>
      </c>
      <c r="D170" s="17" t="str">
        <f>IFERROR(INDEX(Tableau1[],MATCH(ROW()-1,Tableau1[ALPHA],0),4),"")</f>
        <v/>
      </c>
      <c r="E170" s="17" t="str">
        <f t="array" ref="E170">IFERROR(INDEX(Tableau1[],MATCH(ROW()-1,Tableau1[ALPHA],0),5),"")</f>
        <v/>
      </c>
      <c r="F170" s="17" t="str">
        <f t="array" ref="F170">IFERROR(INDEX(Tableau1[],MATCH(ROW()-1,Tableau1[ALPHA],0),6),"")</f>
        <v/>
      </c>
      <c r="G170" s="17" t="str">
        <f t="array" ref="G170">IFERROR(INDEX(Tableau1[],MATCH(ROW()-1,Tableau1[ALPHA],0),7),"")</f>
        <v/>
      </c>
      <c r="H170" s="19" t="str">
        <f t="array" ref="H170">IFERROR(INDEX(Tableau1[],MATCH(ROW()-1,Tableau1[ALPHA],0),8),"")</f>
        <v/>
      </c>
    </row>
    <row r="171" spans="1:8">
      <c r="A171" s="18" t="str">
        <f t="array" ref="A171">IFERROR(INDEX(Tableau1[],MATCH(ROW()-1,Tableau1[ALPHA],0),1),"")</f>
        <v/>
      </c>
      <c r="B171" s="17" t="str">
        <f t="array" ref="B171">IFERROR(INDEX(Tableau1[],MATCH(ROW()-1,Tableau1[ALPHA],0),2),"")</f>
        <v/>
      </c>
      <c r="C171" s="17" t="str">
        <f t="array" ref="C171">IFERROR(INDEX(Tableau1[],MATCH(ROW()-1,Tableau1[ALPHA],0),3),"")</f>
        <v/>
      </c>
      <c r="D171" s="17" t="str">
        <f>IFERROR(INDEX(Tableau1[],MATCH(ROW()-1,Tableau1[ALPHA],0),4),"")</f>
        <v/>
      </c>
      <c r="E171" s="17" t="str">
        <f t="array" ref="E171">IFERROR(INDEX(Tableau1[],MATCH(ROW()-1,Tableau1[ALPHA],0),5),"")</f>
        <v/>
      </c>
      <c r="F171" s="17" t="str">
        <f t="array" ref="F171">IFERROR(INDEX(Tableau1[],MATCH(ROW()-1,Tableau1[ALPHA],0),6),"")</f>
        <v/>
      </c>
      <c r="G171" s="17" t="str">
        <f t="array" ref="G171">IFERROR(INDEX(Tableau1[],MATCH(ROW()-1,Tableau1[ALPHA],0),7),"")</f>
        <v/>
      </c>
      <c r="H171" s="19" t="str">
        <f t="array" ref="H171">IFERROR(INDEX(Tableau1[],MATCH(ROW()-1,Tableau1[ALPHA],0),8),"")</f>
        <v/>
      </c>
    </row>
    <row r="172" spans="1:8">
      <c r="A172" s="18" t="str">
        <f t="array" ref="A172">IFERROR(INDEX(Tableau1[],MATCH(ROW()-1,Tableau1[ALPHA],0),1),"")</f>
        <v/>
      </c>
      <c r="B172" s="17" t="str">
        <f t="array" ref="B172">IFERROR(INDEX(Tableau1[],MATCH(ROW()-1,Tableau1[ALPHA],0),2),"")</f>
        <v/>
      </c>
      <c r="C172" s="17" t="str">
        <f t="array" ref="C172">IFERROR(INDEX(Tableau1[],MATCH(ROW()-1,Tableau1[ALPHA],0),3),"")</f>
        <v/>
      </c>
      <c r="D172" s="17" t="str">
        <f>IFERROR(INDEX(Tableau1[],MATCH(ROW()-1,Tableau1[ALPHA],0),4),"")</f>
        <v/>
      </c>
      <c r="E172" s="17" t="str">
        <f t="array" ref="E172">IFERROR(INDEX(Tableau1[],MATCH(ROW()-1,Tableau1[ALPHA],0),5),"")</f>
        <v/>
      </c>
      <c r="F172" s="17" t="str">
        <f t="array" ref="F172">IFERROR(INDEX(Tableau1[],MATCH(ROW()-1,Tableau1[ALPHA],0),6),"")</f>
        <v/>
      </c>
      <c r="G172" s="17" t="str">
        <f t="array" ref="G172">IFERROR(INDEX(Tableau1[],MATCH(ROW()-1,Tableau1[ALPHA],0),7),"")</f>
        <v/>
      </c>
      <c r="H172" s="19" t="str">
        <f t="array" ref="H172">IFERROR(INDEX(Tableau1[],MATCH(ROW()-1,Tableau1[ALPHA],0),8),"")</f>
        <v/>
      </c>
    </row>
    <row r="173" spans="1:8">
      <c r="A173" s="18" t="str">
        <f t="array" ref="A173">IFERROR(INDEX(Tableau1[],MATCH(ROW()-1,Tableau1[ALPHA],0),1),"")</f>
        <v/>
      </c>
      <c r="B173" s="17" t="str">
        <f t="array" ref="B173">IFERROR(INDEX(Tableau1[],MATCH(ROW()-1,Tableau1[ALPHA],0),2),"")</f>
        <v/>
      </c>
      <c r="C173" s="17" t="str">
        <f t="array" ref="C173">IFERROR(INDEX(Tableau1[],MATCH(ROW()-1,Tableau1[ALPHA],0),3),"")</f>
        <v/>
      </c>
      <c r="D173" s="17" t="str">
        <f>IFERROR(INDEX(Tableau1[],MATCH(ROW()-1,Tableau1[ALPHA],0),4),"")</f>
        <v/>
      </c>
      <c r="E173" s="17" t="str">
        <f t="array" ref="E173">IFERROR(INDEX(Tableau1[],MATCH(ROW()-1,Tableau1[ALPHA],0),5),"")</f>
        <v/>
      </c>
      <c r="F173" s="17" t="str">
        <f t="array" ref="F173">IFERROR(INDEX(Tableau1[],MATCH(ROW()-1,Tableau1[ALPHA],0),6),"")</f>
        <v/>
      </c>
      <c r="G173" s="17" t="str">
        <f t="array" ref="G173">IFERROR(INDEX(Tableau1[],MATCH(ROW()-1,Tableau1[ALPHA],0),7),"")</f>
        <v/>
      </c>
      <c r="H173" s="19" t="str">
        <f t="array" ref="H173">IFERROR(INDEX(Tableau1[],MATCH(ROW()-1,Tableau1[ALPHA],0),8),"")</f>
        <v/>
      </c>
    </row>
    <row r="174" spans="1:8">
      <c r="A174" s="18" t="str">
        <f t="array" ref="A174">IFERROR(INDEX(Tableau1[],MATCH(ROW()-1,Tableau1[ALPHA],0),1),"")</f>
        <v/>
      </c>
      <c r="B174" s="17" t="str">
        <f t="array" ref="B174">IFERROR(INDEX(Tableau1[],MATCH(ROW()-1,Tableau1[ALPHA],0),2),"")</f>
        <v/>
      </c>
      <c r="C174" s="17" t="str">
        <f t="array" ref="C174">IFERROR(INDEX(Tableau1[],MATCH(ROW()-1,Tableau1[ALPHA],0),3),"")</f>
        <v/>
      </c>
      <c r="D174" s="17" t="str">
        <f>IFERROR(INDEX(Tableau1[],MATCH(ROW()-1,Tableau1[ALPHA],0),4),"")</f>
        <v/>
      </c>
      <c r="E174" s="17" t="str">
        <f t="array" ref="E174">IFERROR(INDEX(Tableau1[],MATCH(ROW()-1,Tableau1[ALPHA],0),5),"")</f>
        <v/>
      </c>
      <c r="F174" s="17" t="str">
        <f t="array" ref="F174">IFERROR(INDEX(Tableau1[],MATCH(ROW()-1,Tableau1[ALPHA],0),6),"")</f>
        <v/>
      </c>
      <c r="G174" s="17" t="str">
        <f t="array" ref="G174">IFERROR(INDEX(Tableau1[],MATCH(ROW()-1,Tableau1[ALPHA],0),7),"")</f>
        <v/>
      </c>
      <c r="H174" s="19" t="str">
        <f t="array" ref="H174">IFERROR(INDEX(Tableau1[],MATCH(ROW()-1,Tableau1[ALPHA],0),8),"")</f>
        <v/>
      </c>
    </row>
    <row r="175" spans="1:8">
      <c r="A175" s="18" t="str">
        <f t="array" ref="A175">IFERROR(INDEX(Tableau1[],MATCH(ROW()-1,Tableau1[ALPHA],0),1),"")</f>
        <v/>
      </c>
      <c r="B175" s="17" t="str">
        <f t="array" ref="B175">IFERROR(INDEX(Tableau1[],MATCH(ROW()-1,Tableau1[ALPHA],0),2),"")</f>
        <v/>
      </c>
      <c r="C175" s="17" t="str">
        <f t="array" ref="C175">IFERROR(INDEX(Tableau1[],MATCH(ROW()-1,Tableau1[ALPHA],0),3),"")</f>
        <v/>
      </c>
      <c r="D175" s="17" t="str">
        <f>IFERROR(INDEX(Tableau1[],MATCH(ROW()-1,Tableau1[ALPHA],0),4),"")</f>
        <v/>
      </c>
      <c r="E175" s="17" t="str">
        <f t="array" ref="E175">IFERROR(INDEX(Tableau1[],MATCH(ROW()-1,Tableau1[ALPHA],0),5),"")</f>
        <v/>
      </c>
      <c r="F175" s="17" t="str">
        <f t="array" ref="F175">IFERROR(INDEX(Tableau1[],MATCH(ROW()-1,Tableau1[ALPHA],0),6),"")</f>
        <v/>
      </c>
      <c r="G175" s="17" t="str">
        <f t="array" ref="G175">IFERROR(INDEX(Tableau1[],MATCH(ROW()-1,Tableau1[ALPHA],0),7),"")</f>
        <v/>
      </c>
      <c r="H175" s="19" t="str">
        <f t="array" ref="H175">IFERROR(INDEX(Tableau1[],MATCH(ROW()-1,Tableau1[ALPHA],0),8),"")</f>
        <v/>
      </c>
    </row>
    <row r="176" spans="1:8">
      <c r="A176" s="18" t="str">
        <f t="array" ref="A176">IFERROR(INDEX(Tableau1[],MATCH(ROW()-1,Tableau1[ALPHA],0),1),"")</f>
        <v/>
      </c>
      <c r="B176" s="17" t="str">
        <f t="array" ref="B176">IFERROR(INDEX(Tableau1[],MATCH(ROW()-1,Tableau1[ALPHA],0),2),"")</f>
        <v/>
      </c>
      <c r="C176" s="17" t="str">
        <f t="array" ref="C176">IFERROR(INDEX(Tableau1[],MATCH(ROW()-1,Tableau1[ALPHA],0),3),"")</f>
        <v/>
      </c>
      <c r="D176" s="17" t="str">
        <f>IFERROR(INDEX(Tableau1[],MATCH(ROW()-1,Tableau1[ALPHA],0),4),"")</f>
        <v/>
      </c>
      <c r="E176" s="17" t="str">
        <f t="array" ref="E176">IFERROR(INDEX(Tableau1[],MATCH(ROW()-1,Tableau1[ALPHA],0),5),"")</f>
        <v/>
      </c>
      <c r="F176" s="17" t="str">
        <f t="array" ref="F176">IFERROR(INDEX(Tableau1[],MATCH(ROW()-1,Tableau1[ALPHA],0),6),"")</f>
        <v/>
      </c>
      <c r="G176" s="17" t="str">
        <f t="array" ref="G176">IFERROR(INDEX(Tableau1[],MATCH(ROW()-1,Tableau1[ALPHA],0),7),"")</f>
        <v/>
      </c>
      <c r="H176" s="19" t="str">
        <f t="array" ref="H176">IFERROR(INDEX(Tableau1[],MATCH(ROW()-1,Tableau1[ALPHA],0),8),"")</f>
        <v/>
      </c>
    </row>
    <row r="177" spans="1:8">
      <c r="A177" s="18" t="str">
        <f t="array" ref="A177">IFERROR(INDEX(Tableau1[],MATCH(ROW()-1,Tableau1[ALPHA],0),1),"")</f>
        <v/>
      </c>
      <c r="B177" s="17" t="str">
        <f t="array" ref="B177">IFERROR(INDEX(Tableau1[],MATCH(ROW()-1,Tableau1[ALPHA],0),2),"")</f>
        <v/>
      </c>
      <c r="C177" s="17" t="str">
        <f t="array" ref="C177">IFERROR(INDEX(Tableau1[],MATCH(ROW()-1,Tableau1[ALPHA],0),3),"")</f>
        <v/>
      </c>
      <c r="D177" s="17" t="str">
        <f>IFERROR(INDEX(Tableau1[],MATCH(ROW()-1,Tableau1[ALPHA],0),4),"")</f>
        <v/>
      </c>
      <c r="E177" s="17" t="str">
        <f t="array" ref="E177">IFERROR(INDEX(Tableau1[],MATCH(ROW()-1,Tableau1[ALPHA],0),5),"")</f>
        <v/>
      </c>
      <c r="F177" s="17" t="str">
        <f t="array" ref="F177">IFERROR(INDEX(Tableau1[],MATCH(ROW()-1,Tableau1[ALPHA],0),6),"")</f>
        <v/>
      </c>
      <c r="G177" s="17" t="str">
        <f t="array" ref="G177">IFERROR(INDEX(Tableau1[],MATCH(ROW()-1,Tableau1[ALPHA],0),7),"")</f>
        <v/>
      </c>
      <c r="H177" s="19" t="str">
        <f t="array" ref="H177">IFERROR(INDEX(Tableau1[],MATCH(ROW()-1,Tableau1[ALPHA],0),8),"")</f>
        <v/>
      </c>
    </row>
    <row r="178" spans="1:8">
      <c r="A178" s="18" t="str">
        <f t="array" ref="A178">IFERROR(INDEX(Tableau1[],MATCH(ROW()-1,Tableau1[ALPHA],0),1),"")</f>
        <v/>
      </c>
      <c r="B178" s="17" t="str">
        <f t="array" ref="B178">IFERROR(INDEX(Tableau1[],MATCH(ROW()-1,Tableau1[ALPHA],0),2),"")</f>
        <v/>
      </c>
      <c r="C178" s="17" t="str">
        <f t="array" ref="C178">IFERROR(INDEX(Tableau1[],MATCH(ROW()-1,Tableau1[ALPHA],0),3),"")</f>
        <v/>
      </c>
      <c r="D178" s="17" t="str">
        <f>IFERROR(INDEX(Tableau1[],MATCH(ROW()-1,Tableau1[ALPHA],0),4),"")</f>
        <v/>
      </c>
      <c r="E178" s="17" t="str">
        <f t="array" ref="E178">IFERROR(INDEX(Tableau1[],MATCH(ROW()-1,Tableau1[ALPHA],0),5),"")</f>
        <v/>
      </c>
      <c r="F178" s="17" t="str">
        <f t="array" ref="F178">IFERROR(INDEX(Tableau1[],MATCH(ROW()-1,Tableau1[ALPHA],0),6),"")</f>
        <v/>
      </c>
      <c r="G178" s="17" t="str">
        <f t="array" ref="G178">IFERROR(INDEX(Tableau1[],MATCH(ROW()-1,Tableau1[ALPHA],0),7),"")</f>
        <v/>
      </c>
      <c r="H178" s="19" t="str">
        <f t="array" ref="H178">IFERROR(INDEX(Tableau1[],MATCH(ROW()-1,Tableau1[ALPHA],0),8),"")</f>
        <v/>
      </c>
    </row>
    <row r="179" spans="1:8">
      <c r="A179" s="18" t="str">
        <f t="array" ref="A179">IFERROR(INDEX(Tableau1[],MATCH(ROW()-1,Tableau1[ALPHA],0),1),"")</f>
        <v/>
      </c>
      <c r="B179" s="17" t="str">
        <f t="array" ref="B179">IFERROR(INDEX(Tableau1[],MATCH(ROW()-1,Tableau1[ALPHA],0),2),"")</f>
        <v/>
      </c>
      <c r="C179" s="17" t="str">
        <f t="array" ref="C179">IFERROR(INDEX(Tableau1[],MATCH(ROW()-1,Tableau1[ALPHA],0),3),"")</f>
        <v/>
      </c>
      <c r="D179" s="17" t="str">
        <f>IFERROR(INDEX(Tableau1[],MATCH(ROW()-1,Tableau1[ALPHA],0),4),"")</f>
        <v/>
      </c>
      <c r="E179" s="17" t="str">
        <f t="array" ref="E179">IFERROR(INDEX(Tableau1[],MATCH(ROW()-1,Tableau1[ALPHA],0),5),"")</f>
        <v/>
      </c>
      <c r="F179" s="17" t="str">
        <f t="array" ref="F179">IFERROR(INDEX(Tableau1[],MATCH(ROW()-1,Tableau1[ALPHA],0),6),"")</f>
        <v/>
      </c>
      <c r="G179" s="17" t="str">
        <f t="array" ref="G179">IFERROR(INDEX(Tableau1[],MATCH(ROW()-1,Tableau1[ALPHA],0),7),"")</f>
        <v/>
      </c>
      <c r="H179" s="19" t="str">
        <f t="array" ref="H179">IFERROR(INDEX(Tableau1[],MATCH(ROW()-1,Tableau1[ALPHA],0),8),"")</f>
        <v/>
      </c>
    </row>
    <row r="180" spans="1:8">
      <c r="A180" s="18" t="str">
        <f t="array" ref="A180">IFERROR(INDEX(Tableau1[],MATCH(ROW()-1,Tableau1[ALPHA],0),1),"")</f>
        <v/>
      </c>
      <c r="B180" s="17" t="str">
        <f t="array" ref="B180">IFERROR(INDEX(Tableau1[],MATCH(ROW()-1,Tableau1[ALPHA],0),2),"")</f>
        <v/>
      </c>
      <c r="C180" s="17" t="str">
        <f t="array" ref="C180">IFERROR(INDEX(Tableau1[],MATCH(ROW()-1,Tableau1[ALPHA],0),3),"")</f>
        <v/>
      </c>
      <c r="D180" s="17" t="str">
        <f>IFERROR(INDEX(Tableau1[],MATCH(ROW()-1,Tableau1[ALPHA],0),4),"")</f>
        <v/>
      </c>
      <c r="E180" s="17" t="str">
        <f t="array" ref="E180">IFERROR(INDEX(Tableau1[],MATCH(ROW()-1,Tableau1[ALPHA],0),5),"")</f>
        <v/>
      </c>
      <c r="F180" s="17" t="str">
        <f t="array" ref="F180">IFERROR(INDEX(Tableau1[],MATCH(ROW()-1,Tableau1[ALPHA],0),6),"")</f>
        <v/>
      </c>
      <c r="G180" s="17" t="str">
        <f t="array" ref="G180">IFERROR(INDEX(Tableau1[],MATCH(ROW()-1,Tableau1[ALPHA],0),7),"")</f>
        <v/>
      </c>
      <c r="H180" s="19" t="str">
        <f t="array" ref="H180">IFERROR(INDEX(Tableau1[],MATCH(ROW()-1,Tableau1[ALPHA],0),8),"")</f>
        <v/>
      </c>
    </row>
    <row r="181" spans="1:8">
      <c r="A181" s="18" t="str">
        <f t="array" ref="A181">IFERROR(INDEX(Tableau1[],MATCH(ROW()-1,Tableau1[ALPHA],0),1),"")</f>
        <v/>
      </c>
      <c r="B181" s="17" t="str">
        <f t="array" ref="B181">IFERROR(INDEX(Tableau1[],MATCH(ROW()-1,Tableau1[ALPHA],0),2),"")</f>
        <v/>
      </c>
      <c r="C181" s="17" t="str">
        <f t="array" ref="C181">IFERROR(INDEX(Tableau1[],MATCH(ROW()-1,Tableau1[ALPHA],0),3),"")</f>
        <v/>
      </c>
      <c r="D181" s="17" t="str">
        <f>IFERROR(INDEX(Tableau1[],MATCH(ROW()-1,Tableau1[ALPHA],0),4),"")</f>
        <v/>
      </c>
      <c r="E181" s="17" t="str">
        <f t="array" ref="E181">IFERROR(INDEX(Tableau1[],MATCH(ROW()-1,Tableau1[ALPHA],0),5),"")</f>
        <v/>
      </c>
      <c r="F181" s="17" t="str">
        <f t="array" ref="F181">IFERROR(INDEX(Tableau1[],MATCH(ROW()-1,Tableau1[ALPHA],0),6),"")</f>
        <v/>
      </c>
      <c r="G181" s="17" t="str">
        <f t="array" ref="G181">IFERROR(INDEX(Tableau1[],MATCH(ROW()-1,Tableau1[ALPHA],0),7),"")</f>
        <v/>
      </c>
      <c r="H181" s="19" t="str">
        <f t="array" ref="H181">IFERROR(INDEX(Tableau1[],MATCH(ROW()-1,Tableau1[ALPHA],0),8),"")</f>
        <v/>
      </c>
    </row>
    <row r="182" spans="1:8">
      <c r="A182" s="18" t="str">
        <f t="array" ref="A182">IFERROR(INDEX(Tableau1[],MATCH(ROW()-1,Tableau1[ALPHA],0),1),"")</f>
        <v/>
      </c>
      <c r="B182" s="17" t="str">
        <f t="array" ref="B182">IFERROR(INDEX(Tableau1[],MATCH(ROW()-1,Tableau1[ALPHA],0),2),"")</f>
        <v/>
      </c>
      <c r="C182" s="17" t="str">
        <f t="array" ref="C182">IFERROR(INDEX(Tableau1[],MATCH(ROW()-1,Tableau1[ALPHA],0),3),"")</f>
        <v/>
      </c>
      <c r="D182" s="17" t="str">
        <f>IFERROR(INDEX(Tableau1[],MATCH(ROW()-1,Tableau1[ALPHA],0),4),"")</f>
        <v/>
      </c>
      <c r="E182" s="17" t="str">
        <f t="array" ref="E182">IFERROR(INDEX(Tableau1[],MATCH(ROW()-1,Tableau1[ALPHA],0),5),"")</f>
        <v/>
      </c>
      <c r="F182" s="17" t="str">
        <f t="array" ref="F182">IFERROR(INDEX(Tableau1[],MATCH(ROW()-1,Tableau1[ALPHA],0),6),"")</f>
        <v/>
      </c>
      <c r="G182" s="17" t="str">
        <f t="array" ref="G182">IFERROR(INDEX(Tableau1[],MATCH(ROW()-1,Tableau1[ALPHA],0),7),"")</f>
        <v/>
      </c>
      <c r="H182" s="19" t="str">
        <f t="array" ref="H182">IFERROR(INDEX(Tableau1[],MATCH(ROW()-1,Tableau1[ALPHA],0),8),"")</f>
        <v/>
      </c>
    </row>
    <row r="183" spans="1:8">
      <c r="A183" s="18" t="str">
        <f t="array" ref="A183">IFERROR(INDEX(Tableau1[],MATCH(ROW()-1,Tableau1[ALPHA],0),1),"")</f>
        <v/>
      </c>
      <c r="B183" s="17" t="str">
        <f t="array" ref="B183">IFERROR(INDEX(Tableau1[],MATCH(ROW()-1,Tableau1[ALPHA],0),2),"")</f>
        <v/>
      </c>
      <c r="C183" s="17" t="str">
        <f t="array" ref="C183">IFERROR(INDEX(Tableau1[],MATCH(ROW()-1,Tableau1[ALPHA],0),3),"")</f>
        <v/>
      </c>
      <c r="D183" s="17" t="str">
        <f>IFERROR(INDEX(Tableau1[],MATCH(ROW()-1,Tableau1[ALPHA],0),4),"")</f>
        <v/>
      </c>
      <c r="E183" s="17" t="str">
        <f t="array" ref="E183">IFERROR(INDEX(Tableau1[],MATCH(ROW()-1,Tableau1[ALPHA],0),5),"")</f>
        <v/>
      </c>
      <c r="F183" s="17" t="str">
        <f t="array" ref="F183">IFERROR(INDEX(Tableau1[],MATCH(ROW()-1,Tableau1[ALPHA],0),6),"")</f>
        <v/>
      </c>
      <c r="G183" s="17" t="str">
        <f t="array" ref="G183">IFERROR(INDEX(Tableau1[],MATCH(ROW()-1,Tableau1[ALPHA],0),7),"")</f>
        <v/>
      </c>
      <c r="H183" s="19" t="str">
        <f t="array" ref="H183">IFERROR(INDEX(Tableau1[],MATCH(ROW()-1,Tableau1[ALPHA],0),8),"")</f>
        <v/>
      </c>
    </row>
    <row r="184" spans="1:8">
      <c r="A184" s="18" t="str">
        <f t="array" ref="A184">IFERROR(INDEX(Tableau1[],MATCH(ROW()-1,Tableau1[ALPHA],0),1),"")</f>
        <v/>
      </c>
      <c r="B184" s="17" t="str">
        <f t="array" ref="B184">IFERROR(INDEX(Tableau1[],MATCH(ROW()-1,Tableau1[ALPHA],0),2),"")</f>
        <v/>
      </c>
      <c r="C184" s="17" t="str">
        <f t="array" ref="C184">IFERROR(INDEX(Tableau1[],MATCH(ROW()-1,Tableau1[ALPHA],0),3),"")</f>
        <v/>
      </c>
      <c r="D184" s="17" t="str">
        <f>IFERROR(INDEX(Tableau1[],MATCH(ROW()-1,Tableau1[ALPHA],0),4),"")</f>
        <v/>
      </c>
      <c r="E184" s="17" t="str">
        <f t="array" ref="E184">IFERROR(INDEX(Tableau1[],MATCH(ROW()-1,Tableau1[ALPHA],0),5),"")</f>
        <v/>
      </c>
      <c r="F184" s="17" t="str">
        <f t="array" ref="F184">IFERROR(INDEX(Tableau1[],MATCH(ROW()-1,Tableau1[ALPHA],0),6),"")</f>
        <v/>
      </c>
      <c r="G184" s="17" t="str">
        <f t="array" ref="G184">IFERROR(INDEX(Tableau1[],MATCH(ROW()-1,Tableau1[ALPHA],0),7),"")</f>
        <v/>
      </c>
      <c r="H184" s="19" t="str">
        <f t="array" ref="H184">IFERROR(INDEX(Tableau1[],MATCH(ROW()-1,Tableau1[ALPHA],0),8),"")</f>
        <v/>
      </c>
    </row>
    <row r="185" spans="1:8">
      <c r="A185" s="18" t="str">
        <f t="array" ref="A185">IFERROR(INDEX(Tableau1[],MATCH(ROW()-1,Tableau1[ALPHA],0),1),"")</f>
        <v/>
      </c>
      <c r="B185" s="17" t="str">
        <f t="array" ref="B185">IFERROR(INDEX(Tableau1[],MATCH(ROW()-1,Tableau1[ALPHA],0),2),"")</f>
        <v/>
      </c>
      <c r="C185" s="17" t="str">
        <f t="array" ref="C185">IFERROR(INDEX(Tableau1[],MATCH(ROW()-1,Tableau1[ALPHA],0),3),"")</f>
        <v/>
      </c>
      <c r="D185" s="17" t="str">
        <f>IFERROR(INDEX(Tableau1[],MATCH(ROW()-1,Tableau1[ALPHA],0),4),"")</f>
        <v/>
      </c>
      <c r="E185" s="17" t="str">
        <f t="array" ref="E185">IFERROR(INDEX(Tableau1[],MATCH(ROW()-1,Tableau1[ALPHA],0),5),"")</f>
        <v/>
      </c>
      <c r="F185" s="17" t="str">
        <f t="array" ref="F185">IFERROR(INDEX(Tableau1[],MATCH(ROW()-1,Tableau1[ALPHA],0),6),"")</f>
        <v/>
      </c>
      <c r="G185" s="17" t="str">
        <f t="array" ref="G185">IFERROR(INDEX(Tableau1[],MATCH(ROW()-1,Tableau1[ALPHA],0),7),"")</f>
        <v/>
      </c>
      <c r="H185" s="19" t="str">
        <f t="array" ref="H185">IFERROR(INDEX(Tableau1[],MATCH(ROW()-1,Tableau1[ALPHA],0),8),"")</f>
        <v/>
      </c>
    </row>
    <row r="186" spans="1:8">
      <c r="A186" s="18" t="str">
        <f t="array" ref="A186">IFERROR(INDEX(Tableau1[],MATCH(ROW()-1,Tableau1[ALPHA],0),1),"")</f>
        <v/>
      </c>
      <c r="B186" s="17" t="str">
        <f t="array" ref="B186">IFERROR(INDEX(Tableau1[],MATCH(ROW()-1,Tableau1[ALPHA],0),2),"")</f>
        <v/>
      </c>
      <c r="C186" s="17" t="str">
        <f t="array" ref="C186">IFERROR(INDEX(Tableau1[],MATCH(ROW()-1,Tableau1[ALPHA],0),3),"")</f>
        <v/>
      </c>
      <c r="D186" s="17" t="str">
        <f>IFERROR(INDEX(Tableau1[],MATCH(ROW()-1,Tableau1[ALPHA],0),4),"")</f>
        <v/>
      </c>
      <c r="E186" s="17" t="str">
        <f t="array" ref="E186">IFERROR(INDEX(Tableau1[],MATCH(ROW()-1,Tableau1[ALPHA],0),5),"")</f>
        <v/>
      </c>
      <c r="F186" s="17" t="str">
        <f t="array" ref="F186">IFERROR(INDEX(Tableau1[],MATCH(ROW()-1,Tableau1[ALPHA],0),6),"")</f>
        <v/>
      </c>
      <c r="G186" s="17" t="str">
        <f t="array" ref="G186">IFERROR(INDEX(Tableau1[],MATCH(ROW()-1,Tableau1[ALPHA],0),7),"")</f>
        <v/>
      </c>
      <c r="H186" s="19" t="str">
        <f t="array" ref="H186">IFERROR(INDEX(Tableau1[],MATCH(ROW()-1,Tableau1[ALPHA],0),8),"")</f>
        <v/>
      </c>
    </row>
    <row r="187" spans="1:8">
      <c r="A187" s="18" t="str">
        <f t="array" ref="A187">IFERROR(INDEX(Tableau1[],MATCH(ROW()-1,Tableau1[ALPHA],0),1),"")</f>
        <v/>
      </c>
      <c r="B187" s="17" t="str">
        <f t="array" ref="B187">IFERROR(INDEX(Tableau1[],MATCH(ROW()-1,Tableau1[ALPHA],0),2),"")</f>
        <v/>
      </c>
      <c r="C187" s="17" t="str">
        <f t="array" ref="C187">IFERROR(INDEX(Tableau1[],MATCH(ROW()-1,Tableau1[ALPHA],0),3),"")</f>
        <v/>
      </c>
      <c r="D187" s="17" t="str">
        <f>IFERROR(INDEX(Tableau1[],MATCH(ROW()-1,Tableau1[ALPHA],0),4),"")</f>
        <v/>
      </c>
      <c r="E187" s="17" t="str">
        <f t="array" ref="E187">IFERROR(INDEX(Tableau1[],MATCH(ROW()-1,Tableau1[ALPHA],0),5),"")</f>
        <v/>
      </c>
      <c r="F187" s="17" t="str">
        <f t="array" ref="F187">IFERROR(INDEX(Tableau1[],MATCH(ROW()-1,Tableau1[ALPHA],0),6),"")</f>
        <v/>
      </c>
      <c r="G187" s="17" t="str">
        <f t="array" ref="G187">IFERROR(INDEX(Tableau1[],MATCH(ROW()-1,Tableau1[ALPHA],0),7),"")</f>
        <v/>
      </c>
      <c r="H187" s="19" t="str">
        <f t="array" ref="H187">IFERROR(INDEX(Tableau1[],MATCH(ROW()-1,Tableau1[ALPHA],0),8),"")</f>
        <v/>
      </c>
    </row>
    <row r="188" spans="1:8">
      <c r="A188" s="18" t="str">
        <f t="array" ref="A188">IFERROR(INDEX(Tableau1[],MATCH(ROW()-1,Tableau1[ALPHA],0),1),"")</f>
        <v/>
      </c>
      <c r="B188" s="17" t="str">
        <f t="array" ref="B188">IFERROR(INDEX(Tableau1[],MATCH(ROW()-1,Tableau1[ALPHA],0),2),"")</f>
        <v/>
      </c>
      <c r="C188" s="17" t="str">
        <f t="array" ref="C188">IFERROR(INDEX(Tableau1[],MATCH(ROW()-1,Tableau1[ALPHA],0),3),"")</f>
        <v/>
      </c>
      <c r="D188" s="17" t="str">
        <f>IFERROR(INDEX(Tableau1[],MATCH(ROW()-1,Tableau1[ALPHA],0),4),"")</f>
        <v/>
      </c>
      <c r="E188" s="17" t="str">
        <f t="array" ref="E188">IFERROR(INDEX(Tableau1[],MATCH(ROW()-1,Tableau1[ALPHA],0),5),"")</f>
        <v/>
      </c>
      <c r="F188" s="17" t="str">
        <f t="array" ref="F188">IFERROR(INDEX(Tableau1[],MATCH(ROW()-1,Tableau1[ALPHA],0),6),"")</f>
        <v/>
      </c>
      <c r="G188" s="17" t="str">
        <f t="array" ref="G188">IFERROR(INDEX(Tableau1[],MATCH(ROW()-1,Tableau1[ALPHA],0),7),"")</f>
        <v/>
      </c>
      <c r="H188" s="19" t="str">
        <f t="array" ref="H188">IFERROR(INDEX(Tableau1[],MATCH(ROW()-1,Tableau1[ALPHA],0),8),"")</f>
        <v/>
      </c>
    </row>
    <row r="189" spans="1:8">
      <c r="A189" s="18" t="str">
        <f t="array" ref="A189">IFERROR(INDEX(Tableau1[],MATCH(ROW()-1,Tableau1[ALPHA],0),1),"")</f>
        <v/>
      </c>
      <c r="B189" s="17" t="str">
        <f t="array" ref="B189">IFERROR(INDEX(Tableau1[],MATCH(ROW()-1,Tableau1[ALPHA],0),2),"")</f>
        <v/>
      </c>
      <c r="C189" s="17" t="str">
        <f t="array" ref="C189">IFERROR(INDEX(Tableau1[],MATCH(ROW()-1,Tableau1[ALPHA],0),3),"")</f>
        <v/>
      </c>
      <c r="D189" s="17" t="str">
        <f>IFERROR(INDEX(Tableau1[],MATCH(ROW()-1,Tableau1[ALPHA],0),4),"")</f>
        <v/>
      </c>
      <c r="E189" s="17" t="str">
        <f t="array" ref="E189">IFERROR(INDEX(Tableau1[],MATCH(ROW()-1,Tableau1[ALPHA],0),5),"")</f>
        <v/>
      </c>
      <c r="F189" s="17" t="str">
        <f t="array" ref="F189">IFERROR(INDEX(Tableau1[],MATCH(ROW()-1,Tableau1[ALPHA],0),6),"")</f>
        <v/>
      </c>
      <c r="G189" s="17" t="str">
        <f t="array" ref="G189">IFERROR(INDEX(Tableau1[],MATCH(ROW()-1,Tableau1[ALPHA],0),7),"")</f>
        <v/>
      </c>
      <c r="H189" s="19" t="str">
        <f t="array" ref="H189">IFERROR(INDEX(Tableau1[],MATCH(ROW()-1,Tableau1[ALPHA],0),8),"")</f>
        <v/>
      </c>
    </row>
    <row r="190" spans="1:8">
      <c r="A190" s="18" t="str">
        <f t="array" ref="A190">IFERROR(INDEX(Tableau1[],MATCH(ROW()-1,Tableau1[ALPHA],0),1),"")</f>
        <v/>
      </c>
      <c r="B190" s="17" t="str">
        <f t="array" ref="B190">IFERROR(INDEX(Tableau1[],MATCH(ROW()-1,Tableau1[ALPHA],0),2),"")</f>
        <v/>
      </c>
      <c r="C190" s="17" t="str">
        <f t="array" ref="C190">IFERROR(INDEX(Tableau1[],MATCH(ROW()-1,Tableau1[ALPHA],0),3),"")</f>
        <v/>
      </c>
      <c r="D190" s="17" t="str">
        <f>IFERROR(INDEX(Tableau1[],MATCH(ROW()-1,Tableau1[ALPHA],0),4),"")</f>
        <v/>
      </c>
      <c r="E190" s="17" t="str">
        <f t="array" ref="E190">IFERROR(INDEX(Tableau1[],MATCH(ROW()-1,Tableau1[ALPHA],0),5),"")</f>
        <v/>
      </c>
      <c r="F190" s="17" t="str">
        <f t="array" ref="F190">IFERROR(INDEX(Tableau1[],MATCH(ROW()-1,Tableau1[ALPHA],0),6),"")</f>
        <v/>
      </c>
      <c r="G190" s="17" t="str">
        <f t="array" ref="G190">IFERROR(INDEX(Tableau1[],MATCH(ROW()-1,Tableau1[ALPHA],0),7),"")</f>
        <v/>
      </c>
      <c r="H190" s="19" t="str">
        <f t="array" ref="H190">IFERROR(INDEX(Tableau1[],MATCH(ROW()-1,Tableau1[ALPHA],0),8),"")</f>
        <v/>
      </c>
    </row>
    <row r="191" spans="1:8">
      <c r="A191" s="18" t="str">
        <f t="array" ref="A191">IFERROR(INDEX(Tableau1[],MATCH(ROW()-1,Tableau1[ALPHA],0),1),"")</f>
        <v/>
      </c>
      <c r="B191" s="17" t="str">
        <f t="array" ref="B191">IFERROR(INDEX(Tableau1[],MATCH(ROW()-1,Tableau1[ALPHA],0),2),"")</f>
        <v/>
      </c>
      <c r="C191" s="17" t="str">
        <f t="array" ref="C191">IFERROR(INDEX(Tableau1[],MATCH(ROW()-1,Tableau1[ALPHA],0),3),"")</f>
        <v/>
      </c>
      <c r="D191" s="17" t="str">
        <f>IFERROR(INDEX(Tableau1[],MATCH(ROW()-1,Tableau1[ALPHA],0),4),"")</f>
        <v/>
      </c>
      <c r="E191" s="17" t="str">
        <f t="array" ref="E191">IFERROR(INDEX(Tableau1[],MATCH(ROW()-1,Tableau1[ALPHA],0),5),"")</f>
        <v/>
      </c>
      <c r="F191" s="17" t="str">
        <f t="array" ref="F191">IFERROR(INDEX(Tableau1[],MATCH(ROW()-1,Tableau1[ALPHA],0),6),"")</f>
        <v/>
      </c>
      <c r="G191" s="17" t="str">
        <f t="array" ref="G191">IFERROR(INDEX(Tableau1[],MATCH(ROW()-1,Tableau1[ALPHA],0),7),"")</f>
        <v/>
      </c>
      <c r="H191" s="19" t="str">
        <f t="array" ref="H191">IFERROR(INDEX(Tableau1[],MATCH(ROW()-1,Tableau1[ALPHA],0),8),"")</f>
        <v/>
      </c>
    </row>
  </sheetData>
  <sheetProtection password="D0C9" sheet="1" objects="1" scenarios="1" selectLockedCells="1" selectUnlockedCells="1"/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O75"/>
  <sheetViews>
    <sheetView topLeftCell="C1" workbookViewId="0">
      <selection activeCell="J6" sqref="J6"/>
    </sheetView>
  </sheetViews>
  <sheetFormatPr baseColWidth="10" defaultRowHeight="15"/>
  <cols>
    <col min="3" max="5" width="11.42578125" customWidth="1"/>
    <col min="7" max="7" width="9.85546875" customWidth="1"/>
    <col min="9" max="9" width="24.28515625" customWidth="1"/>
    <col min="10" max="10" width="18.85546875" customWidth="1"/>
    <col min="11" max="11" width="14.5703125" customWidth="1"/>
  </cols>
  <sheetData>
    <row r="1" spans="2:15" ht="15.75" thickBot="1"/>
    <row r="2" spans="2:15">
      <c r="B2" s="23"/>
      <c r="C2" s="24"/>
      <c r="D2" s="24"/>
      <c r="E2" s="24"/>
      <c r="F2" s="25"/>
    </row>
    <row r="3" spans="2:15" ht="24" customHeight="1">
      <c r="B3" s="26"/>
      <c r="C3" s="27" t="s">
        <v>10</v>
      </c>
      <c r="D3" s="28"/>
      <c r="E3" s="28"/>
      <c r="F3" s="29"/>
      <c r="H3" s="3" t="s">
        <v>355</v>
      </c>
      <c r="K3" s="2" t="s">
        <v>271</v>
      </c>
    </row>
    <row r="4" spans="2:15">
      <c r="B4" s="26"/>
      <c r="C4" s="28"/>
      <c r="D4" s="28"/>
      <c r="E4" s="28"/>
      <c r="F4" s="29"/>
    </row>
    <row r="5" spans="2:15">
      <c r="B5" s="26"/>
      <c r="C5" s="28"/>
      <c r="D5" s="28"/>
      <c r="E5" s="28"/>
      <c r="F5" s="29"/>
      <c r="H5" s="7" t="s">
        <v>2</v>
      </c>
      <c r="I5" s="7" t="s">
        <v>0</v>
      </c>
      <c r="J5" s="7" t="s">
        <v>12</v>
      </c>
      <c r="K5" s="7" t="s">
        <v>13</v>
      </c>
      <c r="L5" s="7" t="s">
        <v>15</v>
      </c>
      <c r="M5" s="7" t="s">
        <v>1</v>
      </c>
      <c r="N5" s="7" t="s">
        <v>16</v>
      </c>
      <c r="O5" s="7" t="s">
        <v>3</v>
      </c>
    </row>
    <row r="6" spans="2:15" ht="15" customHeight="1">
      <c r="B6" s="26"/>
      <c r="C6" s="28"/>
      <c r="D6" s="28"/>
      <c r="E6" s="28"/>
      <c r="F6" s="29"/>
      <c r="H6" s="1" t="str">
        <f t="array" ref="H6">IFERROR(INDEX(Tableau2[SPECIALITE],SMALL(IF(MARQUE!$K$3=Tableau2[MARQUE],ROW(Tableau2[MARQUE])-MIN(ROW(ALPHABETIQUE!$A$2))+1,""),ROWS(I$7:I7))),"")</f>
        <v>DIVERS</v>
      </c>
      <c r="I6" s="1" t="str">
        <f t="array" ref="I6">IFERROR(INDEX(Tableau2[PRODUIT],SMALL(IF(MARQUE!$K$3=Tableau2[MARQUE],ROW(Tableau2[MARQUE])-MIN(ROW(ALPHABETIQUE!$A$2))+1,""),ROWS(I$7:I7))),"")</f>
        <v>gaine de stérilisation 75*200mm</v>
      </c>
      <c r="J6" s="1" t="str">
        <f t="array" ref="J6">IFERROR(INDEX(Tableau2[MARQUE],SMALL(IF(MARQUE!$K$3=Tableau2[MARQUE],ROW(Tableau2[MARQUE])-MIN(ROW(ALPHABETIQUE!$A$2))+1,""),ROWS(I$7:I7))),"")</f>
        <v>SBR</v>
      </c>
      <c r="K6" s="1" t="str">
        <f t="array" ref="K6">IFERROR(INDEX(Tableau2[REFERENCE],SMALL(IF(MARQUE!$K$3=Tableau2[MARQUE],ROW(Tableau2[MARQUE])-MIN(ROW(ALPHABETIQUE!$A$2))+1,""),ROWS(I$7:I7))),"")</f>
        <v>2601-003/AR1374</v>
      </c>
      <c r="L6" s="8" t="str">
        <f t="array" ref="L6">IFERROR(INDEX(Tableau2[CONDITIONNEMENT],SMALL(IF(MARQUE!$K$3=Tableau2[MARQUE],ROW(Tableau2[MARQUE])-MIN(ROW(ALPHABETIQUE!$A$2))+1,""),ROWS(I$7:I7))),"")</f>
        <v>-</v>
      </c>
      <c r="M6" s="8" t="str">
        <f t="array" ref="M6">IFERROR(INDEX(Tableau2[FOURNISSEUR],SMALL(IF(MARQUE!$K$3=Tableau2[MARQUE],ROW(Tableau2[MARQUE])-MIN(ROW(ALPHABETIQUE!$A$2))+1,""),ROWS(I$7:I7))),"")</f>
        <v>DENTAL AUSTRAL</v>
      </c>
      <c r="N6" s="8" t="str">
        <f t="array" ref="N6">IFERROR(INDEX(Tableau2[STOCK MINI],SMALL(IF(MARQUE!$K$3=Tableau2[MARQUE],ROW(Tableau2[MARQUE])-MIN(ROW(ALPHABETIQUE!$A$2))+1,""),ROWS(I$7:I7))),"")</f>
        <v>-</v>
      </c>
      <c r="O6" s="8">
        <f t="array" ref="O6">IFERROR(INDEX(Tableau2[PRIX],SMALL(IF(MARQUE!$K$3=Tableau2[MARQUE],ROW(Tableau2[MARQUE])-MIN(ROW(ALPHABETIQUE!$A$2))+1,""),ROWS(I$7:I7))),"")</f>
        <v>36.39</v>
      </c>
    </row>
    <row r="7" spans="2:15">
      <c r="B7" s="26"/>
      <c r="C7" s="28"/>
      <c r="D7" s="28"/>
      <c r="E7" s="28"/>
      <c r="F7" s="29"/>
      <c r="H7" s="1" t="str">
        <f t="array" ref="H7">IFERROR(INDEX(Tableau2[SPECIALITE],SMALL(IF(MARQUE!$K$3=Tableau2[MARQUE],ROW(Tableau2[MARQUE])-MIN(ROW(ALPHABETIQUE!$A$2))+1,""),ROWS(I$7:I8))),"")</f>
        <v/>
      </c>
      <c r="I7" s="1" t="str">
        <f t="array" ref="I7">IFERROR(INDEX(Tableau2[PRODUIT],SMALL(IF(MARQUE!$K$3=Tableau2[MARQUE],ROW(Tableau2[MARQUE])-MIN(ROW(ALPHABETIQUE!$A$2))+1,""),ROWS(I$7:I8))),"")</f>
        <v/>
      </c>
      <c r="J7" s="1" t="str">
        <f t="array" ref="J7">IFERROR(INDEX(Tableau2[MARQUE],SMALL(IF(MARQUE!$K$3=Tableau2[MARQUE],ROW(Tableau2[MARQUE])-MIN(ROW(ALPHABETIQUE!$A$2))+1,""),ROWS(I$7:I8))),"")</f>
        <v/>
      </c>
      <c r="K7" s="1" t="str">
        <f t="array" ref="K7">IFERROR(INDEX(Tableau2[REFERENCE],SMALL(IF(MARQUE!$K$3=Tableau2[MARQUE],ROW(Tableau2[MARQUE])-MIN(ROW(ALPHABETIQUE!$A$2))+1,""),ROWS(I$7:I8))),"")</f>
        <v/>
      </c>
      <c r="L7" s="8" t="str">
        <f t="array" ref="L7">IFERROR(INDEX(Tableau2[CONDITIONNEMENT],SMALL(IF(MARQUE!$K$3=Tableau2[MARQUE],ROW(Tableau2[MARQUE])-MIN(ROW(ALPHABETIQUE!$A$2))+1,""),ROWS(I$7:I8))),"")</f>
        <v/>
      </c>
      <c r="M7" s="8" t="str">
        <f t="array" ref="M7">IFERROR(INDEX(Tableau2[FOURNISSEUR],SMALL(IF(MARQUE!$K$3=Tableau2[MARQUE],ROW(Tableau2[MARQUE])-MIN(ROW(ALPHABETIQUE!$A$2))+1,""),ROWS(I$7:I8))),"")</f>
        <v/>
      </c>
      <c r="N7" s="8" t="str">
        <f t="array" ref="N7">IFERROR(INDEX(Tableau2[STOCK MINI],SMALL(IF(MARQUE!$K$3=Tableau2[MARQUE],ROW(Tableau2[MARQUE])-MIN(ROW(ALPHABETIQUE!$A$2))+1,""),ROWS(I$7:I8))),"")</f>
        <v/>
      </c>
      <c r="O7" s="8" t="str">
        <f t="array" ref="O7">IFERROR(INDEX(Tableau2[PRIX],SMALL(IF(MARQUE!$K$3=Tableau2[MARQUE],ROW(Tableau2[MARQUE])-MIN(ROW(ALPHABETIQUE!$A$2))+1,""),ROWS(I$7:I8))),"")</f>
        <v/>
      </c>
    </row>
    <row r="8" spans="2:15">
      <c r="B8" s="26"/>
      <c r="C8" s="28"/>
      <c r="D8" s="28"/>
      <c r="E8" s="28"/>
      <c r="F8" s="29"/>
      <c r="H8" s="1" t="str">
        <f t="array" ref="H8">IFERROR(INDEX(Tableau2[SPECIALITE],SMALL(IF(MARQUE!$K$3=Tableau2[MARQUE],ROW(Tableau2[MARQUE])-MIN(ROW(ALPHABETIQUE!$A$2))+1,""),ROWS(I$7:I9))),"")</f>
        <v/>
      </c>
      <c r="I8" s="1" t="str">
        <f t="array" ref="I8">IFERROR(INDEX(Tableau2[PRODUIT],SMALL(IF(MARQUE!$K$3=Tableau2[MARQUE],ROW(Tableau2[MARQUE])-MIN(ROW(ALPHABETIQUE!$A$2))+1,""),ROWS(I$7:I9))),"")</f>
        <v/>
      </c>
      <c r="J8" s="1" t="str">
        <f t="array" ref="J8">IFERROR(INDEX(Tableau2[MARQUE],SMALL(IF(MARQUE!$K$3=Tableau2[MARQUE],ROW(Tableau2[MARQUE])-MIN(ROW(ALPHABETIQUE!$A$2))+1,""),ROWS(I$7:I9))),"")</f>
        <v/>
      </c>
      <c r="K8" s="1" t="str">
        <f t="array" ref="K8">IFERROR(INDEX(Tableau2[REFERENCE],SMALL(IF(MARQUE!$K$3=Tableau2[MARQUE],ROW(Tableau2[MARQUE])-MIN(ROW(ALPHABETIQUE!$A$2))+1,""),ROWS(I$7:I9))),"")</f>
        <v/>
      </c>
      <c r="L8" s="8" t="str">
        <f t="array" ref="L8">IFERROR(INDEX(Tableau2[CONDITIONNEMENT],SMALL(IF(MARQUE!$K$3=Tableau2[MARQUE],ROW(Tableau2[MARQUE])-MIN(ROW(ALPHABETIQUE!$A$2))+1,""),ROWS(I$7:I9))),"")</f>
        <v/>
      </c>
      <c r="M8" s="8" t="str">
        <f t="array" ref="M8">IFERROR(INDEX(Tableau2[FOURNISSEUR],SMALL(IF(MARQUE!$K$3=Tableau2[MARQUE],ROW(Tableau2[MARQUE])-MIN(ROW(ALPHABETIQUE!$A$2))+1,""),ROWS(I$7:I9))),"")</f>
        <v/>
      </c>
      <c r="N8" s="8" t="str">
        <f t="array" ref="N8">IFERROR(INDEX(Tableau2[STOCK MINI],SMALL(IF(MARQUE!$K$3=Tableau2[MARQUE],ROW(Tableau2[MARQUE])-MIN(ROW(ALPHABETIQUE!$A$2))+1,""),ROWS(I$7:I9))),"")</f>
        <v/>
      </c>
      <c r="O8" s="8" t="str">
        <f t="array" ref="O8">IFERROR(INDEX(Tableau2[PRIX],SMALL(IF(MARQUE!$K$3=Tableau2[MARQUE],ROW(Tableau2[MARQUE])-MIN(ROW(ALPHABETIQUE!$A$2))+1,""),ROWS(I$7:I9))),"")</f>
        <v/>
      </c>
    </row>
    <row r="9" spans="2:15">
      <c r="B9" s="26"/>
      <c r="C9" s="28"/>
      <c r="D9" s="28"/>
      <c r="E9" s="28"/>
      <c r="F9" s="29"/>
      <c r="H9" s="1" t="str">
        <f t="array" ref="H9">IFERROR(INDEX(Tableau2[SPECIALITE],SMALL(IF(MARQUE!$K$3=Tableau2[MARQUE],ROW(Tableau2[MARQUE])-MIN(ROW(ALPHABETIQUE!$A$2))+1,""),ROWS(I$7:I10))),"")</f>
        <v/>
      </c>
      <c r="I9" s="1" t="str">
        <f t="array" ref="I9">IFERROR(INDEX(Tableau2[PRODUIT],SMALL(IF(MARQUE!$K$3=Tableau2[MARQUE],ROW(Tableau2[MARQUE])-MIN(ROW(ALPHABETIQUE!$A$2))+1,""),ROWS(I$7:I10))),"")</f>
        <v/>
      </c>
      <c r="J9" s="1" t="str">
        <f t="array" ref="J9">IFERROR(INDEX(Tableau2[MARQUE],SMALL(IF(MARQUE!$K$3=Tableau2[MARQUE],ROW(Tableau2[MARQUE])-MIN(ROW(ALPHABETIQUE!$A$2))+1,""),ROWS(I$7:I10))),"")</f>
        <v/>
      </c>
      <c r="K9" s="1" t="str">
        <f t="array" ref="K9">IFERROR(INDEX(Tableau2[REFERENCE],SMALL(IF(MARQUE!$K$3=Tableau2[MARQUE],ROW(Tableau2[MARQUE])-MIN(ROW(ALPHABETIQUE!$A$2))+1,""),ROWS(I$7:I10))),"")</f>
        <v/>
      </c>
      <c r="L9" s="8" t="str">
        <f t="array" ref="L9">IFERROR(INDEX(Tableau2[CONDITIONNEMENT],SMALL(IF(MARQUE!$K$3=Tableau2[MARQUE],ROW(Tableau2[MARQUE])-MIN(ROW(ALPHABETIQUE!$A$2))+1,""),ROWS(I$7:I10))),"")</f>
        <v/>
      </c>
      <c r="M9" s="8" t="str">
        <f t="array" ref="M9">IFERROR(INDEX(Tableau2[FOURNISSEUR],SMALL(IF(MARQUE!$K$3=Tableau2[MARQUE],ROW(Tableau2[MARQUE])-MIN(ROW(ALPHABETIQUE!$A$2))+1,""),ROWS(I$7:I10))),"")</f>
        <v/>
      </c>
      <c r="N9" s="8" t="str">
        <f t="array" ref="N9">IFERROR(INDEX(Tableau2[STOCK MINI],SMALL(IF(MARQUE!$K$3=Tableau2[MARQUE],ROW(Tableau2[MARQUE])-MIN(ROW(ALPHABETIQUE!$A$2))+1,""),ROWS(I$7:I10))),"")</f>
        <v/>
      </c>
      <c r="O9" s="8" t="str">
        <f t="array" ref="O9">IFERROR(INDEX(Tableau2[PRIX],SMALL(IF(MARQUE!$K$3=Tableau2[MARQUE],ROW(Tableau2[MARQUE])-MIN(ROW(ALPHABETIQUE!$A$2))+1,""),ROWS(I$7:I10))),"")</f>
        <v/>
      </c>
    </row>
    <row r="10" spans="2:15">
      <c r="B10" s="26"/>
      <c r="C10" s="28"/>
      <c r="D10" s="28"/>
      <c r="E10" s="28"/>
      <c r="F10" s="29"/>
      <c r="H10" s="1" t="str">
        <f t="array" ref="H10">IFERROR(INDEX(Tableau2[SPECIALITE],SMALL(IF(MARQUE!$K$3=Tableau2[MARQUE],ROW(Tableau2[MARQUE])-MIN(ROW(ALPHABETIQUE!$A$2))+1,""),ROWS(I$7:I11))),"")</f>
        <v/>
      </c>
      <c r="I10" s="1" t="str">
        <f t="array" ref="I10">IFERROR(INDEX(Tableau2[PRODUIT],SMALL(IF(MARQUE!$K$3=Tableau2[MARQUE],ROW(Tableau2[MARQUE])-MIN(ROW(ALPHABETIQUE!$A$2))+1,""),ROWS(I$7:I11))),"")</f>
        <v/>
      </c>
      <c r="J10" s="1" t="str">
        <f t="array" ref="J10">IFERROR(INDEX(Tableau2[MARQUE],SMALL(IF(MARQUE!$K$3=Tableau2[MARQUE],ROW(Tableau2[MARQUE])-MIN(ROW(ALPHABETIQUE!$A$2))+1,""),ROWS(I$7:I11))),"")</f>
        <v/>
      </c>
      <c r="K10" s="1" t="str">
        <f t="array" ref="K10">IFERROR(INDEX(Tableau2[REFERENCE],SMALL(IF(MARQUE!$K$3=Tableau2[MARQUE],ROW(Tableau2[MARQUE])-MIN(ROW(ALPHABETIQUE!$A$2))+1,""),ROWS(I$7:I11))),"")</f>
        <v/>
      </c>
      <c r="L10" s="8" t="str">
        <f t="array" ref="L10">IFERROR(INDEX(Tableau2[CONDITIONNEMENT],SMALL(IF(MARQUE!$K$3=Tableau2[MARQUE],ROW(Tableau2[MARQUE])-MIN(ROW(ALPHABETIQUE!$A$2))+1,""),ROWS(I$7:I11))),"")</f>
        <v/>
      </c>
      <c r="M10" s="8" t="str">
        <f t="array" ref="M10">IFERROR(INDEX(Tableau2[FOURNISSEUR],SMALL(IF(MARQUE!$K$3=Tableau2[MARQUE],ROW(Tableau2[MARQUE])-MIN(ROW(ALPHABETIQUE!$A$2))+1,""),ROWS(I$7:I11))),"")</f>
        <v/>
      </c>
      <c r="N10" s="8" t="str">
        <f t="array" ref="N10">IFERROR(INDEX(Tableau2[STOCK MINI],SMALL(IF(MARQUE!$K$3=Tableau2[MARQUE],ROW(Tableau2[MARQUE])-MIN(ROW(ALPHABETIQUE!$A$2))+1,""),ROWS(I$7:I11))),"")</f>
        <v/>
      </c>
      <c r="O10" s="8" t="str">
        <f t="array" ref="O10">IFERROR(INDEX(Tableau2[PRIX],SMALL(IF(MARQUE!$K$3=Tableau2[MARQUE],ROW(Tableau2[MARQUE])-MIN(ROW(ALPHABETIQUE!$A$2))+1,""),ROWS(I$7:I11))),"")</f>
        <v/>
      </c>
    </row>
    <row r="11" spans="2:15">
      <c r="B11" s="26"/>
      <c r="C11" s="28"/>
      <c r="D11" s="28"/>
      <c r="E11" s="28"/>
      <c r="F11" s="29"/>
      <c r="H11" s="1" t="str">
        <f t="array" ref="H11">IFERROR(INDEX(Tableau2[SPECIALITE],SMALL(IF(MARQUE!$K$3=Tableau2[MARQUE],ROW(Tableau2[MARQUE])-MIN(ROW(ALPHABETIQUE!$A$2))+1,""),ROWS(I$7:I12))),"")</f>
        <v/>
      </c>
      <c r="I11" s="1" t="str">
        <f t="array" ref="I11">IFERROR(INDEX(Tableau2[PRODUIT],SMALL(IF(MARQUE!$K$3=Tableau2[MARQUE],ROW(Tableau2[MARQUE])-MIN(ROW(ALPHABETIQUE!$A$2))+1,""),ROWS(I$7:I12))),"")</f>
        <v/>
      </c>
      <c r="J11" s="1" t="str">
        <f t="array" ref="J11">IFERROR(INDEX(Tableau2[MARQUE],SMALL(IF(MARQUE!$K$3=Tableau2[MARQUE],ROW(Tableau2[MARQUE])-MIN(ROW(ALPHABETIQUE!$A$2))+1,""),ROWS(I$7:I12))),"")</f>
        <v/>
      </c>
      <c r="K11" s="1" t="str">
        <f t="array" ref="K11">IFERROR(INDEX(Tableau2[REFERENCE],SMALL(IF(MARQUE!$K$3=Tableau2[MARQUE],ROW(Tableau2[MARQUE])-MIN(ROW(ALPHABETIQUE!$A$2))+1,""),ROWS(I$7:I12))),"")</f>
        <v/>
      </c>
      <c r="L11" s="8" t="str">
        <f t="array" ref="L11">IFERROR(INDEX(Tableau2[CONDITIONNEMENT],SMALL(IF(MARQUE!$K$3=Tableau2[MARQUE],ROW(Tableau2[MARQUE])-MIN(ROW(ALPHABETIQUE!$A$2))+1,""),ROWS(I$7:I12))),"")</f>
        <v/>
      </c>
      <c r="M11" s="8" t="str">
        <f t="array" ref="M11">IFERROR(INDEX(Tableau2[FOURNISSEUR],SMALL(IF(MARQUE!$K$3=Tableau2[MARQUE],ROW(Tableau2[MARQUE])-MIN(ROW(ALPHABETIQUE!$A$2))+1,""),ROWS(I$7:I12))),"")</f>
        <v/>
      </c>
      <c r="N11" s="8" t="str">
        <f t="array" ref="N11">IFERROR(INDEX(Tableau2[STOCK MINI],SMALL(IF(MARQUE!$K$3=Tableau2[MARQUE],ROW(Tableau2[MARQUE])-MIN(ROW(ALPHABETIQUE!$A$2))+1,""),ROWS(I$7:I12))),"")</f>
        <v/>
      </c>
      <c r="O11" s="8" t="str">
        <f t="array" ref="O11">IFERROR(INDEX(Tableau2[PRIX],SMALL(IF(MARQUE!$K$3=Tableau2[MARQUE],ROW(Tableau2[MARQUE])-MIN(ROW(ALPHABETIQUE!$A$2))+1,""),ROWS(I$7:I12))),"")</f>
        <v/>
      </c>
    </row>
    <row r="12" spans="2:15">
      <c r="B12" s="26"/>
      <c r="C12" s="28"/>
      <c r="D12" s="28"/>
      <c r="E12" s="28"/>
      <c r="F12" s="29"/>
      <c r="H12" s="1" t="str">
        <f t="array" ref="H12">IFERROR(INDEX(Tableau2[SPECIALITE],SMALL(IF(MARQUE!$K$3=Tableau2[MARQUE],ROW(Tableau2[MARQUE])-MIN(ROW(ALPHABETIQUE!$A$2))+1,""),ROWS(I$7:I13))),"")</f>
        <v/>
      </c>
      <c r="I12" s="1" t="str">
        <f t="array" ref="I12">IFERROR(INDEX(Tableau2[PRODUIT],SMALL(IF(MARQUE!$K$3=Tableau2[MARQUE],ROW(Tableau2[MARQUE])-MIN(ROW(ALPHABETIQUE!$A$2))+1,""),ROWS(I$7:I13))),"")</f>
        <v/>
      </c>
      <c r="J12" s="1" t="str">
        <f t="array" ref="J12">IFERROR(INDEX(Tableau2[MARQUE],SMALL(IF(MARQUE!$K$3=Tableau2[MARQUE],ROW(Tableau2[MARQUE])-MIN(ROW(ALPHABETIQUE!$A$2))+1,""),ROWS(I$7:I13))),"")</f>
        <v/>
      </c>
      <c r="K12" s="1" t="str">
        <f t="array" ref="K12">IFERROR(INDEX(Tableau2[REFERENCE],SMALL(IF(MARQUE!$K$3=Tableau2[MARQUE],ROW(Tableau2[MARQUE])-MIN(ROW(ALPHABETIQUE!$A$2))+1,""),ROWS(I$7:I13))),"")</f>
        <v/>
      </c>
      <c r="L12" s="8" t="str">
        <f t="array" ref="L12">IFERROR(INDEX(Tableau2[CONDITIONNEMENT],SMALL(IF(MARQUE!$K$3=Tableau2[MARQUE],ROW(Tableau2[MARQUE])-MIN(ROW(ALPHABETIQUE!$A$2))+1,""),ROWS(I$7:I13))),"")</f>
        <v/>
      </c>
      <c r="M12" s="8" t="str">
        <f t="array" ref="M12">IFERROR(INDEX(Tableau2[FOURNISSEUR],SMALL(IF(MARQUE!$K$3=Tableau2[MARQUE],ROW(Tableau2[MARQUE])-MIN(ROW(ALPHABETIQUE!$A$2))+1,""),ROWS(I$7:I13))),"")</f>
        <v/>
      </c>
      <c r="N12" s="8" t="str">
        <f t="array" ref="N12">IFERROR(INDEX(Tableau2[STOCK MINI],SMALL(IF(MARQUE!$K$3=Tableau2[MARQUE],ROW(Tableau2[MARQUE])-MIN(ROW(ALPHABETIQUE!$A$2))+1,""),ROWS(I$7:I13))),"")</f>
        <v/>
      </c>
      <c r="O12" s="8" t="str">
        <f t="array" ref="O12">IFERROR(INDEX(Tableau2[PRIX],SMALL(IF(MARQUE!$K$3=Tableau2[MARQUE],ROW(Tableau2[MARQUE])-MIN(ROW(ALPHABETIQUE!$A$2))+1,""),ROWS(I$7:I13))),"")</f>
        <v/>
      </c>
    </row>
    <row r="13" spans="2:15">
      <c r="B13" s="26"/>
      <c r="C13" s="28"/>
      <c r="D13" s="28"/>
      <c r="E13" s="28"/>
      <c r="F13" s="29"/>
      <c r="H13" s="1" t="str">
        <f t="array" ref="H13">IFERROR(INDEX(Tableau2[SPECIALITE],SMALL(IF(MARQUE!$K$3=Tableau2[MARQUE],ROW(Tableau2[MARQUE])-MIN(ROW(ALPHABETIQUE!$A$2))+1,""),ROWS(I$7:I14))),"")</f>
        <v/>
      </c>
      <c r="I13" s="1" t="str">
        <f t="array" ref="I13">IFERROR(INDEX(Tableau2[PRODUIT],SMALL(IF(MARQUE!$K$3=Tableau2[MARQUE],ROW(Tableau2[MARQUE])-MIN(ROW(ALPHABETIQUE!$A$2))+1,""),ROWS(I$7:I14))),"")</f>
        <v/>
      </c>
      <c r="J13" s="1" t="str">
        <f t="array" ref="J13">IFERROR(INDEX(Tableau2[MARQUE],SMALL(IF(MARQUE!$K$3=Tableau2[MARQUE],ROW(Tableau2[MARQUE])-MIN(ROW(ALPHABETIQUE!$A$2))+1,""),ROWS(I$7:I14))),"")</f>
        <v/>
      </c>
      <c r="K13" s="1" t="str">
        <f t="array" ref="K13">IFERROR(INDEX(Tableau2[REFERENCE],SMALL(IF(MARQUE!$K$3=Tableau2[MARQUE],ROW(Tableau2[MARQUE])-MIN(ROW(ALPHABETIQUE!$A$2))+1,""),ROWS(I$7:I14))),"")</f>
        <v/>
      </c>
      <c r="L13" s="8" t="str">
        <f t="array" ref="L13">IFERROR(INDEX(Tableau2[CONDITIONNEMENT],SMALL(IF(MARQUE!$K$3=Tableau2[MARQUE],ROW(Tableau2[MARQUE])-MIN(ROW(ALPHABETIQUE!$A$2))+1,""),ROWS(I$7:I14))),"")</f>
        <v/>
      </c>
      <c r="M13" s="8" t="str">
        <f t="array" ref="M13">IFERROR(INDEX(Tableau2[FOURNISSEUR],SMALL(IF(MARQUE!$K$3=Tableau2[MARQUE],ROW(Tableau2[MARQUE])-MIN(ROW(ALPHABETIQUE!$A$2))+1,""),ROWS(I$7:I14))),"")</f>
        <v/>
      </c>
      <c r="N13" s="8" t="str">
        <f t="array" ref="N13">IFERROR(INDEX(Tableau2[STOCK MINI],SMALL(IF(MARQUE!$K$3=Tableau2[MARQUE],ROW(Tableau2[MARQUE])-MIN(ROW(ALPHABETIQUE!$A$2))+1,""),ROWS(I$7:I14))),"")</f>
        <v/>
      </c>
      <c r="O13" s="8" t="str">
        <f t="array" ref="O13">IFERROR(INDEX(Tableau2[PRIX],SMALL(IF(MARQUE!$K$3=Tableau2[MARQUE],ROW(Tableau2[MARQUE])-MIN(ROW(ALPHABETIQUE!$A$2))+1,""),ROWS(I$7:I14))),"")</f>
        <v/>
      </c>
    </row>
    <row r="14" spans="2:15">
      <c r="B14" s="26"/>
      <c r="C14" s="28"/>
      <c r="D14" s="28"/>
      <c r="E14" s="28"/>
      <c r="F14" s="29"/>
      <c r="H14" s="1" t="str">
        <f t="array" ref="H14">IFERROR(INDEX(Tableau2[SPECIALITE],SMALL(IF(MARQUE!$K$3=Tableau2[MARQUE],ROW(Tableau2[MARQUE])-MIN(ROW(ALPHABETIQUE!$A$2))+1,""),ROWS(I$7:I15))),"")</f>
        <v/>
      </c>
      <c r="I14" s="1" t="str">
        <f t="array" ref="I14">IFERROR(INDEX(Tableau2[PRODUIT],SMALL(IF(MARQUE!$K$3=Tableau2[MARQUE],ROW(Tableau2[MARQUE])-MIN(ROW(ALPHABETIQUE!$A$2))+1,""),ROWS(I$7:I15))),"")</f>
        <v/>
      </c>
      <c r="J14" s="1" t="str">
        <f t="array" ref="J14">IFERROR(INDEX(Tableau2[MARQUE],SMALL(IF(MARQUE!$K$3=Tableau2[MARQUE],ROW(Tableau2[MARQUE])-MIN(ROW(ALPHABETIQUE!$A$2))+1,""),ROWS(I$7:I15))),"")</f>
        <v/>
      </c>
      <c r="K14" s="1" t="str">
        <f t="array" ref="K14">IFERROR(INDEX(Tableau2[REFERENCE],SMALL(IF(MARQUE!$K$3=Tableau2[MARQUE],ROW(Tableau2[MARQUE])-MIN(ROW(ALPHABETIQUE!$A$2))+1,""),ROWS(I$7:I15))),"")</f>
        <v/>
      </c>
      <c r="L14" s="8" t="str">
        <f t="array" ref="L14">IFERROR(INDEX(Tableau2[CONDITIONNEMENT],SMALL(IF(MARQUE!$K$3=Tableau2[MARQUE],ROW(Tableau2[MARQUE])-MIN(ROW(ALPHABETIQUE!$A$2))+1,""),ROWS(I$7:I15))),"")</f>
        <v/>
      </c>
      <c r="M14" s="8" t="str">
        <f t="array" ref="M14">IFERROR(INDEX(Tableau2[FOURNISSEUR],SMALL(IF(MARQUE!$K$3=Tableau2[MARQUE],ROW(Tableau2[MARQUE])-MIN(ROW(ALPHABETIQUE!$A$2))+1,""),ROWS(I$7:I15))),"")</f>
        <v/>
      </c>
      <c r="N14" s="8" t="str">
        <f t="array" ref="N14">IFERROR(INDEX(Tableau2[STOCK MINI],SMALL(IF(MARQUE!$K$3=Tableau2[MARQUE],ROW(Tableau2[MARQUE])-MIN(ROW(ALPHABETIQUE!$A$2))+1,""),ROWS(I$7:I15))),"")</f>
        <v/>
      </c>
      <c r="O14" s="8" t="str">
        <f t="array" ref="O14">IFERROR(INDEX(Tableau2[PRIX],SMALL(IF(MARQUE!$K$3=Tableau2[MARQUE],ROW(Tableau2[MARQUE])-MIN(ROW(ALPHABETIQUE!$A$2))+1,""),ROWS(I$7:I15))),"")</f>
        <v/>
      </c>
    </row>
    <row r="15" spans="2:15" ht="15.75" thickBot="1">
      <c r="B15" s="30"/>
      <c r="C15" s="31"/>
      <c r="D15" s="31"/>
      <c r="E15" s="31"/>
      <c r="F15" s="32"/>
      <c r="H15" s="1" t="str">
        <f t="array" ref="H15">IFERROR(INDEX(Tableau2[SPECIALITE],SMALL(IF(MARQUE!$K$3=Tableau2[MARQUE],ROW(Tableau2[MARQUE])-MIN(ROW(ALPHABETIQUE!$A$2))+1,""),ROWS(I$7:I16))),"")</f>
        <v/>
      </c>
      <c r="I15" s="1" t="str">
        <f t="array" ref="I15">IFERROR(INDEX(Tableau2[PRODUIT],SMALL(IF(MARQUE!$K$3=Tableau2[MARQUE],ROW(Tableau2[MARQUE])-MIN(ROW(ALPHABETIQUE!$A$2))+1,""),ROWS(I$7:I16))),"")</f>
        <v/>
      </c>
      <c r="J15" s="1" t="str">
        <f t="array" ref="J15">IFERROR(INDEX(Tableau2[MARQUE],SMALL(IF(MARQUE!$K$3=Tableau2[MARQUE],ROW(Tableau2[MARQUE])-MIN(ROW(ALPHABETIQUE!$A$2))+1,""),ROWS(I$7:I16))),"")</f>
        <v/>
      </c>
      <c r="K15" s="1" t="str">
        <f t="array" ref="K15">IFERROR(INDEX(Tableau2[REFERENCE],SMALL(IF(MARQUE!$K$3=Tableau2[MARQUE],ROW(Tableau2[MARQUE])-MIN(ROW(ALPHABETIQUE!$A$2))+1,""),ROWS(I$7:I16))),"")</f>
        <v/>
      </c>
      <c r="L15" s="8" t="str">
        <f t="array" ref="L15">IFERROR(INDEX(Tableau2[CONDITIONNEMENT],SMALL(IF(MARQUE!$K$3=Tableau2[MARQUE],ROW(Tableau2[MARQUE])-MIN(ROW(ALPHABETIQUE!$A$2))+1,""),ROWS(I$7:I16))),"")</f>
        <v/>
      </c>
      <c r="M15" s="8" t="str">
        <f t="array" ref="M15">IFERROR(INDEX(Tableau2[FOURNISSEUR],SMALL(IF(MARQUE!$K$3=Tableau2[MARQUE],ROW(Tableau2[MARQUE])-MIN(ROW(ALPHABETIQUE!$A$2))+1,""),ROWS(I$7:I16))),"")</f>
        <v/>
      </c>
      <c r="N15" s="8" t="str">
        <f t="array" ref="N15">IFERROR(INDEX(Tableau2[STOCK MINI],SMALL(IF(MARQUE!$K$3=Tableau2[MARQUE],ROW(Tableau2[MARQUE])-MIN(ROW(ALPHABETIQUE!$A$2))+1,""),ROWS(I$7:I16))),"")</f>
        <v/>
      </c>
      <c r="O15" s="8" t="str">
        <f t="array" ref="O15">IFERROR(INDEX(Tableau2[PRIX],SMALL(IF(MARQUE!$K$3=Tableau2[MARQUE],ROW(Tableau2[MARQUE])-MIN(ROW(ALPHABETIQUE!$A$2))+1,""),ROWS(I$7:I16))),"")</f>
        <v/>
      </c>
    </row>
    <row r="16" spans="2:15">
      <c r="H16" s="1" t="str">
        <f t="array" ref="H16">IFERROR(INDEX(Tableau2[SPECIALITE],SMALL(IF(MARQUE!$K$3=Tableau2[MARQUE],ROW(Tableau2[MARQUE])-MIN(ROW(ALPHABETIQUE!$A$2))+1,""),ROWS(I$7:I17))),"")</f>
        <v/>
      </c>
      <c r="I16" s="1" t="str">
        <f t="array" ref="I16">IFERROR(INDEX(Tableau2[PRODUIT],SMALL(IF(MARQUE!$K$3=Tableau2[MARQUE],ROW(Tableau2[MARQUE])-MIN(ROW(ALPHABETIQUE!$A$2))+1,""),ROWS(I$7:I17))),"")</f>
        <v/>
      </c>
      <c r="J16" s="1" t="str">
        <f t="array" ref="J16">IFERROR(INDEX(Tableau2[MARQUE],SMALL(IF(MARQUE!$K$3=Tableau2[MARQUE],ROW(Tableau2[MARQUE])-MIN(ROW(ALPHABETIQUE!$A$2))+1,""),ROWS(I$7:I17))),"")</f>
        <v/>
      </c>
      <c r="K16" s="1" t="str">
        <f t="array" ref="K16">IFERROR(INDEX(Tableau2[REFERENCE],SMALL(IF(MARQUE!$K$3=Tableau2[MARQUE],ROW(Tableau2[MARQUE])-MIN(ROW(ALPHABETIQUE!$A$2))+1,""),ROWS(I$7:I17))),"")</f>
        <v/>
      </c>
      <c r="L16" s="8" t="str">
        <f t="array" ref="L16">IFERROR(INDEX(Tableau2[CONDITIONNEMENT],SMALL(IF(MARQUE!$K$3=Tableau2[MARQUE],ROW(Tableau2[MARQUE])-MIN(ROW(ALPHABETIQUE!$A$2))+1,""),ROWS(I$7:I17))),"")</f>
        <v/>
      </c>
      <c r="M16" s="8" t="str">
        <f t="array" ref="M16">IFERROR(INDEX(Tableau2[FOURNISSEUR],SMALL(IF(MARQUE!$K$3=Tableau2[MARQUE],ROW(Tableau2[MARQUE])-MIN(ROW(ALPHABETIQUE!$A$2))+1,""),ROWS(I$7:I17))),"")</f>
        <v/>
      </c>
      <c r="N16" s="8" t="str">
        <f t="array" ref="N16">IFERROR(INDEX(Tableau2[STOCK MINI],SMALL(IF(MARQUE!$K$3=Tableau2[MARQUE],ROW(Tableau2[MARQUE])-MIN(ROW(ALPHABETIQUE!$A$2))+1,""),ROWS(I$7:I17))),"")</f>
        <v/>
      </c>
      <c r="O16" s="8" t="str">
        <f t="array" ref="O16">IFERROR(INDEX(Tableau2[PRIX],SMALL(IF(MARQUE!$K$3=Tableau2[MARQUE],ROW(Tableau2[MARQUE])-MIN(ROW(ALPHABETIQUE!$A$2))+1,""),ROWS(I$7:I17))),"")</f>
        <v/>
      </c>
    </row>
    <row r="17" spans="8:15">
      <c r="H17" s="1" t="str">
        <f t="array" ref="H17">IFERROR(INDEX(Tableau2[SPECIALITE],SMALL(IF(MARQUE!$K$3=Tableau2[MARQUE],ROW(Tableau2[MARQUE])-MIN(ROW(ALPHABETIQUE!$A$2))+1,""),ROWS(I$7:I18))),"")</f>
        <v/>
      </c>
      <c r="I17" s="1" t="str">
        <f t="array" ref="I17">IFERROR(INDEX(Tableau2[PRODUIT],SMALL(IF(MARQUE!$K$3=Tableau2[MARQUE],ROW(Tableau2[MARQUE])-MIN(ROW(ALPHABETIQUE!$A$2))+1,""),ROWS(I$7:I18))),"")</f>
        <v/>
      </c>
      <c r="J17" s="1" t="str">
        <f t="array" ref="J17">IFERROR(INDEX(Tableau2[MARQUE],SMALL(IF(MARQUE!$K$3=Tableau2[MARQUE],ROW(Tableau2[MARQUE])-MIN(ROW(ALPHABETIQUE!$A$2))+1,""),ROWS(I$7:I18))),"")</f>
        <v/>
      </c>
      <c r="K17" s="1" t="str">
        <f t="array" ref="K17">IFERROR(INDEX(Tableau2[REFERENCE],SMALL(IF(MARQUE!$K$3=Tableau2[MARQUE],ROW(Tableau2[MARQUE])-MIN(ROW(ALPHABETIQUE!$A$2))+1,""),ROWS(I$7:I18))),"")</f>
        <v/>
      </c>
      <c r="L17" s="8" t="str">
        <f t="array" ref="L17">IFERROR(INDEX(Tableau2[CONDITIONNEMENT],SMALL(IF(MARQUE!$K$3=Tableau2[MARQUE],ROW(Tableau2[MARQUE])-MIN(ROW(ALPHABETIQUE!$A$2))+1,""),ROWS(I$7:I18))),"")</f>
        <v/>
      </c>
      <c r="M17" s="8" t="str">
        <f t="array" ref="M17">IFERROR(INDEX(Tableau2[FOURNISSEUR],SMALL(IF(MARQUE!$K$3=Tableau2[MARQUE],ROW(Tableau2[MARQUE])-MIN(ROW(ALPHABETIQUE!$A$2))+1,""),ROWS(I$7:I18))),"")</f>
        <v/>
      </c>
      <c r="N17" s="8" t="str">
        <f t="array" ref="N17">IFERROR(INDEX(Tableau2[STOCK MINI],SMALL(IF(MARQUE!$K$3=Tableau2[MARQUE],ROW(Tableau2[MARQUE])-MIN(ROW(ALPHABETIQUE!$A$2))+1,""),ROWS(I$7:I18))),"")</f>
        <v/>
      </c>
      <c r="O17" s="8" t="str">
        <f t="array" ref="O17">IFERROR(INDEX(Tableau2[PRIX],SMALL(IF(MARQUE!$K$3=Tableau2[MARQUE],ROW(Tableau2[MARQUE])-MIN(ROW(ALPHABETIQUE!$A$2))+1,""),ROWS(I$7:I18))),"")</f>
        <v/>
      </c>
    </row>
    <row r="18" spans="8:15">
      <c r="H18" s="1" t="str">
        <f t="array" ref="H18">IFERROR(INDEX(Tableau2[SPECIALITE],SMALL(IF(MARQUE!$K$3=Tableau2[MARQUE],ROW(Tableau2[MARQUE])-MIN(ROW(ALPHABETIQUE!$A$2))+1,""),ROWS(I$7:I19))),"")</f>
        <v/>
      </c>
      <c r="I18" s="1" t="str">
        <f t="array" ref="I18">IFERROR(INDEX(Tableau2[PRODUIT],SMALL(IF(MARQUE!$K$3=Tableau2[MARQUE],ROW(Tableau2[MARQUE])-MIN(ROW(ALPHABETIQUE!$A$2))+1,""),ROWS(I$7:I19))),"")</f>
        <v/>
      </c>
      <c r="J18" s="1" t="str">
        <f t="array" ref="J18">IFERROR(INDEX(Tableau2[MARQUE],SMALL(IF(MARQUE!$K$3=Tableau2[MARQUE],ROW(Tableau2[MARQUE])-MIN(ROW(ALPHABETIQUE!$A$2))+1,""),ROWS(I$7:I19))),"")</f>
        <v/>
      </c>
      <c r="K18" s="1" t="str">
        <f t="array" ref="K18">IFERROR(INDEX(Tableau2[REFERENCE],SMALL(IF(MARQUE!$K$3=Tableau2[MARQUE],ROW(Tableau2[MARQUE])-MIN(ROW(ALPHABETIQUE!$A$2))+1,""),ROWS(I$7:I19))),"")</f>
        <v/>
      </c>
      <c r="L18" s="8" t="str">
        <f t="array" ref="L18">IFERROR(INDEX(Tableau2[CONDITIONNEMENT],SMALL(IF(MARQUE!$K$3=Tableau2[MARQUE],ROW(Tableau2[MARQUE])-MIN(ROW(ALPHABETIQUE!$A$2))+1,""),ROWS(I$7:I19))),"")</f>
        <v/>
      </c>
      <c r="M18" s="8" t="str">
        <f t="array" ref="M18">IFERROR(INDEX(Tableau2[FOURNISSEUR],SMALL(IF(MARQUE!$K$3=Tableau2[MARQUE],ROW(Tableau2[MARQUE])-MIN(ROW(ALPHABETIQUE!$A$2))+1,""),ROWS(I$7:I19))),"")</f>
        <v/>
      </c>
      <c r="N18" s="8" t="str">
        <f t="array" ref="N18">IFERROR(INDEX(Tableau2[STOCK MINI],SMALL(IF(MARQUE!$K$3=Tableau2[MARQUE],ROW(Tableau2[MARQUE])-MIN(ROW(ALPHABETIQUE!$A$2))+1,""),ROWS(I$7:I19))),"")</f>
        <v/>
      </c>
      <c r="O18" s="8" t="str">
        <f t="array" ref="O18">IFERROR(INDEX(Tableau2[PRIX],SMALL(IF(MARQUE!$K$3=Tableau2[MARQUE],ROW(Tableau2[MARQUE])-MIN(ROW(ALPHABETIQUE!$A$2))+1,""),ROWS(I$7:I19))),"")</f>
        <v/>
      </c>
    </row>
    <row r="19" spans="8:15">
      <c r="H19" s="1" t="str">
        <f t="array" ref="H19">IFERROR(INDEX(Tableau2[SPECIALITE],SMALL(IF(MARQUE!$K$3=Tableau2[MARQUE],ROW(Tableau2[MARQUE])-MIN(ROW(ALPHABETIQUE!$A$2))+1,""),ROWS(I$7:I20))),"")</f>
        <v/>
      </c>
      <c r="I19" s="1" t="str">
        <f t="array" ref="I19">IFERROR(INDEX(Tableau2[PRODUIT],SMALL(IF(MARQUE!$K$3=Tableau2[MARQUE],ROW(Tableau2[MARQUE])-MIN(ROW(ALPHABETIQUE!$A$2))+1,""),ROWS(I$7:I20))),"")</f>
        <v/>
      </c>
      <c r="J19" s="1" t="str">
        <f t="array" ref="J19">IFERROR(INDEX(Tableau2[MARQUE],SMALL(IF(MARQUE!$K$3=Tableau2[MARQUE],ROW(Tableau2[MARQUE])-MIN(ROW(ALPHABETIQUE!$A$2))+1,""),ROWS(I$7:I20))),"")</f>
        <v/>
      </c>
      <c r="K19" s="1" t="str">
        <f t="array" ref="K19">IFERROR(INDEX(Tableau2[REFERENCE],SMALL(IF(MARQUE!$K$3=Tableau2[MARQUE],ROW(Tableau2[MARQUE])-MIN(ROW(ALPHABETIQUE!$A$2))+1,""),ROWS(I$7:I20))),"")</f>
        <v/>
      </c>
      <c r="L19" s="8" t="str">
        <f t="array" ref="L19">IFERROR(INDEX(Tableau2[CONDITIONNEMENT],SMALL(IF(MARQUE!$K$3=Tableau2[MARQUE],ROW(Tableau2[MARQUE])-MIN(ROW(ALPHABETIQUE!$A$2))+1,""),ROWS(I$7:I20))),"")</f>
        <v/>
      </c>
      <c r="M19" s="8" t="str">
        <f t="array" ref="M19">IFERROR(INDEX(Tableau2[FOURNISSEUR],SMALL(IF(MARQUE!$K$3=Tableau2[MARQUE],ROW(Tableau2[MARQUE])-MIN(ROW(ALPHABETIQUE!$A$2))+1,""),ROWS(I$7:I20))),"")</f>
        <v/>
      </c>
      <c r="N19" s="8" t="str">
        <f t="array" ref="N19">IFERROR(INDEX(Tableau2[STOCK MINI],SMALL(IF(MARQUE!$K$3=Tableau2[MARQUE],ROW(Tableau2[MARQUE])-MIN(ROW(ALPHABETIQUE!$A$2))+1,""),ROWS(I$7:I20))),"")</f>
        <v/>
      </c>
      <c r="O19" s="8" t="str">
        <f t="array" ref="O19">IFERROR(INDEX(Tableau2[PRIX],SMALL(IF(MARQUE!$K$3=Tableau2[MARQUE],ROW(Tableau2[MARQUE])-MIN(ROW(ALPHABETIQUE!$A$2))+1,""),ROWS(I$7:I20))),"")</f>
        <v/>
      </c>
    </row>
    <row r="20" spans="8:15">
      <c r="H20" s="1" t="str">
        <f t="array" ref="H20">IFERROR(INDEX(Tableau2[SPECIALITE],SMALL(IF(MARQUE!$K$3=Tableau2[MARQUE],ROW(Tableau2[MARQUE])-MIN(ROW(ALPHABETIQUE!$A$2))+1,""),ROWS(I$7:I21))),"")</f>
        <v/>
      </c>
      <c r="I20" s="1" t="str">
        <f t="array" ref="I20">IFERROR(INDEX(Tableau2[PRODUIT],SMALL(IF(MARQUE!$K$3=Tableau2[MARQUE],ROW(Tableau2[MARQUE])-MIN(ROW(ALPHABETIQUE!$A$2))+1,""),ROWS(I$7:I21))),"")</f>
        <v/>
      </c>
      <c r="J20" s="1" t="str">
        <f t="array" ref="J20">IFERROR(INDEX(Tableau2[MARQUE],SMALL(IF(MARQUE!$K$3=Tableau2[MARQUE],ROW(Tableau2[MARQUE])-MIN(ROW(ALPHABETIQUE!$A$2))+1,""),ROWS(I$7:I21))),"")</f>
        <v/>
      </c>
      <c r="K20" s="1" t="str">
        <f t="array" ref="K20">IFERROR(INDEX(Tableau2[REFERENCE],SMALL(IF(MARQUE!$K$3=Tableau2[MARQUE],ROW(Tableau2[MARQUE])-MIN(ROW(ALPHABETIQUE!$A$2))+1,""),ROWS(I$7:I21))),"")</f>
        <v/>
      </c>
      <c r="L20" s="8" t="str">
        <f t="array" ref="L20">IFERROR(INDEX(Tableau2[CONDITIONNEMENT],SMALL(IF(MARQUE!$K$3=Tableau2[MARQUE],ROW(Tableau2[MARQUE])-MIN(ROW(ALPHABETIQUE!$A$2))+1,""),ROWS(I$7:I21))),"")</f>
        <v/>
      </c>
      <c r="M20" s="8" t="str">
        <f t="array" ref="M20">IFERROR(INDEX(Tableau2[FOURNISSEUR],SMALL(IF(MARQUE!$K$3=Tableau2[MARQUE],ROW(Tableau2[MARQUE])-MIN(ROW(ALPHABETIQUE!$A$2))+1,""),ROWS(I$7:I21))),"")</f>
        <v/>
      </c>
      <c r="N20" s="8" t="str">
        <f t="array" ref="N20">IFERROR(INDEX(Tableau2[STOCK MINI],SMALL(IF(MARQUE!$K$3=Tableau2[MARQUE],ROW(Tableau2[MARQUE])-MIN(ROW(ALPHABETIQUE!$A$2))+1,""),ROWS(I$7:I21))),"")</f>
        <v/>
      </c>
      <c r="O20" s="8" t="str">
        <f t="array" ref="O20">IFERROR(INDEX(Tableau2[PRIX],SMALL(IF(MARQUE!$K$3=Tableau2[MARQUE],ROW(Tableau2[MARQUE])-MIN(ROW(ALPHABETIQUE!$A$2))+1,""),ROWS(I$7:I21))),"")</f>
        <v/>
      </c>
    </row>
    <row r="21" spans="8:15">
      <c r="H21" s="1" t="str">
        <f t="array" ref="H21">IFERROR(INDEX(Tableau2[SPECIALITE],SMALL(IF(MARQUE!$K$3=Tableau2[MARQUE],ROW(Tableau2[MARQUE])-MIN(ROW(ALPHABETIQUE!$A$2))+1,""),ROWS(I$7:I22))),"")</f>
        <v/>
      </c>
      <c r="I21" s="1" t="str">
        <f t="array" ref="I21">IFERROR(INDEX(Tableau2[PRODUIT],SMALL(IF(MARQUE!$K$3=Tableau2[MARQUE],ROW(Tableau2[MARQUE])-MIN(ROW(ALPHABETIQUE!$A$2))+1,""),ROWS(I$7:I22))),"")</f>
        <v/>
      </c>
      <c r="J21" s="1" t="str">
        <f t="array" ref="J21">IFERROR(INDEX(Tableau2[MARQUE],SMALL(IF(MARQUE!$K$3=Tableau2[MARQUE],ROW(Tableau2[MARQUE])-MIN(ROW(ALPHABETIQUE!$A$2))+1,""),ROWS(I$7:I22))),"")</f>
        <v/>
      </c>
      <c r="K21" s="1" t="str">
        <f t="array" ref="K21">IFERROR(INDEX(Tableau2[REFERENCE],SMALL(IF(MARQUE!$K$3=Tableau2[MARQUE],ROW(Tableau2[MARQUE])-MIN(ROW(ALPHABETIQUE!$A$2))+1,""),ROWS(I$7:I22))),"")</f>
        <v/>
      </c>
      <c r="L21" s="8" t="str">
        <f t="array" ref="L21">IFERROR(INDEX(Tableau2[CONDITIONNEMENT],SMALL(IF(MARQUE!$K$3=Tableau2[MARQUE],ROW(Tableau2[MARQUE])-MIN(ROW(ALPHABETIQUE!$A$2))+1,""),ROWS(I$7:I22))),"")</f>
        <v/>
      </c>
      <c r="M21" s="8" t="str">
        <f t="array" ref="M21">IFERROR(INDEX(Tableau2[FOURNISSEUR],SMALL(IF(MARQUE!$K$3=Tableau2[MARQUE],ROW(Tableau2[MARQUE])-MIN(ROW(ALPHABETIQUE!$A$2))+1,""),ROWS(I$7:I22))),"")</f>
        <v/>
      </c>
      <c r="N21" s="8" t="str">
        <f t="array" ref="N21">IFERROR(INDEX(Tableau2[STOCK MINI],SMALL(IF(MARQUE!$K$3=Tableau2[MARQUE],ROW(Tableau2[MARQUE])-MIN(ROW(ALPHABETIQUE!$A$2))+1,""),ROWS(I$7:I22))),"")</f>
        <v/>
      </c>
      <c r="O21" s="8" t="str">
        <f t="array" ref="O21">IFERROR(INDEX(Tableau2[PRIX],SMALL(IF(MARQUE!$K$3=Tableau2[MARQUE],ROW(Tableau2[MARQUE])-MIN(ROW(ALPHABETIQUE!$A$2))+1,""),ROWS(I$7:I22))),"")</f>
        <v/>
      </c>
    </row>
    <row r="22" spans="8:15">
      <c r="H22" s="1" t="str">
        <f t="array" ref="H22">IFERROR(INDEX(Tableau2[SPECIALITE],SMALL(IF(MARQUE!$K$3=Tableau2[MARQUE],ROW(Tableau2[MARQUE])-MIN(ROW(ALPHABETIQUE!$A$2))+1,""),ROWS(I$7:I23))),"")</f>
        <v/>
      </c>
      <c r="I22" s="1" t="str">
        <f t="array" ref="I22">IFERROR(INDEX(Tableau2[PRODUIT],SMALL(IF(MARQUE!$K$3=Tableau2[MARQUE],ROW(Tableau2[MARQUE])-MIN(ROW(ALPHABETIQUE!$A$2))+1,""),ROWS(I$7:I23))),"")</f>
        <v/>
      </c>
      <c r="J22" s="1" t="str">
        <f t="array" ref="J22">IFERROR(INDEX(Tableau2[MARQUE],SMALL(IF(MARQUE!$K$3=Tableau2[MARQUE],ROW(Tableau2[MARQUE])-MIN(ROW(ALPHABETIQUE!$A$2))+1,""),ROWS(I$7:I23))),"")</f>
        <v/>
      </c>
      <c r="K22" s="1" t="str">
        <f t="array" ref="K22">IFERROR(INDEX(Tableau2[REFERENCE],SMALL(IF(MARQUE!$K$3=Tableau2[MARQUE],ROW(Tableau2[MARQUE])-MIN(ROW(ALPHABETIQUE!$A$2))+1,""),ROWS(I$7:I23))),"")</f>
        <v/>
      </c>
      <c r="L22" s="8" t="str">
        <f t="array" ref="L22">IFERROR(INDEX(Tableau2[CONDITIONNEMENT],SMALL(IF(MARQUE!$K$3=Tableau2[MARQUE],ROW(Tableau2[MARQUE])-MIN(ROW(ALPHABETIQUE!$A$2))+1,""),ROWS(I$7:I23))),"")</f>
        <v/>
      </c>
      <c r="M22" s="8" t="str">
        <f t="array" ref="M22">IFERROR(INDEX(Tableau2[FOURNISSEUR],SMALL(IF(MARQUE!$K$3=Tableau2[MARQUE],ROW(Tableau2[MARQUE])-MIN(ROW(ALPHABETIQUE!$A$2))+1,""),ROWS(I$7:I23))),"")</f>
        <v/>
      </c>
      <c r="N22" s="8" t="str">
        <f t="array" ref="N22">IFERROR(INDEX(Tableau2[STOCK MINI],SMALL(IF(MARQUE!$K$3=Tableau2[MARQUE],ROW(Tableau2[MARQUE])-MIN(ROW(ALPHABETIQUE!$A$2))+1,""),ROWS(I$7:I23))),"")</f>
        <v/>
      </c>
      <c r="O22" s="8" t="str">
        <f t="array" ref="O22">IFERROR(INDEX(Tableau2[PRIX],SMALL(IF(MARQUE!$K$3=Tableau2[MARQUE],ROW(Tableau2[MARQUE])-MIN(ROW(ALPHABETIQUE!$A$2))+1,""),ROWS(I$7:I23))),"")</f>
        <v/>
      </c>
    </row>
    <row r="23" spans="8:15">
      <c r="H23" s="1" t="str">
        <f t="array" ref="H23">IFERROR(INDEX(Tableau2[SPECIALITE],SMALL(IF(MARQUE!$K$3=Tableau2[MARQUE],ROW(Tableau2[MARQUE])-MIN(ROW(ALPHABETIQUE!$A$2))+1,""),ROWS(I$7:I24))),"")</f>
        <v/>
      </c>
      <c r="I23" s="1" t="str">
        <f t="array" ref="I23">IFERROR(INDEX(Tableau2[PRODUIT],SMALL(IF(MARQUE!$K$3=Tableau2[MARQUE],ROW(Tableau2[MARQUE])-MIN(ROW(ALPHABETIQUE!$A$2))+1,""),ROWS(I$7:I24))),"")</f>
        <v/>
      </c>
      <c r="J23" s="1" t="str">
        <f t="array" ref="J23">IFERROR(INDEX(Tableau2[MARQUE],SMALL(IF(MARQUE!$K$3=Tableau2[MARQUE],ROW(Tableau2[MARQUE])-MIN(ROW(ALPHABETIQUE!$A$2))+1,""),ROWS(I$7:I24))),"")</f>
        <v/>
      </c>
      <c r="K23" s="1" t="str">
        <f t="array" ref="K23">IFERROR(INDEX(Tableau2[REFERENCE],SMALL(IF(MARQUE!$K$3=Tableau2[MARQUE],ROW(Tableau2[MARQUE])-MIN(ROW(ALPHABETIQUE!$A$2))+1,""),ROWS(I$7:I24))),"")</f>
        <v/>
      </c>
      <c r="L23" s="8" t="str">
        <f t="array" ref="L23">IFERROR(INDEX(Tableau2[CONDITIONNEMENT],SMALL(IF(MARQUE!$K$3=Tableau2[MARQUE],ROW(Tableau2[MARQUE])-MIN(ROW(ALPHABETIQUE!$A$2))+1,""),ROWS(I$7:I24))),"")</f>
        <v/>
      </c>
      <c r="M23" s="8" t="str">
        <f t="array" ref="M23">IFERROR(INDEX(Tableau2[FOURNISSEUR],SMALL(IF(MARQUE!$K$3=Tableau2[MARQUE],ROW(Tableau2[MARQUE])-MIN(ROW(ALPHABETIQUE!$A$2))+1,""),ROWS(I$7:I24))),"")</f>
        <v/>
      </c>
      <c r="N23" s="8" t="str">
        <f t="array" ref="N23">IFERROR(INDEX(Tableau2[STOCK MINI],SMALL(IF(MARQUE!$K$3=Tableau2[MARQUE],ROW(Tableau2[MARQUE])-MIN(ROW(ALPHABETIQUE!$A$2))+1,""),ROWS(I$7:I24))),"")</f>
        <v/>
      </c>
      <c r="O23" s="8" t="str">
        <f t="array" ref="O23">IFERROR(INDEX(Tableau2[PRIX],SMALL(IF(MARQUE!$K$3=Tableau2[MARQUE],ROW(Tableau2[MARQUE])-MIN(ROW(ALPHABETIQUE!$A$2))+1,""),ROWS(I$7:I24))),"")</f>
        <v/>
      </c>
    </row>
    <row r="24" spans="8:15">
      <c r="H24" s="1" t="str">
        <f t="array" ref="H24">IFERROR(INDEX(Tableau2[SPECIALITE],SMALL(IF(MARQUE!$K$3=Tableau2[MARQUE],ROW(Tableau2[MARQUE])-MIN(ROW(ALPHABETIQUE!$A$2))+1,""),ROWS(I$7:I25))),"")</f>
        <v/>
      </c>
      <c r="I24" s="1" t="str">
        <f t="array" ref="I24">IFERROR(INDEX(Tableau2[PRODUIT],SMALL(IF(MARQUE!$K$3=Tableau2[MARQUE],ROW(Tableau2[MARQUE])-MIN(ROW(ALPHABETIQUE!$A$2))+1,""),ROWS(I$7:I25))),"")</f>
        <v/>
      </c>
      <c r="J24" s="1" t="str">
        <f t="array" ref="J24">IFERROR(INDEX(Tableau2[MARQUE],SMALL(IF(MARQUE!$K$3=Tableau2[MARQUE],ROW(Tableau2[MARQUE])-MIN(ROW(ALPHABETIQUE!$A$2))+1,""),ROWS(I$7:I25))),"")</f>
        <v/>
      </c>
      <c r="K24" s="1" t="str">
        <f t="array" ref="K24">IFERROR(INDEX(Tableau2[REFERENCE],SMALL(IF(MARQUE!$K$3=Tableau2[MARQUE],ROW(Tableau2[MARQUE])-MIN(ROW(ALPHABETIQUE!$A$2))+1,""),ROWS(I$7:I25))),"")</f>
        <v/>
      </c>
      <c r="L24" s="8" t="str">
        <f t="array" ref="L24">IFERROR(INDEX(Tableau2[CONDITIONNEMENT],SMALL(IF(MARQUE!$K$3=Tableau2[MARQUE],ROW(Tableau2[MARQUE])-MIN(ROW(ALPHABETIQUE!$A$2))+1,""),ROWS(I$7:I25))),"")</f>
        <v/>
      </c>
      <c r="M24" s="8" t="str">
        <f t="array" ref="M24">IFERROR(INDEX(Tableau2[FOURNISSEUR],SMALL(IF(MARQUE!$K$3=Tableau2[MARQUE],ROW(Tableau2[MARQUE])-MIN(ROW(ALPHABETIQUE!$A$2))+1,""),ROWS(I$7:I25))),"")</f>
        <v/>
      </c>
      <c r="N24" s="8" t="str">
        <f t="array" ref="N24">IFERROR(INDEX(Tableau2[STOCK MINI],SMALL(IF(MARQUE!$K$3=Tableau2[MARQUE],ROW(Tableau2[MARQUE])-MIN(ROW(ALPHABETIQUE!$A$2))+1,""),ROWS(I$7:I25))),"")</f>
        <v/>
      </c>
      <c r="O24" s="8" t="str">
        <f t="array" ref="O24">IFERROR(INDEX(Tableau2[PRIX],SMALL(IF(MARQUE!$K$3=Tableau2[MARQUE],ROW(Tableau2[MARQUE])-MIN(ROW(ALPHABETIQUE!$A$2))+1,""),ROWS(I$7:I25))),"")</f>
        <v/>
      </c>
    </row>
    <row r="25" spans="8:15">
      <c r="H25" s="1" t="str">
        <f t="array" ref="H25">IFERROR(INDEX(Tableau2[SPECIALITE],SMALL(IF(MARQUE!$K$3=Tableau2[MARQUE],ROW(Tableau2[MARQUE])-MIN(ROW(ALPHABETIQUE!$A$2))+1,""),ROWS(I$7:I26))),"")</f>
        <v/>
      </c>
      <c r="I25" s="1" t="str">
        <f t="array" ref="I25">IFERROR(INDEX(Tableau2[PRODUIT],SMALL(IF(MARQUE!$K$3=Tableau2[MARQUE],ROW(Tableau2[MARQUE])-MIN(ROW(ALPHABETIQUE!$A$2))+1,""),ROWS(I$7:I26))),"")</f>
        <v/>
      </c>
      <c r="J25" s="1" t="str">
        <f t="array" ref="J25">IFERROR(INDEX(Tableau2[MARQUE],SMALL(IF(MARQUE!$K$3=Tableau2[MARQUE],ROW(Tableau2[MARQUE])-MIN(ROW(ALPHABETIQUE!$A$2))+1,""),ROWS(I$7:I26))),"")</f>
        <v/>
      </c>
      <c r="K25" s="1" t="str">
        <f t="array" ref="K25">IFERROR(INDEX(Tableau2[REFERENCE],SMALL(IF(MARQUE!$K$3=Tableau2[MARQUE],ROW(Tableau2[MARQUE])-MIN(ROW(ALPHABETIQUE!$A$2))+1,""),ROWS(I$7:I26))),"")</f>
        <v/>
      </c>
      <c r="L25" s="8" t="str">
        <f t="array" ref="L25">IFERROR(INDEX(Tableau2[CONDITIONNEMENT],SMALL(IF(MARQUE!$K$3=Tableau2[MARQUE],ROW(Tableau2[MARQUE])-MIN(ROW(ALPHABETIQUE!$A$2))+1,""),ROWS(I$7:I26))),"")</f>
        <v/>
      </c>
      <c r="M25" s="8" t="str">
        <f t="array" ref="M25">IFERROR(INDEX(Tableau2[FOURNISSEUR],SMALL(IF(MARQUE!$K$3=Tableau2[MARQUE],ROW(Tableau2[MARQUE])-MIN(ROW(ALPHABETIQUE!$A$2))+1,""),ROWS(I$7:I26))),"")</f>
        <v/>
      </c>
      <c r="N25" s="8" t="str">
        <f t="array" ref="N25">IFERROR(INDEX(Tableau2[STOCK MINI],SMALL(IF(MARQUE!$K$3=Tableau2[MARQUE],ROW(Tableau2[MARQUE])-MIN(ROW(ALPHABETIQUE!$A$2))+1,""),ROWS(I$7:I26))),"")</f>
        <v/>
      </c>
      <c r="O25" s="8" t="str">
        <f t="array" ref="O25">IFERROR(INDEX(Tableau2[PRIX],SMALL(IF(MARQUE!$K$3=Tableau2[MARQUE],ROW(Tableau2[MARQUE])-MIN(ROW(ALPHABETIQUE!$A$2))+1,""),ROWS(I$7:I26))),"")</f>
        <v/>
      </c>
    </row>
    <row r="26" spans="8:15">
      <c r="H26" s="1" t="str">
        <f t="array" ref="H26">IFERROR(INDEX(Tableau2[SPECIALITE],SMALL(IF(MARQUE!$K$3=Tableau2[MARQUE],ROW(Tableau2[MARQUE])-MIN(ROW(ALPHABETIQUE!$A$2))+1,""),ROWS(I$7:I27))),"")</f>
        <v/>
      </c>
      <c r="I26" s="1" t="str">
        <f t="array" ref="I26">IFERROR(INDEX(Tableau2[PRODUIT],SMALL(IF(MARQUE!$K$3=Tableau2[MARQUE],ROW(Tableau2[MARQUE])-MIN(ROW(ALPHABETIQUE!$A$2))+1,""),ROWS(I$7:I27))),"")</f>
        <v/>
      </c>
      <c r="J26" s="1" t="str">
        <f t="array" ref="J26">IFERROR(INDEX(Tableau2[MARQUE],SMALL(IF(MARQUE!$K$3=Tableau2[MARQUE],ROW(Tableau2[MARQUE])-MIN(ROW(ALPHABETIQUE!$A$2))+1,""),ROWS(I$7:I27))),"")</f>
        <v/>
      </c>
      <c r="K26" s="1" t="str">
        <f t="array" ref="K26">IFERROR(INDEX(Tableau2[REFERENCE],SMALL(IF(MARQUE!$K$3=Tableau2[MARQUE],ROW(Tableau2[MARQUE])-MIN(ROW(ALPHABETIQUE!$A$2))+1,""),ROWS(I$7:I27))),"")</f>
        <v/>
      </c>
      <c r="L26" s="8" t="str">
        <f t="array" ref="L26">IFERROR(INDEX(Tableau2[CONDITIONNEMENT],SMALL(IF(MARQUE!$K$3=Tableau2[MARQUE],ROW(Tableau2[MARQUE])-MIN(ROW(ALPHABETIQUE!$A$2))+1,""),ROWS(I$7:I27))),"")</f>
        <v/>
      </c>
      <c r="M26" s="8" t="str">
        <f t="array" ref="M26">IFERROR(INDEX(Tableau2[FOURNISSEUR],SMALL(IF(MARQUE!$K$3=Tableau2[MARQUE],ROW(Tableau2[MARQUE])-MIN(ROW(ALPHABETIQUE!$A$2))+1,""),ROWS(I$7:I27))),"")</f>
        <v/>
      </c>
      <c r="N26" s="8" t="str">
        <f t="array" ref="N26">IFERROR(INDEX(Tableau2[STOCK MINI],SMALL(IF(MARQUE!$K$3=Tableau2[MARQUE],ROW(Tableau2[MARQUE])-MIN(ROW(ALPHABETIQUE!$A$2))+1,""),ROWS(I$7:I27))),"")</f>
        <v/>
      </c>
      <c r="O26" s="8" t="str">
        <f t="array" ref="O26">IFERROR(INDEX(Tableau2[PRIX],SMALL(IF(MARQUE!$K$3=Tableau2[MARQUE],ROW(Tableau2[MARQUE])-MIN(ROW(ALPHABETIQUE!$A$2))+1,""),ROWS(I$7:I27))),"")</f>
        <v/>
      </c>
    </row>
    <row r="27" spans="8:15">
      <c r="H27" s="1" t="str">
        <f t="array" ref="H27">IFERROR(INDEX(Tableau2[SPECIALITE],SMALL(IF(MARQUE!$K$3=Tableau2[MARQUE],ROW(Tableau2[MARQUE])-MIN(ROW(ALPHABETIQUE!$A$2))+1,""),ROWS(I$7:I28))),"")</f>
        <v/>
      </c>
      <c r="I27" s="1" t="str">
        <f t="array" ref="I27">IFERROR(INDEX(Tableau2[PRODUIT],SMALL(IF(MARQUE!$K$3=Tableau2[MARQUE],ROW(Tableau2[MARQUE])-MIN(ROW(ALPHABETIQUE!$A$2))+1,""),ROWS(I$7:I28))),"")</f>
        <v/>
      </c>
      <c r="J27" s="1" t="str">
        <f t="array" ref="J27">IFERROR(INDEX(Tableau2[MARQUE],SMALL(IF(MARQUE!$K$3=Tableau2[MARQUE],ROW(Tableau2[MARQUE])-MIN(ROW(ALPHABETIQUE!$A$2))+1,""),ROWS(I$7:I28))),"")</f>
        <v/>
      </c>
      <c r="K27" s="1" t="str">
        <f t="array" ref="K27">IFERROR(INDEX(Tableau2[REFERENCE],SMALL(IF(MARQUE!$K$3=Tableau2[MARQUE],ROW(Tableau2[MARQUE])-MIN(ROW(ALPHABETIQUE!$A$2))+1,""),ROWS(I$7:I28))),"")</f>
        <v/>
      </c>
      <c r="L27" s="8" t="str">
        <f t="array" ref="L27">IFERROR(INDEX(Tableau2[CONDITIONNEMENT],SMALL(IF(MARQUE!$K$3=Tableau2[MARQUE],ROW(Tableau2[MARQUE])-MIN(ROW(ALPHABETIQUE!$A$2))+1,""),ROWS(I$7:I28))),"")</f>
        <v/>
      </c>
      <c r="M27" s="8" t="str">
        <f t="array" ref="M27">IFERROR(INDEX(Tableau2[FOURNISSEUR],SMALL(IF(MARQUE!$K$3=Tableau2[MARQUE],ROW(Tableau2[MARQUE])-MIN(ROW(ALPHABETIQUE!$A$2))+1,""),ROWS(I$7:I28))),"")</f>
        <v/>
      </c>
      <c r="N27" s="8" t="str">
        <f t="array" ref="N27">IFERROR(INDEX(Tableau2[STOCK MINI],SMALL(IF(MARQUE!$K$3=Tableau2[MARQUE],ROW(Tableau2[MARQUE])-MIN(ROW(ALPHABETIQUE!$A$2))+1,""),ROWS(I$7:I28))),"")</f>
        <v/>
      </c>
      <c r="O27" s="8" t="str">
        <f t="array" ref="O27">IFERROR(INDEX(Tableau2[PRIX],SMALL(IF(MARQUE!$K$3=Tableau2[MARQUE],ROW(Tableau2[MARQUE])-MIN(ROW(ALPHABETIQUE!$A$2))+1,""),ROWS(I$7:I28))),"")</f>
        <v/>
      </c>
    </row>
    <row r="28" spans="8:15">
      <c r="H28" s="1" t="str">
        <f t="array" ref="H28">IFERROR(INDEX(Tableau2[SPECIALITE],SMALL(IF(MARQUE!$K$3=Tableau2[MARQUE],ROW(Tableau2[MARQUE])-MIN(ROW(ALPHABETIQUE!$A$2))+1,""),ROWS(I$7:I29))),"")</f>
        <v/>
      </c>
      <c r="I28" s="1" t="str">
        <f t="array" ref="I28">IFERROR(INDEX(Tableau2[PRODUIT],SMALL(IF(MARQUE!$K$3=Tableau2[MARQUE],ROW(Tableau2[MARQUE])-MIN(ROW(ALPHABETIQUE!$A$2))+1,""),ROWS(I$7:I29))),"")</f>
        <v/>
      </c>
      <c r="J28" s="1" t="str">
        <f t="array" ref="J28">IFERROR(INDEX(Tableau2[MARQUE],SMALL(IF(MARQUE!$K$3=Tableau2[MARQUE],ROW(Tableau2[MARQUE])-MIN(ROW(ALPHABETIQUE!$A$2))+1,""),ROWS(I$7:I29))),"")</f>
        <v/>
      </c>
      <c r="K28" s="1" t="str">
        <f t="array" ref="K28">IFERROR(INDEX(Tableau2[REFERENCE],SMALL(IF(MARQUE!$K$3=Tableau2[MARQUE],ROW(Tableau2[MARQUE])-MIN(ROW(ALPHABETIQUE!$A$2))+1,""),ROWS(I$7:I29))),"")</f>
        <v/>
      </c>
      <c r="L28" s="8" t="str">
        <f t="array" ref="L28">IFERROR(INDEX(Tableau2[CONDITIONNEMENT],SMALL(IF(MARQUE!$K$3=Tableau2[MARQUE],ROW(Tableau2[MARQUE])-MIN(ROW(ALPHABETIQUE!$A$2))+1,""),ROWS(I$7:I29))),"")</f>
        <v/>
      </c>
      <c r="M28" s="8" t="str">
        <f t="array" ref="M28">IFERROR(INDEX(Tableau2[FOURNISSEUR],SMALL(IF(MARQUE!$K$3=Tableau2[MARQUE],ROW(Tableau2[MARQUE])-MIN(ROW(ALPHABETIQUE!$A$2))+1,""),ROWS(I$7:I29))),"")</f>
        <v/>
      </c>
      <c r="N28" s="8" t="str">
        <f t="array" ref="N28">IFERROR(INDEX(Tableau2[STOCK MINI],SMALL(IF(MARQUE!$K$3=Tableau2[MARQUE],ROW(Tableau2[MARQUE])-MIN(ROW(ALPHABETIQUE!$A$2))+1,""),ROWS(I$7:I29))),"")</f>
        <v/>
      </c>
      <c r="O28" s="8" t="str">
        <f t="array" ref="O28">IFERROR(INDEX(Tableau2[PRIX],SMALL(IF(MARQUE!$K$3=Tableau2[MARQUE],ROW(Tableau2[MARQUE])-MIN(ROW(ALPHABETIQUE!$A$2))+1,""),ROWS(I$7:I29))),"")</f>
        <v/>
      </c>
    </row>
    <row r="29" spans="8:15">
      <c r="H29" s="1" t="str">
        <f t="array" ref="H29">IFERROR(INDEX(Tableau2[SPECIALITE],SMALL(IF(MARQUE!$K$3=Tableau2[MARQUE],ROW(Tableau2[MARQUE])-MIN(ROW(ALPHABETIQUE!$A$2))+1,""),ROWS(I$7:I30))),"")</f>
        <v/>
      </c>
      <c r="I29" s="1" t="str">
        <f t="array" ref="I29">IFERROR(INDEX(Tableau2[PRODUIT],SMALL(IF(MARQUE!$K$3=Tableau2[MARQUE],ROW(Tableau2[MARQUE])-MIN(ROW(ALPHABETIQUE!$A$2))+1,""),ROWS(I$7:I30))),"")</f>
        <v/>
      </c>
      <c r="J29" s="1" t="str">
        <f t="array" ref="J29">IFERROR(INDEX(Tableau2[MARQUE],SMALL(IF(MARQUE!$K$3=Tableau2[MARQUE],ROW(Tableau2[MARQUE])-MIN(ROW(ALPHABETIQUE!$A$2))+1,""),ROWS(I$7:I30))),"")</f>
        <v/>
      </c>
      <c r="K29" s="1" t="str">
        <f t="array" ref="K29">IFERROR(INDEX(Tableau2[REFERENCE],SMALL(IF(MARQUE!$K$3=Tableau2[MARQUE],ROW(Tableau2[MARQUE])-MIN(ROW(ALPHABETIQUE!$A$2))+1,""),ROWS(I$7:I30))),"")</f>
        <v/>
      </c>
      <c r="L29" s="8" t="str">
        <f t="array" ref="L29">IFERROR(INDEX(Tableau2[CONDITIONNEMENT],SMALL(IF(MARQUE!$K$3=Tableau2[MARQUE],ROW(Tableau2[MARQUE])-MIN(ROW(ALPHABETIQUE!$A$2))+1,""),ROWS(I$7:I30))),"")</f>
        <v/>
      </c>
      <c r="M29" s="8" t="str">
        <f t="array" ref="M29">IFERROR(INDEX(Tableau2[FOURNISSEUR],SMALL(IF(MARQUE!$K$3=Tableau2[MARQUE],ROW(Tableau2[MARQUE])-MIN(ROW(ALPHABETIQUE!$A$2))+1,""),ROWS(I$7:I30))),"")</f>
        <v/>
      </c>
      <c r="N29" s="8" t="str">
        <f t="array" ref="N29">IFERROR(INDEX(Tableau2[STOCK MINI],SMALL(IF(MARQUE!$K$3=Tableau2[MARQUE],ROW(Tableau2[MARQUE])-MIN(ROW(ALPHABETIQUE!$A$2))+1,""),ROWS(I$7:I30))),"")</f>
        <v/>
      </c>
      <c r="O29" s="8" t="str">
        <f t="array" ref="O29">IFERROR(INDEX(Tableau2[PRIX],SMALL(IF(MARQUE!$K$3=Tableau2[MARQUE],ROW(Tableau2[MARQUE])-MIN(ROW(ALPHABETIQUE!$A$2))+1,""),ROWS(I$7:I30))),"")</f>
        <v/>
      </c>
    </row>
    <row r="30" spans="8:15">
      <c r="H30" s="1" t="str">
        <f t="array" ref="H30">IFERROR(INDEX(Tableau2[SPECIALITE],SMALL(IF(MARQUE!$K$3=Tableau2[MARQUE],ROW(Tableau2[MARQUE])-MIN(ROW(ALPHABETIQUE!$A$2))+1,""),ROWS(I$7:I31))),"")</f>
        <v/>
      </c>
      <c r="I30" s="1" t="str">
        <f t="array" ref="I30">IFERROR(INDEX(Tableau2[PRODUIT],SMALL(IF(MARQUE!$K$3=Tableau2[MARQUE],ROW(Tableau2[MARQUE])-MIN(ROW(ALPHABETIQUE!$A$2))+1,""),ROWS(I$7:I31))),"")</f>
        <v/>
      </c>
      <c r="J30" s="1" t="str">
        <f t="array" ref="J30">IFERROR(INDEX(Tableau2[MARQUE],SMALL(IF(MARQUE!$K$3=Tableau2[MARQUE],ROW(Tableau2[MARQUE])-MIN(ROW(ALPHABETIQUE!$A$2))+1,""),ROWS(I$7:I31))),"")</f>
        <v/>
      </c>
      <c r="K30" s="1" t="str">
        <f t="array" ref="K30">IFERROR(INDEX(Tableau2[REFERENCE],SMALL(IF(MARQUE!$K$3=Tableau2[MARQUE],ROW(Tableau2[MARQUE])-MIN(ROW(ALPHABETIQUE!$A$2))+1,""),ROWS(I$7:I31))),"")</f>
        <v/>
      </c>
      <c r="L30" s="8" t="str">
        <f t="array" ref="L30">IFERROR(INDEX(Tableau2[CONDITIONNEMENT],SMALL(IF(MARQUE!$K$3=Tableau2[MARQUE],ROW(Tableau2[MARQUE])-MIN(ROW(ALPHABETIQUE!$A$2))+1,""),ROWS(I$7:I31))),"")</f>
        <v/>
      </c>
      <c r="M30" s="8" t="str">
        <f t="array" ref="M30">IFERROR(INDEX(Tableau2[FOURNISSEUR],SMALL(IF(MARQUE!$K$3=Tableau2[MARQUE],ROW(Tableau2[MARQUE])-MIN(ROW(ALPHABETIQUE!$A$2))+1,""),ROWS(I$7:I31))),"")</f>
        <v/>
      </c>
      <c r="N30" s="8" t="str">
        <f t="array" ref="N30">IFERROR(INDEX(Tableau2[STOCK MINI],SMALL(IF(MARQUE!$K$3=Tableau2[MARQUE],ROW(Tableau2[MARQUE])-MIN(ROW(ALPHABETIQUE!$A$2))+1,""),ROWS(I$7:I31))),"")</f>
        <v/>
      </c>
      <c r="O30" s="8" t="str">
        <f t="array" ref="O30">IFERROR(INDEX(Tableau2[PRIX],SMALL(IF(MARQUE!$K$3=Tableau2[MARQUE],ROW(Tableau2[MARQUE])-MIN(ROW(ALPHABETIQUE!$A$2))+1,""),ROWS(I$7:I31))),"")</f>
        <v/>
      </c>
    </row>
    <row r="31" spans="8:15">
      <c r="H31" s="1" t="str">
        <f t="array" ref="H31">IFERROR(INDEX(Tableau2[SPECIALITE],SMALL(IF(MARQUE!$K$3=Tableau2[MARQUE],ROW(Tableau2[MARQUE])-MIN(ROW(ALPHABETIQUE!$A$2))+1,""),ROWS(I$7:I32))),"")</f>
        <v/>
      </c>
      <c r="I31" s="1" t="str">
        <f t="array" ref="I31">IFERROR(INDEX(Tableau2[PRODUIT],SMALL(IF(MARQUE!$K$3=Tableau2[MARQUE],ROW(Tableau2[MARQUE])-MIN(ROW(ALPHABETIQUE!$A$2))+1,""),ROWS(I$7:I32))),"")</f>
        <v/>
      </c>
      <c r="J31" s="1" t="str">
        <f t="array" ref="J31">IFERROR(INDEX(Tableau2[MARQUE],SMALL(IF(MARQUE!$K$3=Tableau2[MARQUE],ROW(Tableau2[MARQUE])-MIN(ROW(ALPHABETIQUE!$A$2))+1,""),ROWS(I$7:I32))),"")</f>
        <v/>
      </c>
      <c r="K31" s="1" t="str">
        <f t="array" ref="K31">IFERROR(INDEX(Tableau2[REFERENCE],SMALL(IF(MARQUE!$K$3=Tableau2[MARQUE],ROW(Tableau2[MARQUE])-MIN(ROW(ALPHABETIQUE!$A$2))+1,""),ROWS(I$7:I32))),"")</f>
        <v/>
      </c>
      <c r="L31" s="8" t="str">
        <f t="array" ref="L31">IFERROR(INDEX(Tableau2[CONDITIONNEMENT],SMALL(IF(MARQUE!$K$3=Tableau2[MARQUE],ROW(Tableau2[MARQUE])-MIN(ROW(ALPHABETIQUE!$A$2))+1,""),ROWS(I$7:I32))),"")</f>
        <v/>
      </c>
      <c r="M31" s="8" t="str">
        <f t="array" ref="M31">IFERROR(INDEX(Tableau2[FOURNISSEUR],SMALL(IF(MARQUE!$K$3=Tableau2[MARQUE],ROW(Tableau2[MARQUE])-MIN(ROW(ALPHABETIQUE!$A$2))+1,""),ROWS(I$7:I32))),"")</f>
        <v/>
      </c>
      <c r="N31" s="8" t="str">
        <f t="array" ref="N31">IFERROR(INDEX(Tableau2[STOCK MINI],SMALL(IF(MARQUE!$K$3=Tableau2[MARQUE],ROW(Tableau2[MARQUE])-MIN(ROW(ALPHABETIQUE!$A$2))+1,""),ROWS(I$7:I32))),"")</f>
        <v/>
      </c>
      <c r="O31" s="8" t="str">
        <f t="array" ref="O31">IFERROR(INDEX(Tableau2[PRIX],SMALL(IF(MARQUE!$K$3=Tableau2[MARQUE],ROW(Tableau2[MARQUE])-MIN(ROW(ALPHABETIQUE!$A$2))+1,""),ROWS(I$7:I32))),"")</f>
        <v/>
      </c>
    </row>
    <row r="32" spans="8:15">
      <c r="H32" s="1" t="str">
        <f t="array" ref="H32">IFERROR(INDEX(Tableau2[SPECIALITE],SMALL(IF(MARQUE!$K$3=Tableau2[MARQUE],ROW(Tableau2[MARQUE])-MIN(ROW(ALPHABETIQUE!$A$2))+1,""),ROWS(I$7:I33))),"")</f>
        <v/>
      </c>
      <c r="I32" s="1" t="str">
        <f t="array" ref="I32">IFERROR(INDEX(Tableau2[PRODUIT],SMALL(IF(MARQUE!$K$3=Tableau2[MARQUE],ROW(Tableau2[MARQUE])-MIN(ROW(ALPHABETIQUE!$A$2))+1,""),ROWS(I$7:I33))),"")</f>
        <v/>
      </c>
      <c r="J32" s="1" t="str">
        <f t="array" ref="J32">IFERROR(INDEX(Tableau2[MARQUE],SMALL(IF(MARQUE!$K$3=Tableau2[MARQUE],ROW(Tableau2[MARQUE])-MIN(ROW(ALPHABETIQUE!$A$2))+1,""),ROWS(I$7:I33))),"")</f>
        <v/>
      </c>
      <c r="K32" s="1" t="str">
        <f t="array" ref="K32">IFERROR(INDEX(Tableau2[REFERENCE],SMALL(IF(MARQUE!$K$3=Tableau2[MARQUE],ROW(Tableau2[MARQUE])-MIN(ROW(ALPHABETIQUE!$A$2))+1,""),ROWS(I$7:I33))),"")</f>
        <v/>
      </c>
      <c r="L32" s="8" t="str">
        <f t="array" ref="L32">IFERROR(INDEX(Tableau2[CONDITIONNEMENT],SMALL(IF(MARQUE!$K$3=Tableau2[MARQUE],ROW(Tableau2[MARQUE])-MIN(ROW(ALPHABETIQUE!$A$2))+1,""),ROWS(I$7:I33))),"")</f>
        <v/>
      </c>
      <c r="M32" s="8" t="str">
        <f t="array" ref="M32">IFERROR(INDEX(Tableau2[FOURNISSEUR],SMALL(IF(MARQUE!$K$3=Tableau2[MARQUE],ROW(Tableau2[MARQUE])-MIN(ROW(ALPHABETIQUE!$A$2))+1,""),ROWS(I$7:I33))),"")</f>
        <v/>
      </c>
      <c r="N32" s="8" t="str">
        <f t="array" ref="N32">IFERROR(INDEX(Tableau2[STOCK MINI],SMALL(IF(MARQUE!$K$3=Tableau2[MARQUE],ROW(Tableau2[MARQUE])-MIN(ROW(ALPHABETIQUE!$A$2))+1,""),ROWS(I$7:I33))),"")</f>
        <v/>
      </c>
      <c r="O32" s="8" t="str">
        <f t="array" ref="O32">IFERROR(INDEX(Tableau2[PRIX],SMALL(IF(MARQUE!$K$3=Tableau2[MARQUE],ROW(Tableau2[MARQUE])-MIN(ROW(ALPHABETIQUE!$A$2))+1,""),ROWS(I$7:I33))),"")</f>
        <v/>
      </c>
    </row>
    <row r="33" spans="8:15">
      <c r="H33" s="1" t="str">
        <f t="array" ref="H33">IFERROR(INDEX(Tableau2[SPECIALITE],SMALL(IF(MARQUE!$K$3=Tableau2[MARQUE],ROW(Tableau2[MARQUE])-MIN(ROW(ALPHABETIQUE!$A$2))+1,""),ROWS(I$7:I34))),"")</f>
        <v/>
      </c>
      <c r="I33" s="1" t="str">
        <f t="array" ref="I33">IFERROR(INDEX(Tableau2[PRODUIT],SMALL(IF(MARQUE!$K$3=Tableau2[MARQUE],ROW(Tableau2[MARQUE])-MIN(ROW(ALPHABETIQUE!$A$2))+1,""),ROWS(I$7:I34))),"")</f>
        <v/>
      </c>
      <c r="J33" s="1" t="str">
        <f t="array" ref="J33">IFERROR(INDEX(Tableau2[MARQUE],SMALL(IF(MARQUE!$K$3=Tableau2[MARQUE],ROW(Tableau2[MARQUE])-MIN(ROW(ALPHABETIQUE!$A$2))+1,""),ROWS(I$7:I34))),"")</f>
        <v/>
      </c>
      <c r="K33" s="1" t="str">
        <f t="array" ref="K33">IFERROR(INDEX(Tableau2[REFERENCE],SMALL(IF(MARQUE!$K$3=Tableau2[MARQUE],ROW(Tableau2[MARQUE])-MIN(ROW(ALPHABETIQUE!$A$2))+1,""),ROWS(I$7:I34))),"")</f>
        <v/>
      </c>
      <c r="L33" s="8" t="str">
        <f t="array" ref="L33">IFERROR(INDEX(Tableau2[CONDITIONNEMENT],SMALL(IF(MARQUE!$K$3=Tableau2[MARQUE],ROW(Tableau2[MARQUE])-MIN(ROW(ALPHABETIQUE!$A$2))+1,""),ROWS(I$7:I34))),"")</f>
        <v/>
      </c>
      <c r="M33" s="8" t="str">
        <f t="array" ref="M33">IFERROR(INDEX(Tableau2[FOURNISSEUR],SMALL(IF(MARQUE!$K$3=Tableau2[MARQUE],ROW(Tableau2[MARQUE])-MIN(ROW(ALPHABETIQUE!$A$2))+1,""),ROWS(I$7:I34))),"")</f>
        <v/>
      </c>
      <c r="N33" s="8" t="str">
        <f t="array" ref="N33">IFERROR(INDEX(Tableau2[STOCK MINI],SMALL(IF(MARQUE!$K$3=Tableau2[MARQUE],ROW(Tableau2[MARQUE])-MIN(ROW(ALPHABETIQUE!$A$2))+1,""),ROWS(I$7:I34))),"")</f>
        <v/>
      </c>
      <c r="O33" s="8" t="str">
        <f t="array" ref="O33">IFERROR(INDEX(Tableau2[PRIX],SMALL(IF(MARQUE!$K$3=Tableau2[MARQUE],ROW(Tableau2[MARQUE])-MIN(ROW(ALPHABETIQUE!$A$2))+1,""),ROWS(I$7:I34))),"")</f>
        <v/>
      </c>
    </row>
    <row r="34" spans="8:15">
      <c r="H34" s="1" t="str">
        <f t="array" ref="H34">IFERROR(INDEX(Tableau2[SPECIALITE],SMALL(IF(MARQUE!$K$3=Tableau2[MARQUE],ROW(Tableau2[MARQUE])-MIN(ROW(ALPHABETIQUE!$A$2))+1,""),ROWS(I$7:I35))),"")</f>
        <v/>
      </c>
      <c r="I34" s="1" t="str">
        <f t="array" ref="I34">IFERROR(INDEX(Tableau2[PRODUIT],SMALL(IF(MARQUE!$K$3=Tableau2[MARQUE],ROW(Tableau2[MARQUE])-MIN(ROW(ALPHABETIQUE!$A$2))+1,""),ROWS(I$7:I35))),"")</f>
        <v/>
      </c>
      <c r="J34" s="1" t="str">
        <f t="array" ref="J34">IFERROR(INDEX(Tableau2[MARQUE],SMALL(IF(MARQUE!$K$3=Tableau2[MARQUE],ROW(Tableau2[MARQUE])-MIN(ROW(ALPHABETIQUE!$A$2))+1,""),ROWS(I$7:I35))),"")</f>
        <v/>
      </c>
      <c r="K34" s="1" t="str">
        <f t="array" ref="K34">IFERROR(INDEX(Tableau2[REFERENCE],SMALL(IF(MARQUE!$K$3=Tableau2[MARQUE],ROW(Tableau2[MARQUE])-MIN(ROW(ALPHABETIQUE!$A$2))+1,""),ROWS(I$7:I35))),"")</f>
        <v/>
      </c>
      <c r="L34" s="8" t="str">
        <f t="array" ref="L34">IFERROR(INDEX(Tableau2[CONDITIONNEMENT],SMALL(IF(MARQUE!$K$3=Tableau2[MARQUE],ROW(Tableau2[MARQUE])-MIN(ROW(ALPHABETIQUE!$A$2))+1,""),ROWS(I$7:I35))),"")</f>
        <v/>
      </c>
      <c r="M34" s="8" t="str">
        <f t="array" ref="M34">IFERROR(INDEX(Tableau2[FOURNISSEUR],SMALL(IF(MARQUE!$K$3=Tableau2[MARQUE],ROW(Tableau2[MARQUE])-MIN(ROW(ALPHABETIQUE!$A$2))+1,""),ROWS(I$7:I35))),"")</f>
        <v/>
      </c>
      <c r="N34" s="8" t="str">
        <f t="array" ref="N34">IFERROR(INDEX(Tableau2[STOCK MINI],SMALL(IF(MARQUE!$K$3=Tableau2[MARQUE],ROW(Tableau2[MARQUE])-MIN(ROW(ALPHABETIQUE!$A$2))+1,""),ROWS(I$7:I35))),"")</f>
        <v/>
      </c>
      <c r="O34" s="8" t="str">
        <f t="array" ref="O34">IFERROR(INDEX(Tableau2[PRIX],SMALL(IF(MARQUE!$K$3=Tableau2[MARQUE],ROW(Tableau2[MARQUE])-MIN(ROW(ALPHABETIQUE!$A$2))+1,""),ROWS(I$7:I35))),"")</f>
        <v/>
      </c>
    </row>
    <row r="35" spans="8:15">
      <c r="H35" s="1" t="str">
        <f t="array" ref="H35">IFERROR(INDEX(Tableau2[SPECIALITE],SMALL(IF(MARQUE!$K$3=Tableau2[MARQUE],ROW(Tableau2[MARQUE])-MIN(ROW(ALPHABETIQUE!$A$2))+1,""),ROWS(I$7:I36))),"")</f>
        <v/>
      </c>
      <c r="I35" s="1" t="str">
        <f t="array" ref="I35">IFERROR(INDEX(Tableau2[PRODUIT],SMALL(IF(MARQUE!$K$3=Tableau2[MARQUE],ROW(Tableau2[MARQUE])-MIN(ROW(ALPHABETIQUE!$A$2))+1,""),ROWS(I$7:I36))),"")</f>
        <v/>
      </c>
      <c r="J35" s="1" t="str">
        <f t="array" ref="J35">IFERROR(INDEX(Tableau2[MARQUE],SMALL(IF(MARQUE!$K$3=Tableau2[MARQUE],ROW(Tableau2[MARQUE])-MIN(ROW(ALPHABETIQUE!$A$2))+1,""),ROWS(I$7:I36))),"")</f>
        <v/>
      </c>
      <c r="K35" s="1" t="str">
        <f t="array" ref="K35">IFERROR(INDEX(Tableau2[REFERENCE],SMALL(IF(MARQUE!$K$3=Tableau2[MARQUE],ROW(Tableau2[MARQUE])-MIN(ROW(ALPHABETIQUE!$A$2))+1,""),ROWS(I$7:I36))),"")</f>
        <v/>
      </c>
      <c r="L35" s="8" t="str">
        <f t="array" ref="L35">IFERROR(INDEX(Tableau2[CONDITIONNEMENT],SMALL(IF(MARQUE!$K$3=Tableau2[MARQUE],ROW(Tableau2[MARQUE])-MIN(ROW(ALPHABETIQUE!$A$2))+1,""),ROWS(I$7:I36))),"")</f>
        <v/>
      </c>
      <c r="M35" s="8" t="str">
        <f t="array" ref="M35">IFERROR(INDEX(Tableau2[FOURNISSEUR],SMALL(IF(MARQUE!$K$3=Tableau2[MARQUE],ROW(Tableau2[MARQUE])-MIN(ROW(ALPHABETIQUE!$A$2))+1,""),ROWS(I$7:I36))),"")</f>
        <v/>
      </c>
      <c r="N35" s="8" t="str">
        <f t="array" ref="N35">IFERROR(INDEX(Tableau2[STOCK MINI],SMALL(IF(MARQUE!$K$3=Tableau2[MARQUE],ROW(Tableau2[MARQUE])-MIN(ROW(ALPHABETIQUE!$A$2))+1,""),ROWS(I$7:I36))),"")</f>
        <v/>
      </c>
      <c r="O35" s="8" t="str">
        <f t="array" ref="O35">IFERROR(INDEX(Tableau2[PRIX],SMALL(IF(MARQUE!$K$3=Tableau2[MARQUE],ROW(Tableau2[MARQUE])-MIN(ROW(ALPHABETIQUE!$A$2))+1,""),ROWS(I$7:I36))),"")</f>
        <v/>
      </c>
    </row>
    <row r="36" spans="8:15">
      <c r="H36" s="1" t="str">
        <f t="array" ref="H36">IFERROR(INDEX(Tableau2[SPECIALITE],SMALL(IF(MARQUE!$K$3=Tableau2[MARQUE],ROW(Tableau2[MARQUE])-MIN(ROW(ALPHABETIQUE!$A$2))+1,""),ROWS(I$7:I37))),"")</f>
        <v/>
      </c>
      <c r="I36" s="1" t="str">
        <f t="array" ref="I36">IFERROR(INDEX(Tableau2[PRODUIT],SMALL(IF(MARQUE!$K$3=Tableau2[MARQUE],ROW(Tableau2[MARQUE])-MIN(ROW(ALPHABETIQUE!$A$2))+1,""),ROWS(I$7:I37))),"")</f>
        <v/>
      </c>
      <c r="J36" s="1" t="str">
        <f t="array" ref="J36">IFERROR(INDEX(Tableau2[MARQUE],SMALL(IF(MARQUE!$K$3=Tableau2[MARQUE],ROW(Tableau2[MARQUE])-MIN(ROW(ALPHABETIQUE!$A$2))+1,""),ROWS(I$7:I37))),"")</f>
        <v/>
      </c>
      <c r="K36" s="1" t="str">
        <f t="array" ref="K36">IFERROR(INDEX(Tableau2[REFERENCE],SMALL(IF(MARQUE!$K$3=Tableau2[MARQUE],ROW(Tableau2[MARQUE])-MIN(ROW(ALPHABETIQUE!$A$2))+1,""),ROWS(I$7:I37))),"")</f>
        <v/>
      </c>
      <c r="L36" s="8" t="str">
        <f t="array" ref="L36">IFERROR(INDEX(Tableau2[CONDITIONNEMENT],SMALL(IF(MARQUE!$K$3=Tableau2[MARQUE],ROW(Tableau2[MARQUE])-MIN(ROW(ALPHABETIQUE!$A$2))+1,""),ROWS(I$7:I37))),"")</f>
        <v/>
      </c>
      <c r="M36" s="8" t="str">
        <f t="array" ref="M36">IFERROR(INDEX(Tableau2[FOURNISSEUR],SMALL(IF(MARQUE!$K$3=Tableau2[MARQUE],ROW(Tableau2[MARQUE])-MIN(ROW(ALPHABETIQUE!$A$2))+1,""),ROWS(I$7:I37))),"")</f>
        <v/>
      </c>
      <c r="N36" s="8" t="str">
        <f t="array" ref="N36">IFERROR(INDEX(Tableau2[STOCK MINI],SMALL(IF(MARQUE!$K$3=Tableau2[MARQUE],ROW(Tableau2[MARQUE])-MIN(ROW(ALPHABETIQUE!$A$2))+1,""),ROWS(I$7:I37))),"")</f>
        <v/>
      </c>
      <c r="O36" s="8" t="str">
        <f t="array" ref="O36">IFERROR(INDEX(Tableau2[PRIX],SMALL(IF(MARQUE!$K$3=Tableau2[MARQUE],ROW(Tableau2[MARQUE])-MIN(ROW(ALPHABETIQUE!$A$2))+1,""),ROWS(I$7:I37))),"")</f>
        <v/>
      </c>
    </row>
    <row r="37" spans="8:15">
      <c r="H37" s="1" t="str">
        <f t="array" ref="H37">IFERROR(INDEX(Tableau2[SPECIALITE],SMALL(IF(MARQUE!$K$3=Tableau2[MARQUE],ROW(Tableau2[MARQUE])-MIN(ROW(ALPHABETIQUE!$A$2))+1,""),ROWS(I$7:I38))),"")</f>
        <v/>
      </c>
      <c r="I37" s="1" t="str">
        <f t="array" ref="I37">IFERROR(INDEX(Tableau2[PRODUIT],SMALL(IF(MARQUE!$K$3=Tableau2[MARQUE],ROW(Tableau2[MARQUE])-MIN(ROW(ALPHABETIQUE!$A$2))+1,""),ROWS(I$7:I38))),"")</f>
        <v/>
      </c>
      <c r="J37" s="1" t="str">
        <f t="array" ref="J37">IFERROR(INDEX(Tableau2[MARQUE],SMALL(IF(MARQUE!$K$3=Tableau2[MARQUE],ROW(Tableau2[MARQUE])-MIN(ROW(ALPHABETIQUE!$A$2))+1,""),ROWS(I$7:I38))),"")</f>
        <v/>
      </c>
      <c r="K37" s="1" t="str">
        <f t="array" ref="K37">IFERROR(INDEX(Tableau2[REFERENCE],SMALL(IF(MARQUE!$K$3=Tableau2[MARQUE],ROW(Tableau2[MARQUE])-MIN(ROW(ALPHABETIQUE!$A$2))+1,""),ROWS(I$7:I38))),"")</f>
        <v/>
      </c>
      <c r="L37" s="8" t="str">
        <f t="array" ref="L37">IFERROR(INDEX(Tableau2[CONDITIONNEMENT],SMALL(IF(MARQUE!$K$3=Tableau2[MARQUE],ROW(Tableau2[MARQUE])-MIN(ROW(ALPHABETIQUE!$A$2))+1,""),ROWS(I$7:I38))),"")</f>
        <v/>
      </c>
      <c r="M37" s="8" t="str">
        <f t="array" ref="M37">IFERROR(INDEX(Tableau2[FOURNISSEUR],SMALL(IF(MARQUE!$K$3=Tableau2[MARQUE],ROW(Tableau2[MARQUE])-MIN(ROW(ALPHABETIQUE!$A$2))+1,""),ROWS(I$7:I38))),"")</f>
        <v/>
      </c>
      <c r="N37" s="8" t="str">
        <f t="array" ref="N37">IFERROR(INDEX(Tableau2[STOCK MINI],SMALL(IF(MARQUE!$K$3=Tableau2[MARQUE],ROW(Tableau2[MARQUE])-MIN(ROW(ALPHABETIQUE!$A$2))+1,""),ROWS(I$7:I38))),"")</f>
        <v/>
      </c>
      <c r="O37" s="8" t="str">
        <f t="array" ref="O37">IFERROR(INDEX(Tableau2[PRIX],SMALL(IF(MARQUE!$K$3=Tableau2[MARQUE],ROW(Tableau2[MARQUE])-MIN(ROW(ALPHABETIQUE!$A$2))+1,""),ROWS(I$7:I38))),"")</f>
        <v/>
      </c>
    </row>
    <row r="38" spans="8:15">
      <c r="H38" s="1" t="str">
        <f t="array" ref="H38">IFERROR(INDEX(Tableau2[SPECIALITE],SMALL(IF(MARQUE!$K$3=Tableau2[MARQUE],ROW(Tableau2[MARQUE])-MIN(ROW(ALPHABETIQUE!$A$2))+1,""),ROWS(I$7:I39))),"")</f>
        <v/>
      </c>
      <c r="I38" s="1" t="str">
        <f t="array" ref="I38">IFERROR(INDEX(Tableau2[PRODUIT],SMALL(IF(MARQUE!$K$3=Tableau2[MARQUE],ROW(Tableau2[MARQUE])-MIN(ROW(ALPHABETIQUE!$A$2))+1,""),ROWS(I$7:I39))),"")</f>
        <v/>
      </c>
      <c r="J38" s="1" t="str">
        <f t="array" ref="J38">IFERROR(INDEX(Tableau2[MARQUE],SMALL(IF(MARQUE!$K$3=Tableau2[MARQUE],ROW(Tableau2[MARQUE])-MIN(ROW(ALPHABETIQUE!$A$2))+1,""),ROWS(I$7:I39))),"")</f>
        <v/>
      </c>
      <c r="K38" s="1" t="str">
        <f t="array" ref="K38">IFERROR(INDEX(Tableau2[REFERENCE],SMALL(IF(MARQUE!$K$3=Tableau2[MARQUE],ROW(Tableau2[MARQUE])-MIN(ROW(ALPHABETIQUE!$A$2))+1,""),ROWS(I$7:I39))),"")</f>
        <v/>
      </c>
      <c r="L38" s="8" t="str">
        <f t="array" ref="L38">IFERROR(INDEX(Tableau2[CONDITIONNEMENT],SMALL(IF(MARQUE!$K$3=Tableau2[MARQUE],ROW(Tableau2[MARQUE])-MIN(ROW(ALPHABETIQUE!$A$2))+1,""),ROWS(I$7:I39))),"")</f>
        <v/>
      </c>
      <c r="M38" s="8" t="str">
        <f t="array" ref="M38">IFERROR(INDEX(Tableau2[FOURNISSEUR],SMALL(IF(MARQUE!$K$3=Tableau2[MARQUE],ROW(Tableau2[MARQUE])-MIN(ROW(ALPHABETIQUE!$A$2))+1,""),ROWS(I$7:I39))),"")</f>
        <v/>
      </c>
      <c r="N38" s="8" t="str">
        <f t="array" ref="N38">IFERROR(INDEX(Tableau2[STOCK MINI],SMALL(IF(MARQUE!$K$3=Tableau2[MARQUE],ROW(Tableau2[MARQUE])-MIN(ROW(ALPHABETIQUE!$A$2))+1,""),ROWS(I$7:I39))),"")</f>
        <v/>
      </c>
      <c r="O38" s="8" t="str">
        <f t="array" ref="O38">IFERROR(INDEX(Tableau2[PRIX],SMALL(IF(MARQUE!$K$3=Tableau2[MARQUE],ROW(Tableau2[MARQUE])-MIN(ROW(ALPHABETIQUE!$A$2))+1,""),ROWS(I$7:I39))),"")</f>
        <v/>
      </c>
    </row>
    <row r="39" spans="8:15">
      <c r="H39" s="1" t="str">
        <f t="array" ref="H39">IFERROR(INDEX(Tableau2[SPECIALITE],SMALL(IF(MARQUE!$K$3=Tableau2[MARQUE],ROW(Tableau2[MARQUE])-MIN(ROW(ALPHABETIQUE!$A$2))+1,""),ROWS(I$7:I40))),"")</f>
        <v/>
      </c>
      <c r="I39" s="1" t="str">
        <f t="array" ref="I39">IFERROR(INDEX(Tableau2[PRODUIT],SMALL(IF(MARQUE!$K$3=Tableau2[MARQUE],ROW(Tableau2[MARQUE])-MIN(ROW(ALPHABETIQUE!$A$2))+1,""),ROWS(I$7:I40))),"")</f>
        <v/>
      </c>
      <c r="J39" s="1" t="str">
        <f t="array" ref="J39">IFERROR(INDEX(Tableau2[MARQUE],SMALL(IF(MARQUE!$K$3=Tableau2[MARQUE],ROW(Tableau2[MARQUE])-MIN(ROW(ALPHABETIQUE!$A$2))+1,""),ROWS(I$7:I40))),"")</f>
        <v/>
      </c>
      <c r="K39" s="1" t="str">
        <f t="array" ref="K39">IFERROR(INDEX(Tableau2[REFERENCE],SMALL(IF(MARQUE!$K$3=Tableau2[MARQUE],ROW(Tableau2[MARQUE])-MIN(ROW(ALPHABETIQUE!$A$2))+1,""),ROWS(I$7:I40))),"")</f>
        <v/>
      </c>
      <c r="L39" s="8" t="str">
        <f t="array" ref="L39">IFERROR(INDEX(Tableau2[CONDITIONNEMENT],SMALL(IF(MARQUE!$K$3=Tableau2[MARQUE],ROW(Tableau2[MARQUE])-MIN(ROW(ALPHABETIQUE!$A$2))+1,""),ROWS(I$7:I40))),"")</f>
        <v/>
      </c>
      <c r="M39" s="8" t="str">
        <f t="array" ref="M39">IFERROR(INDEX(Tableau2[FOURNISSEUR],SMALL(IF(MARQUE!$K$3=Tableau2[MARQUE],ROW(Tableau2[MARQUE])-MIN(ROW(ALPHABETIQUE!$A$2))+1,""),ROWS(I$7:I40))),"")</f>
        <v/>
      </c>
      <c r="N39" s="8" t="str">
        <f t="array" ref="N39">IFERROR(INDEX(Tableau2[STOCK MINI],SMALL(IF(MARQUE!$K$3=Tableau2[MARQUE],ROW(Tableau2[MARQUE])-MIN(ROW(ALPHABETIQUE!$A$2))+1,""),ROWS(I$7:I40))),"")</f>
        <v/>
      </c>
      <c r="O39" s="8" t="str">
        <f t="array" ref="O39">IFERROR(INDEX(Tableau2[PRIX],SMALL(IF(MARQUE!$K$3=Tableau2[MARQUE],ROW(Tableau2[MARQUE])-MIN(ROW(ALPHABETIQUE!$A$2))+1,""),ROWS(I$7:I40))),"")</f>
        <v/>
      </c>
    </row>
    <row r="40" spans="8:15">
      <c r="H40" s="1" t="str">
        <f t="array" ref="H40">IFERROR(INDEX(Tableau2[SPECIALITE],SMALL(IF(MARQUE!$K$3=Tableau2[MARQUE],ROW(Tableau2[MARQUE])-MIN(ROW(ALPHABETIQUE!$A$2))+1,""),ROWS(I$7:I41))),"")</f>
        <v/>
      </c>
      <c r="I40" s="1" t="str">
        <f t="array" ref="I40">IFERROR(INDEX(Tableau2[PRODUIT],SMALL(IF(MARQUE!$K$3=Tableau2[MARQUE],ROW(Tableau2[MARQUE])-MIN(ROW(ALPHABETIQUE!$A$2))+1,""),ROWS(I$7:I41))),"")</f>
        <v/>
      </c>
      <c r="J40" s="1" t="str">
        <f t="array" ref="J40">IFERROR(INDEX(Tableau2[MARQUE],SMALL(IF(MARQUE!$K$3=Tableau2[MARQUE],ROW(Tableau2[MARQUE])-MIN(ROW(ALPHABETIQUE!$A$2))+1,""),ROWS(I$7:I41))),"")</f>
        <v/>
      </c>
      <c r="K40" s="1" t="str">
        <f t="array" ref="K40">IFERROR(INDEX(Tableau2[REFERENCE],SMALL(IF(MARQUE!$K$3=Tableau2[MARQUE],ROW(Tableau2[MARQUE])-MIN(ROW(ALPHABETIQUE!$A$2))+1,""),ROWS(I$7:I41))),"")</f>
        <v/>
      </c>
      <c r="L40" s="8" t="str">
        <f t="array" ref="L40">IFERROR(INDEX(Tableau2[CONDITIONNEMENT],SMALL(IF(MARQUE!$K$3=Tableau2[MARQUE],ROW(Tableau2[MARQUE])-MIN(ROW(ALPHABETIQUE!$A$2))+1,""),ROWS(I$7:I41))),"")</f>
        <v/>
      </c>
      <c r="M40" s="8" t="str">
        <f t="array" ref="M40">IFERROR(INDEX(Tableau2[FOURNISSEUR],SMALL(IF(MARQUE!$K$3=Tableau2[MARQUE],ROW(Tableau2[MARQUE])-MIN(ROW(ALPHABETIQUE!$A$2))+1,""),ROWS(I$7:I41))),"")</f>
        <v/>
      </c>
      <c r="N40" s="8" t="str">
        <f t="array" ref="N40">IFERROR(INDEX(Tableau2[STOCK MINI],SMALL(IF(MARQUE!$K$3=Tableau2[MARQUE],ROW(Tableau2[MARQUE])-MIN(ROW(ALPHABETIQUE!$A$2))+1,""),ROWS(I$7:I41))),"")</f>
        <v/>
      </c>
      <c r="O40" s="8" t="str">
        <f t="array" ref="O40">IFERROR(INDEX(Tableau2[PRIX],SMALL(IF(MARQUE!$K$3=Tableau2[MARQUE],ROW(Tableau2[MARQUE])-MIN(ROW(ALPHABETIQUE!$A$2))+1,""),ROWS(I$7:I41))),"")</f>
        <v/>
      </c>
    </row>
    <row r="41" spans="8:15">
      <c r="H41" s="1" t="str">
        <f t="array" ref="H41">IFERROR(INDEX(Tableau2[SPECIALITE],SMALL(IF(MARQUE!$K$3=Tableau2[MARQUE],ROW(Tableau2[MARQUE])-MIN(ROW(ALPHABETIQUE!$A$2))+1,""),ROWS(I$7:I42))),"")</f>
        <v/>
      </c>
      <c r="I41" s="1" t="str">
        <f t="array" ref="I41">IFERROR(INDEX(Tableau2[PRODUIT],SMALL(IF(MARQUE!$K$3=Tableau2[MARQUE],ROW(Tableau2[MARQUE])-MIN(ROW(ALPHABETIQUE!$A$2))+1,""),ROWS(I$7:I42))),"")</f>
        <v/>
      </c>
      <c r="J41" s="1" t="str">
        <f t="array" ref="J41">IFERROR(INDEX(Tableau2[MARQUE],SMALL(IF(MARQUE!$K$3=Tableau2[MARQUE],ROW(Tableau2[MARQUE])-MIN(ROW(ALPHABETIQUE!$A$2))+1,""),ROWS(I$7:I42))),"")</f>
        <v/>
      </c>
      <c r="K41" s="1" t="str">
        <f t="array" ref="K41">IFERROR(INDEX(Tableau2[REFERENCE],SMALL(IF(MARQUE!$K$3=Tableau2[MARQUE],ROW(Tableau2[MARQUE])-MIN(ROW(ALPHABETIQUE!$A$2))+1,""),ROWS(I$7:I42))),"")</f>
        <v/>
      </c>
      <c r="L41" s="8" t="str">
        <f t="array" ref="L41">IFERROR(INDEX(Tableau2[CONDITIONNEMENT],SMALL(IF(MARQUE!$K$3=Tableau2[MARQUE],ROW(Tableau2[MARQUE])-MIN(ROW(ALPHABETIQUE!$A$2))+1,""),ROWS(I$7:I42))),"")</f>
        <v/>
      </c>
      <c r="M41" s="8" t="str">
        <f t="array" ref="M41">IFERROR(INDEX(Tableau2[FOURNISSEUR],SMALL(IF(MARQUE!$K$3=Tableau2[MARQUE],ROW(Tableau2[MARQUE])-MIN(ROW(ALPHABETIQUE!$A$2))+1,""),ROWS(I$7:I42))),"")</f>
        <v/>
      </c>
      <c r="N41" s="8" t="str">
        <f t="array" ref="N41">IFERROR(INDEX(Tableau2[STOCK MINI],SMALL(IF(MARQUE!$K$3=Tableau2[MARQUE],ROW(Tableau2[MARQUE])-MIN(ROW(ALPHABETIQUE!$A$2))+1,""),ROWS(I$7:I42))),"")</f>
        <v/>
      </c>
      <c r="O41" s="8" t="str">
        <f t="array" ref="O41">IFERROR(INDEX(Tableau2[PRIX],SMALL(IF(MARQUE!$K$3=Tableau2[MARQUE],ROW(Tableau2[MARQUE])-MIN(ROW(ALPHABETIQUE!$A$2))+1,""),ROWS(I$7:I42))),"")</f>
        <v/>
      </c>
    </row>
    <row r="42" spans="8:15">
      <c r="H42" s="1" t="str">
        <f t="array" ref="H42">IFERROR(INDEX(Tableau2[SPECIALITE],SMALL(IF(MARQUE!$K$3=Tableau2[MARQUE],ROW(Tableau2[MARQUE])-MIN(ROW(ALPHABETIQUE!$A$2))+1,""),ROWS(I$7:I43))),"")</f>
        <v/>
      </c>
      <c r="I42" s="1" t="str">
        <f t="array" ref="I42">IFERROR(INDEX(Tableau2[PRODUIT],SMALL(IF(MARQUE!$K$3=Tableau2[MARQUE],ROW(Tableau2[MARQUE])-MIN(ROW(ALPHABETIQUE!$A$2))+1,""),ROWS(I$7:I43))),"")</f>
        <v/>
      </c>
      <c r="J42" s="1" t="str">
        <f t="array" ref="J42">IFERROR(INDEX(Tableau2[MARQUE],SMALL(IF(MARQUE!$K$3=Tableau2[MARQUE],ROW(Tableau2[MARQUE])-MIN(ROW(ALPHABETIQUE!$A$2))+1,""),ROWS(I$7:I43))),"")</f>
        <v/>
      </c>
      <c r="K42" s="1" t="str">
        <f t="array" ref="K42">IFERROR(INDEX(Tableau2[REFERENCE],SMALL(IF(MARQUE!$K$3=Tableau2[MARQUE],ROW(Tableau2[MARQUE])-MIN(ROW(ALPHABETIQUE!$A$2))+1,""),ROWS(I$7:I43))),"")</f>
        <v/>
      </c>
      <c r="L42" s="8" t="str">
        <f t="array" ref="L42">IFERROR(INDEX(Tableau2[CONDITIONNEMENT],SMALL(IF(MARQUE!$K$3=Tableau2[MARQUE],ROW(Tableau2[MARQUE])-MIN(ROW(ALPHABETIQUE!$A$2))+1,""),ROWS(I$7:I43))),"")</f>
        <v/>
      </c>
      <c r="M42" s="8" t="str">
        <f t="array" ref="M42">IFERROR(INDEX(Tableau2[FOURNISSEUR],SMALL(IF(MARQUE!$K$3=Tableau2[MARQUE],ROW(Tableau2[MARQUE])-MIN(ROW(ALPHABETIQUE!$A$2))+1,""),ROWS(I$7:I43))),"")</f>
        <v/>
      </c>
      <c r="N42" s="8" t="str">
        <f t="array" ref="N42">IFERROR(INDEX(Tableau2[STOCK MINI],SMALL(IF(MARQUE!$K$3=Tableau2[MARQUE],ROW(Tableau2[MARQUE])-MIN(ROW(ALPHABETIQUE!$A$2))+1,""),ROWS(I$7:I43))),"")</f>
        <v/>
      </c>
      <c r="O42" s="8" t="str">
        <f t="array" ref="O42">IFERROR(INDEX(Tableau2[PRIX],SMALL(IF(MARQUE!$K$3=Tableau2[MARQUE],ROW(Tableau2[MARQUE])-MIN(ROW(ALPHABETIQUE!$A$2))+1,""),ROWS(I$7:I43))),"")</f>
        <v/>
      </c>
    </row>
    <row r="43" spans="8:15">
      <c r="H43" s="1" t="str">
        <f t="array" ref="H43">IFERROR(INDEX(Tableau2[SPECIALITE],SMALL(IF(MARQUE!$K$3=Tableau2[MARQUE],ROW(Tableau2[MARQUE])-MIN(ROW(ALPHABETIQUE!$A$2))+1,""),ROWS(I$7:I44))),"")</f>
        <v/>
      </c>
      <c r="I43" s="1" t="str">
        <f t="array" ref="I43">IFERROR(INDEX(Tableau2[PRODUIT],SMALL(IF(MARQUE!$K$3=Tableau2[MARQUE],ROW(Tableau2[MARQUE])-MIN(ROW(ALPHABETIQUE!$A$2))+1,""),ROWS(I$7:I44))),"")</f>
        <v/>
      </c>
      <c r="J43" s="1" t="str">
        <f t="array" ref="J43">IFERROR(INDEX(Tableau2[MARQUE],SMALL(IF(MARQUE!$K$3=Tableau2[MARQUE],ROW(Tableau2[MARQUE])-MIN(ROW(ALPHABETIQUE!$A$2))+1,""),ROWS(I$7:I44))),"")</f>
        <v/>
      </c>
      <c r="K43" s="1" t="str">
        <f t="array" ref="K43">IFERROR(INDEX(Tableau2[REFERENCE],SMALL(IF(MARQUE!$K$3=Tableau2[MARQUE],ROW(Tableau2[MARQUE])-MIN(ROW(ALPHABETIQUE!$A$2))+1,""),ROWS(I$7:I44))),"")</f>
        <v/>
      </c>
      <c r="L43" s="8" t="str">
        <f t="array" ref="L43">IFERROR(INDEX(Tableau2[CONDITIONNEMENT],SMALL(IF(MARQUE!$K$3=Tableau2[MARQUE],ROW(Tableau2[MARQUE])-MIN(ROW(ALPHABETIQUE!$A$2))+1,""),ROWS(I$7:I44))),"")</f>
        <v/>
      </c>
      <c r="M43" s="8" t="str">
        <f t="array" ref="M43">IFERROR(INDEX(Tableau2[FOURNISSEUR],SMALL(IF(MARQUE!$K$3=Tableau2[MARQUE],ROW(Tableau2[MARQUE])-MIN(ROW(ALPHABETIQUE!$A$2))+1,""),ROWS(I$7:I44))),"")</f>
        <v/>
      </c>
      <c r="N43" s="8" t="str">
        <f t="array" ref="N43">IFERROR(INDEX(Tableau2[STOCK MINI],SMALL(IF(MARQUE!$K$3=Tableau2[MARQUE],ROW(Tableau2[MARQUE])-MIN(ROW(ALPHABETIQUE!$A$2))+1,""),ROWS(I$7:I44))),"")</f>
        <v/>
      </c>
      <c r="O43" s="8" t="str">
        <f t="array" ref="O43">IFERROR(INDEX(Tableau2[PRIX],SMALL(IF(MARQUE!$K$3=Tableau2[MARQUE],ROW(Tableau2[MARQUE])-MIN(ROW(ALPHABETIQUE!$A$2))+1,""),ROWS(I$7:I44))),"")</f>
        <v/>
      </c>
    </row>
    <row r="44" spans="8:15">
      <c r="H44" s="1" t="str">
        <f t="array" ref="H44">IFERROR(INDEX(Tableau2[SPECIALITE],SMALL(IF(MARQUE!$K$3=Tableau2[MARQUE],ROW(Tableau2[MARQUE])-MIN(ROW(ALPHABETIQUE!$A$2))+1,""),ROWS(I$7:I45))),"")</f>
        <v/>
      </c>
      <c r="I44" s="1" t="str">
        <f t="array" ref="I44">IFERROR(INDEX(Tableau2[PRODUIT],SMALL(IF(MARQUE!$K$3=Tableau2[MARQUE],ROW(Tableau2[MARQUE])-MIN(ROW(ALPHABETIQUE!$A$2))+1,""),ROWS(I$7:I45))),"")</f>
        <v/>
      </c>
      <c r="J44" s="1" t="str">
        <f t="array" ref="J44">IFERROR(INDEX(Tableau2[MARQUE],SMALL(IF(MARQUE!$K$3=Tableau2[MARQUE],ROW(Tableau2[MARQUE])-MIN(ROW(ALPHABETIQUE!$A$2))+1,""),ROWS(I$7:I45))),"")</f>
        <v/>
      </c>
      <c r="K44" s="1" t="str">
        <f t="array" ref="K44">IFERROR(INDEX(Tableau2[REFERENCE],SMALL(IF(MARQUE!$K$3=Tableau2[MARQUE],ROW(Tableau2[MARQUE])-MIN(ROW(ALPHABETIQUE!$A$2))+1,""),ROWS(I$7:I45))),"")</f>
        <v/>
      </c>
      <c r="L44" s="8" t="str">
        <f t="array" ref="L44">IFERROR(INDEX(Tableau2[CONDITIONNEMENT],SMALL(IF(MARQUE!$K$3=Tableau2[MARQUE],ROW(Tableau2[MARQUE])-MIN(ROW(ALPHABETIQUE!$A$2))+1,""),ROWS(I$7:I45))),"")</f>
        <v/>
      </c>
      <c r="M44" s="8" t="str">
        <f t="array" ref="M44">IFERROR(INDEX(Tableau2[FOURNISSEUR],SMALL(IF(MARQUE!$K$3=Tableau2[MARQUE],ROW(Tableau2[MARQUE])-MIN(ROW(ALPHABETIQUE!$A$2))+1,""),ROWS(I$7:I45))),"")</f>
        <v/>
      </c>
      <c r="N44" s="8" t="str">
        <f t="array" ref="N44">IFERROR(INDEX(Tableau2[STOCK MINI],SMALL(IF(MARQUE!$K$3=Tableau2[MARQUE],ROW(Tableau2[MARQUE])-MIN(ROW(ALPHABETIQUE!$A$2))+1,""),ROWS(I$7:I45))),"")</f>
        <v/>
      </c>
      <c r="O44" s="8" t="str">
        <f t="array" ref="O44">IFERROR(INDEX(Tableau2[PRIX],SMALL(IF(MARQUE!$K$3=Tableau2[MARQUE],ROW(Tableau2[MARQUE])-MIN(ROW(ALPHABETIQUE!$A$2))+1,""),ROWS(I$7:I45))),"")</f>
        <v/>
      </c>
    </row>
    <row r="45" spans="8:15">
      <c r="H45" s="1" t="str">
        <f t="array" ref="H45">IFERROR(INDEX(Tableau2[SPECIALITE],SMALL(IF(MARQUE!$K$3=Tableau2[MARQUE],ROW(Tableau2[MARQUE])-MIN(ROW(ALPHABETIQUE!$A$2))+1,""),ROWS(I$7:I46))),"")</f>
        <v/>
      </c>
      <c r="I45" s="1" t="str">
        <f t="array" ref="I45">IFERROR(INDEX(Tableau2[PRODUIT],SMALL(IF(MARQUE!$K$3=Tableau2[MARQUE],ROW(Tableau2[MARQUE])-MIN(ROW(ALPHABETIQUE!$A$2))+1,""),ROWS(I$7:I46))),"")</f>
        <v/>
      </c>
      <c r="J45" s="1" t="str">
        <f t="array" ref="J45">IFERROR(INDEX(Tableau2[MARQUE],SMALL(IF(MARQUE!$K$3=Tableau2[MARQUE],ROW(Tableau2[MARQUE])-MIN(ROW(ALPHABETIQUE!$A$2))+1,""),ROWS(I$7:I46))),"")</f>
        <v/>
      </c>
      <c r="K45" s="1" t="str">
        <f t="array" ref="K45">IFERROR(INDEX(Tableau2[REFERENCE],SMALL(IF(MARQUE!$K$3=Tableau2[MARQUE],ROW(Tableau2[MARQUE])-MIN(ROW(ALPHABETIQUE!$A$2))+1,""),ROWS(I$7:I46))),"")</f>
        <v/>
      </c>
      <c r="L45" s="8" t="str">
        <f t="array" ref="L45">IFERROR(INDEX(Tableau2[CONDITIONNEMENT],SMALL(IF(MARQUE!$K$3=Tableau2[MARQUE],ROW(Tableau2[MARQUE])-MIN(ROW(ALPHABETIQUE!$A$2))+1,""),ROWS(I$7:I46))),"")</f>
        <v/>
      </c>
      <c r="M45" s="8" t="str">
        <f t="array" ref="M45">IFERROR(INDEX(Tableau2[FOURNISSEUR],SMALL(IF(MARQUE!$K$3=Tableau2[MARQUE],ROW(Tableau2[MARQUE])-MIN(ROW(ALPHABETIQUE!$A$2))+1,""),ROWS(I$7:I46))),"")</f>
        <v/>
      </c>
      <c r="N45" s="8" t="str">
        <f t="array" ref="N45">IFERROR(INDEX(Tableau2[STOCK MINI],SMALL(IF(MARQUE!$K$3=Tableau2[MARQUE],ROW(Tableau2[MARQUE])-MIN(ROW(ALPHABETIQUE!$A$2))+1,""),ROWS(I$7:I46))),"")</f>
        <v/>
      </c>
      <c r="O45" s="8" t="str">
        <f t="array" ref="O45">IFERROR(INDEX(Tableau2[PRIX],SMALL(IF(MARQUE!$K$3=Tableau2[MARQUE],ROW(Tableau2[MARQUE])-MIN(ROW(ALPHABETIQUE!$A$2))+1,""),ROWS(I$7:I46))),"")</f>
        <v/>
      </c>
    </row>
    <row r="46" spans="8:15">
      <c r="H46" s="1" t="str">
        <f t="array" ref="H46">IFERROR(INDEX(Tableau2[SPECIALITE],SMALL(IF(MARQUE!$K$3=Tableau2[MARQUE],ROW(Tableau2[MARQUE])-MIN(ROW(ALPHABETIQUE!$A$2))+1,""),ROWS(I$7:I47))),"")</f>
        <v/>
      </c>
      <c r="I46" s="1" t="str">
        <f t="array" ref="I46">IFERROR(INDEX(Tableau2[PRODUIT],SMALL(IF(MARQUE!$K$3=Tableau2[MARQUE],ROW(Tableau2[MARQUE])-MIN(ROW(ALPHABETIQUE!$A$2))+1,""),ROWS(I$7:I47))),"")</f>
        <v/>
      </c>
      <c r="J46" s="1" t="str">
        <f t="array" ref="J46">IFERROR(INDEX(Tableau2[MARQUE],SMALL(IF(MARQUE!$K$3=Tableau2[MARQUE],ROW(Tableau2[MARQUE])-MIN(ROW(ALPHABETIQUE!$A$2))+1,""),ROWS(I$7:I47))),"")</f>
        <v/>
      </c>
      <c r="K46" s="1" t="str">
        <f t="array" ref="K46">IFERROR(INDEX(Tableau2[REFERENCE],SMALL(IF(MARQUE!$K$3=Tableau2[MARQUE],ROW(Tableau2[MARQUE])-MIN(ROW(ALPHABETIQUE!$A$2))+1,""),ROWS(I$7:I47))),"")</f>
        <v/>
      </c>
      <c r="L46" s="8" t="str">
        <f t="array" ref="L46">IFERROR(INDEX(Tableau2[CONDITIONNEMENT],SMALL(IF(MARQUE!$K$3=Tableau2[MARQUE],ROW(Tableau2[MARQUE])-MIN(ROW(ALPHABETIQUE!$A$2))+1,""),ROWS(I$7:I47))),"")</f>
        <v/>
      </c>
      <c r="M46" s="8" t="str">
        <f t="array" ref="M46">IFERROR(INDEX(Tableau2[FOURNISSEUR],SMALL(IF(MARQUE!$K$3=Tableau2[MARQUE],ROW(Tableau2[MARQUE])-MIN(ROW(ALPHABETIQUE!$A$2))+1,""),ROWS(I$7:I47))),"")</f>
        <v/>
      </c>
      <c r="N46" s="8" t="str">
        <f t="array" ref="N46">IFERROR(INDEX(Tableau2[STOCK MINI],SMALL(IF(MARQUE!$K$3=Tableau2[MARQUE],ROW(Tableau2[MARQUE])-MIN(ROW(ALPHABETIQUE!$A$2))+1,""),ROWS(I$7:I47))),"")</f>
        <v/>
      </c>
      <c r="O46" s="8" t="str">
        <f t="array" ref="O46">IFERROR(INDEX(Tableau2[PRIX],SMALL(IF(MARQUE!$K$3=Tableau2[MARQUE],ROW(Tableau2[MARQUE])-MIN(ROW(ALPHABETIQUE!$A$2))+1,""),ROWS(I$7:I47))),"")</f>
        <v/>
      </c>
    </row>
    <row r="47" spans="8:15">
      <c r="H47" s="1" t="str">
        <f t="array" ref="H47">IFERROR(INDEX(Tableau2[SPECIALITE],SMALL(IF(MARQUE!$K$3=Tableau2[MARQUE],ROW(Tableau2[MARQUE])-MIN(ROW(ALPHABETIQUE!$A$2))+1,""),ROWS(I$7:I48))),"")</f>
        <v/>
      </c>
      <c r="I47" s="1" t="str">
        <f t="array" ref="I47">IFERROR(INDEX(Tableau2[PRODUIT],SMALL(IF(MARQUE!$K$3=Tableau2[MARQUE],ROW(Tableau2[MARQUE])-MIN(ROW(ALPHABETIQUE!$A$2))+1,""),ROWS(I$7:I48))),"")</f>
        <v/>
      </c>
      <c r="J47" s="1" t="str">
        <f t="array" ref="J47">IFERROR(INDEX(Tableau2[MARQUE],SMALL(IF(MARQUE!$K$3=Tableau2[MARQUE],ROW(Tableau2[MARQUE])-MIN(ROW(ALPHABETIQUE!$A$2))+1,""),ROWS(I$7:I48))),"")</f>
        <v/>
      </c>
      <c r="K47" s="1" t="str">
        <f t="array" ref="K47">IFERROR(INDEX(Tableau2[REFERENCE],SMALL(IF(MARQUE!$K$3=Tableau2[MARQUE],ROW(Tableau2[MARQUE])-MIN(ROW(ALPHABETIQUE!$A$2))+1,""),ROWS(I$7:I48))),"")</f>
        <v/>
      </c>
      <c r="L47" s="8" t="str">
        <f t="array" ref="L47">IFERROR(INDEX(Tableau2[CONDITIONNEMENT],SMALL(IF(MARQUE!$K$3=Tableau2[MARQUE],ROW(Tableau2[MARQUE])-MIN(ROW(ALPHABETIQUE!$A$2))+1,""),ROWS(I$7:I48))),"")</f>
        <v/>
      </c>
      <c r="M47" s="8" t="str">
        <f t="array" ref="M47">IFERROR(INDEX(Tableau2[FOURNISSEUR],SMALL(IF(MARQUE!$K$3=Tableau2[MARQUE],ROW(Tableau2[MARQUE])-MIN(ROW(ALPHABETIQUE!$A$2))+1,""),ROWS(I$7:I48))),"")</f>
        <v/>
      </c>
      <c r="N47" s="8" t="str">
        <f t="array" ref="N47">IFERROR(INDEX(Tableau2[STOCK MINI],SMALL(IF(MARQUE!$K$3=Tableau2[MARQUE],ROW(Tableau2[MARQUE])-MIN(ROW(ALPHABETIQUE!$A$2))+1,""),ROWS(I$7:I48))),"")</f>
        <v/>
      </c>
      <c r="O47" s="8" t="str">
        <f t="array" ref="O47">IFERROR(INDEX(Tableau2[PRIX],SMALL(IF(MARQUE!$K$3=Tableau2[MARQUE],ROW(Tableau2[MARQUE])-MIN(ROW(ALPHABETIQUE!$A$2))+1,""),ROWS(I$7:I48))),"")</f>
        <v/>
      </c>
    </row>
    <row r="48" spans="8:15">
      <c r="H48" s="1" t="str">
        <f t="array" ref="H48">IFERROR(INDEX(Tableau2[SPECIALITE],SMALL(IF(MARQUE!$K$3=Tableau2[MARQUE],ROW(Tableau2[MARQUE])-MIN(ROW(ALPHABETIQUE!$A$2))+1,""),ROWS(I$7:I49))),"")</f>
        <v/>
      </c>
      <c r="I48" s="1" t="str">
        <f t="array" ref="I48">IFERROR(INDEX(Tableau2[PRODUIT],SMALL(IF(MARQUE!$K$3=Tableau2[MARQUE],ROW(Tableau2[MARQUE])-MIN(ROW(ALPHABETIQUE!$A$2))+1,""),ROWS(I$7:I49))),"")</f>
        <v/>
      </c>
      <c r="J48" s="1" t="str">
        <f t="array" ref="J48">IFERROR(INDEX(Tableau2[MARQUE],SMALL(IF(MARQUE!$K$3=Tableau2[MARQUE],ROW(Tableau2[MARQUE])-MIN(ROW(ALPHABETIQUE!$A$2))+1,""),ROWS(I$7:I49))),"")</f>
        <v/>
      </c>
      <c r="K48" s="1" t="str">
        <f t="array" ref="K48">IFERROR(INDEX(Tableau2[REFERENCE],SMALL(IF(MARQUE!$K$3=Tableau2[MARQUE],ROW(Tableau2[MARQUE])-MIN(ROW(ALPHABETIQUE!$A$2))+1,""),ROWS(I$7:I49))),"")</f>
        <v/>
      </c>
      <c r="L48" s="8" t="str">
        <f t="array" ref="L48">IFERROR(INDEX(Tableau2[CONDITIONNEMENT],SMALL(IF(MARQUE!$K$3=Tableau2[MARQUE],ROW(Tableau2[MARQUE])-MIN(ROW(ALPHABETIQUE!$A$2))+1,""),ROWS(I$7:I49))),"")</f>
        <v/>
      </c>
      <c r="M48" s="8" t="str">
        <f t="array" ref="M48">IFERROR(INDEX(Tableau2[FOURNISSEUR],SMALL(IF(MARQUE!$K$3=Tableau2[MARQUE],ROW(Tableau2[MARQUE])-MIN(ROW(ALPHABETIQUE!$A$2))+1,""),ROWS(I$7:I49))),"")</f>
        <v/>
      </c>
      <c r="N48" s="8" t="str">
        <f t="array" ref="N48">IFERROR(INDEX(Tableau2[STOCK MINI],SMALL(IF(MARQUE!$K$3=Tableau2[MARQUE],ROW(Tableau2[MARQUE])-MIN(ROW(ALPHABETIQUE!$A$2))+1,""),ROWS(I$7:I49))),"")</f>
        <v/>
      </c>
      <c r="O48" s="8" t="str">
        <f t="array" ref="O48">IFERROR(INDEX(Tableau2[PRIX],SMALL(IF(MARQUE!$K$3=Tableau2[MARQUE],ROW(Tableau2[MARQUE])-MIN(ROW(ALPHABETIQUE!$A$2))+1,""),ROWS(I$7:I49))),"")</f>
        <v/>
      </c>
    </row>
    <row r="49" spans="8:15">
      <c r="H49" s="1" t="str">
        <f t="array" ref="H49">IFERROR(INDEX(Tableau2[SPECIALITE],SMALL(IF(MARQUE!$K$3=Tableau2[MARQUE],ROW(Tableau2[MARQUE])-MIN(ROW(ALPHABETIQUE!$A$2))+1,""),ROWS(I$7:I50))),"")</f>
        <v/>
      </c>
      <c r="I49" s="1" t="str">
        <f t="array" ref="I49">IFERROR(INDEX(Tableau2[PRODUIT],SMALL(IF(MARQUE!$K$3=Tableau2[MARQUE],ROW(Tableau2[MARQUE])-MIN(ROW(ALPHABETIQUE!$A$2))+1,""),ROWS(I$7:I50))),"")</f>
        <v/>
      </c>
      <c r="J49" s="1" t="str">
        <f t="array" ref="J49">IFERROR(INDEX(Tableau2[MARQUE],SMALL(IF(MARQUE!$K$3=Tableau2[MARQUE],ROW(Tableau2[MARQUE])-MIN(ROW(ALPHABETIQUE!$A$2))+1,""),ROWS(I$7:I50))),"")</f>
        <v/>
      </c>
      <c r="K49" s="1" t="str">
        <f t="array" ref="K49">IFERROR(INDEX(Tableau2[REFERENCE],SMALL(IF(MARQUE!$K$3=Tableau2[MARQUE],ROW(Tableau2[MARQUE])-MIN(ROW(ALPHABETIQUE!$A$2))+1,""),ROWS(I$7:I50))),"")</f>
        <v/>
      </c>
      <c r="L49" s="8" t="str">
        <f t="array" ref="L49">IFERROR(INDEX(Tableau2[CONDITIONNEMENT],SMALL(IF(MARQUE!$K$3=Tableau2[MARQUE],ROW(Tableau2[MARQUE])-MIN(ROW(ALPHABETIQUE!$A$2))+1,""),ROWS(I$7:I50))),"")</f>
        <v/>
      </c>
      <c r="M49" s="8" t="str">
        <f t="array" ref="M49">IFERROR(INDEX(Tableau2[FOURNISSEUR],SMALL(IF(MARQUE!$K$3=Tableau2[MARQUE],ROW(Tableau2[MARQUE])-MIN(ROW(ALPHABETIQUE!$A$2))+1,""),ROWS(I$7:I50))),"")</f>
        <v/>
      </c>
      <c r="N49" s="8" t="str">
        <f t="array" ref="N49">IFERROR(INDEX(Tableau2[STOCK MINI],SMALL(IF(MARQUE!$K$3=Tableau2[MARQUE],ROW(Tableau2[MARQUE])-MIN(ROW(ALPHABETIQUE!$A$2))+1,""),ROWS(I$7:I50))),"")</f>
        <v/>
      </c>
      <c r="O49" s="8" t="str">
        <f t="array" ref="O49">IFERROR(INDEX(Tableau2[PRIX],SMALL(IF(MARQUE!$K$3=Tableau2[MARQUE],ROW(Tableau2[MARQUE])-MIN(ROW(ALPHABETIQUE!$A$2))+1,""),ROWS(I$7:I50))),"")</f>
        <v/>
      </c>
    </row>
    <row r="50" spans="8:15">
      <c r="H50" s="1" t="str">
        <f t="array" ref="H50">IFERROR(INDEX(Tableau2[SPECIALITE],SMALL(IF(MARQUE!$K$3=Tableau2[MARQUE],ROW(Tableau2[MARQUE])-MIN(ROW(ALPHABETIQUE!$A$2))+1,""),ROWS(I$7:I51))),"")</f>
        <v/>
      </c>
      <c r="I50" s="1" t="str">
        <f t="array" ref="I50">IFERROR(INDEX(Tableau2[PRODUIT],SMALL(IF(MARQUE!$K$3=Tableau2[MARQUE],ROW(Tableau2[MARQUE])-MIN(ROW(ALPHABETIQUE!$A$2))+1,""),ROWS(I$7:I51))),"")</f>
        <v/>
      </c>
      <c r="J50" s="1" t="str">
        <f t="array" ref="J50">IFERROR(INDEX(Tableau2[MARQUE],SMALL(IF(MARQUE!$K$3=Tableau2[MARQUE],ROW(Tableau2[MARQUE])-MIN(ROW(ALPHABETIQUE!$A$2))+1,""),ROWS(I$7:I51))),"")</f>
        <v/>
      </c>
      <c r="K50" s="1" t="str">
        <f t="array" ref="K50">IFERROR(INDEX(Tableau2[REFERENCE],SMALL(IF(MARQUE!$K$3=Tableau2[MARQUE],ROW(Tableau2[MARQUE])-MIN(ROW(ALPHABETIQUE!$A$2))+1,""),ROWS(I$7:I51))),"")</f>
        <v/>
      </c>
      <c r="L50" s="8" t="str">
        <f t="array" ref="L50">IFERROR(INDEX(Tableau2[CONDITIONNEMENT],SMALL(IF(MARQUE!$K$3=Tableau2[MARQUE],ROW(Tableau2[MARQUE])-MIN(ROW(ALPHABETIQUE!$A$2))+1,""),ROWS(I$7:I51))),"")</f>
        <v/>
      </c>
      <c r="M50" s="8" t="str">
        <f t="array" ref="M50">IFERROR(INDEX(Tableau2[FOURNISSEUR],SMALL(IF(MARQUE!$K$3=Tableau2[MARQUE],ROW(Tableau2[MARQUE])-MIN(ROW(ALPHABETIQUE!$A$2))+1,""),ROWS(I$7:I51))),"")</f>
        <v/>
      </c>
      <c r="N50" s="8" t="str">
        <f t="array" ref="N50">IFERROR(INDEX(Tableau2[STOCK MINI],SMALL(IF(MARQUE!$K$3=Tableau2[MARQUE],ROW(Tableau2[MARQUE])-MIN(ROW(ALPHABETIQUE!$A$2))+1,""),ROWS(I$7:I51))),"")</f>
        <v/>
      </c>
      <c r="O50" s="8" t="str">
        <f t="array" ref="O50">IFERROR(INDEX(Tableau2[PRIX],SMALL(IF(MARQUE!$K$3=Tableau2[MARQUE],ROW(Tableau2[MARQUE])-MIN(ROW(ALPHABETIQUE!$A$2))+1,""),ROWS(I$7:I51))),"")</f>
        <v/>
      </c>
    </row>
    <row r="51" spans="8:15">
      <c r="H51" s="1" t="str">
        <f t="array" ref="H51">IFERROR(INDEX(Tableau2[SPECIALITE],SMALL(IF(MARQUE!$K$3=Tableau2[MARQUE],ROW(Tableau2[MARQUE])-MIN(ROW(ALPHABETIQUE!$A$2))+1,""),ROWS(I$7:I52))),"")</f>
        <v/>
      </c>
      <c r="I51" s="1" t="str">
        <f t="array" ref="I51">IFERROR(INDEX(Tableau2[PRODUIT],SMALL(IF(MARQUE!$K$3=Tableau2[MARQUE],ROW(Tableau2[MARQUE])-MIN(ROW(ALPHABETIQUE!$A$2))+1,""),ROWS(I$7:I52))),"")</f>
        <v/>
      </c>
      <c r="J51" s="1" t="str">
        <f t="array" ref="J51">IFERROR(INDEX(Tableau2[MARQUE],SMALL(IF(MARQUE!$K$3=Tableau2[MARQUE],ROW(Tableau2[MARQUE])-MIN(ROW(ALPHABETIQUE!$A$2))+1,""),ROWS(I$7:I52))),"")</f>
        <v/>
      </c>
      <c r="K51" s="1" t="str">
        <f t="array" ref="K51">IFERROR(INDEX(Tableau2[REFERENCE],SMALL(IF(MARQUE!$K$3=Tableau2[MARQUE],ROW(Tableau2[MARQUE])-MIN(ROW(ALPHABETIQUE!$A$2))+1,""),ROWS(I$7:I52))),"")</f>
        <v/>
      </c>
      <c r="L51" s="8" t="str">
        <f t="array" ref="L51">IFERROR(INDEX(Tableau2[CONDITIONNEMENT],SMALL(IF(MARQUE!$K$3=Tableau2[MARQUE],ROW(Tableau2[MARQUE])-MIN(ROW(ALPHABETIQUE!$A$2))+1,""),ROWS(I$7:I52))),"")</f>
        <v/>
      </c>
      <c r="M51" s="8" t="str">
        <f t="array" ref="M51">IFERROR(INDEX(Tableau2[FOURNISSEUR],SMALL(IF(MARQUE!$K$3=Tableau2[MARQUE],ROW(Tableau2[MARQUE])-MIN(ROW(ALPHABETIQUE!$A$2))+1,""),ROWS(I$7:I52))),"")</f>
        <v/>
      </c>
      <c r="N51" s="8" t="str">
        <f t="array" ref="N51">IFERROR(INDEX(Tableau2[STOCK MINI],SMALL(IF(MARQUE!$K$3=Tableau2[MARQUE],ROW(Tableau2[MARQUE])-MIN(ROW(ALPHABETIQUE!$A$2))+1,""),ROWS(I$7:I52))),"")</f>
        <v/>
      </c>
      <c r="O51" s="8" t="str">
        <f t="array" ref="O51">IFERROR(INDEX(Tableau2[PRIX],SMALL(IF(MARQUE!$K$3=Tableau2[MARQUE],ROW(Tableau2[MARQUE])-MIN(ROW(ALPHABETIQUE!$A$2))+1,""),ROWS(I$7:I52))),"")</f>
        <v/>
      </c>
    </row>
    <row r="52" spans="8:15">
      <c r="H52" s="1" t="str">
        <f t="array" ref="H52">IFERROR(INDEX(Tableau2[SPECIALITE],SMALL(IF(MARQUE!$K$3=Tableau2[MARQUE],ROW(Tableau2[MARQUE])-MIN(ROW(ALPHABETIQUE!$A$2))+1,""),ROWS(I$7:I53))),"")</f>
        <v/>
      </c>
      <c r="I52" s="1" t="str">
        <f t="array" ref="I52">IFERROR(INDEX(Tableau2[PRODUIT],SMALL(IF(MARQUE!$K$3=Tableau2[MARQUE],ROW(Tableau2[MARQUE])-MIN(ROW(ALPHABETIQUE!$A$2))+1,""),ROWS(I$7:I53))),"")</f>
        <v/>
      </c>
      <c r="J52" s="1" t="str">
        <f t="array" ref="J52">IFERROR(INDEX(Tableau2[MARQUE],SMALL(IF(MARQUE!$K$3=Tableau2[MARQUE],ROW(Tableau2[MARQUE])-MIN(ROW(ALPHABETIQUE!$A$2))+1,""),ROWS(I$7:I53))),"")</f>
        <v/>
      </c>
      <c r="K52" s="1" t="str">
        <f t="array" ref="K52">IFERROR(INDEX(Tableau2[REFERENCE],SMALL(IF(MARQUE!$K$3=Tableau2[MARQUE],ROW(Tableau2[MARQUE])-MIN(ROW(ALPHABETIQUE!$A$2))+1,""),ROWS(I$7:I53))),"")</f>
        <v/>
      </c>
      <c r="L52" s="8" t="str">
        <f t="array" ref="L52">IFERROR(INDEX(Tableau2[CONDITIONNEMENT],SMALL(IF(MARQUE!$K$3=Tableau2[MARQUE],ROW(Tableau2[MARQUE])-MIN(ROW(ALPHABETIQUE!$A$2))+1,""),ROWS(I$7:I53))),"")</f>
        <v/>
      </c>
      <c r="M52" s="8" t="str">
        <f t="array" ref="M52">IFERROR(INDEX(Tableau2[FOURNISSEUR],SMALL(IF(MARQUE!$K$3=Tableau2[MARQUE],ROW(Tableau2[MARQUE])-MIN(ROW(ALPHABETIQUE!$A$2))+1,""),ROWS(I$7:I53))),"")</f>
        <v/>
      </c>
      <c r="N52" s="8" t="str">
        <f t="array" ref="N52">IFERROR(INDEX(Tableau2[STOCK MINI],SMALL(IF(MARQUE!$K$3=Tableau2[MARQUE],ROW(Tableau2[MARQUE])-MIN(ROW(ALPHABETIQUE!$A$2))+1,""),ROWS(I$7:I53))),"")</f>
        <v/>
      </c>
      <c r="O52" s="8" t="str">
        <f t="array" ref="O52">IFERROR(INDEX(Tableau2[PRIX],SMALL(IF(MARQUE!$K$3=Tableau2[MARQUE],ROW(Tableau2[MARQUE])-MIN(ROW(ALPHABETIQUE!$A$2))+1,""),ROWS(I$7:I53))),"")</f>
        <v/>
      </c>
    </row>
    <row r="53" spans="8:15">
      <c r="H53" s="1" t="str">
        <f t="array" ref="H53">IFERROR(INDEX(Tableau2[SPECIALITE],SMALL(IF(MARQUE!$K$3=Tableau2[MARQUE],ROW(Tableau2[MARQUE])-MIN(ROW(ALPHABETIQUE!$A$2))+1,""),ROWS(I$7:I54))),"")</f>
        <v/>
      </c>
      <c r="I53" s="1" t="str">
        <f t="array" ref="I53">IFERROR(INDEX(Tableau2[PRODUIT],SMALL(IF(MARQUE!$K$3=Tableau2[MARQUE],ROW(Tableau2[MARQUE])-MIN(ROW(ALPHABETIQUE!$A$2))+1,""),ROWS(I$7:I54))),"")</f>
        <v/>
      </c>
      <c r="J53" s="1" t="str">
        <f t="array" ref="J53">IFERROR(INDEX(Tableau2[MARQUE],SMALL(IF(MARQUE!$K$3=Tableau2[MARQUE],ROW(Tableau2[MARQUE])-MIN(ROW(ALPHABETIQUE!$A$2))+1,""),ROWS(I$7:I54))),"")</f>
        <v/>
      </c>
      <c r="K53" s="1" t="str">
        <f t="array" ref="K53">IFERROR(INDEX(Tableau2[REFERENCE],SMALL(IF(MARQUE!$K$3=Tableau2[MARQUE],ROW(Tableau2[MARQUE])-MIN(ROW(ALPHABETIQUE!$A$2))+1,""),ROWS(I$7:I54))),"")</f>
        <v/>
      </c>
      <c r="L53" s="8" t="str">
        <f t="array" ref="L53">IFERROR(INDEX(Tableau2[CONDITIONNEMENT],SMALL(IF(MARQUE!$K$3=Tableau2[MARQUE],ROW(Tableau2[MARQUE])-MIN(ROW(ALPHABETIQUE!$A$2))+1,""),ROWS(I$7:I54))),"")</f>
        <v/>
      </c>
      <c r="M53" s="8" t="str">
        <f t="array" ref="M53">IFERROR(INDEX(Tableau2[FOURNISSEUR],SMALL(IF(MARQUE!$K$3=Tableau2[MARQUE],ROW(Tableau2[MARQUE])-MIN(ROW(ALPHABETIQUE!$A$2))+1,""),ROWS(I$7:I54))),"")</f>
        <v/>
      </c>
      <c r="N53" s="8" t="str">
        <f t="array" ref="N53">IFERROR(INDEX(Tableau2[STOCK MINI],SMALL(IF(MARQUE!$K$3=Tableau2[MARQUE],ROW(Tableau2[MARQUE])-MIN(ROW(ALPHABETIQUE!$A$2))+1,""),ROWS(I$7:I54))),"")</f>
        <v/>
      </c>
      <c r="O53" s="8" t="str">
        <f t="array" ref="O53">IFERROR(INDEX(Tableau2[PRIX],SMALL(IF(MARQUE!$K$3=Tableau2[MARQUE],ROW(Tableau2[MARQUE])-MIN(ROW(ALPHABETIQUE!$A$2))+1,""),ROWS(I$7:I54))),"")</f>
        <v/>
      </c>
    </row>
    <row r="54" spans="8:15">
      <c r="H54" s="1" t="str">
        <f t="array" ref="H54">IFERROR(INDEX(Tableau2[SPECIALITE],SMALL(IF(MARQUE!$K$3=Tableau2[MARQUE],ROW(Tableau2[MARQUE])-MIN(ROW(ALPHABETIQUE!$A$2))+1,""),ROWS(I$7:I55))),"")</f>
        <v/>
      </c>
      <c r="I54" s="1" t="str">
        <f t="array" ref="I54">IFERROR(INDEX(Tableau2[PRODUIT],SMALL(IF(MARQUE!$K$3=Tableau2[MARQUE],ROW(Tableau2[MARQUE])-MIN(ROW(ALPHABETIQUE!$A$2))+1,""),ROWS(I$7:I55))),"")</f>
        <v/>
      </c>
      <c r="J54" s="1" t="str">
        <f t="array" ref="J54">IFERROR(INDEX(Tableau2[MARQUE],SMALL(IF(MARQUE!$K$3=Tableau2[MARQUE],ROW(Tableau2[MARQUE])-MIN(ROW(ALPHABETIQUE!$A$2))+1,""),ROWS(I$7:I55))),"")</f>
        <v/>
      </c>
      <c r="K54" s="1" t="str">
        <f t="array" ref="K54">IFERROR(INDEX(Tableau2[REFERENCE],SMALL(IF(MARQUE!$K$3=Tableau2[MARQUE],ROW(Tableau2[MARQUE])-MIN(ROW(ALPHABETIQUE!$A$2))+1,""),ROWS(I$7:I55))),"")</f>
        <v/>
      </c>
      <c r="L54" s="8" t="str">
        <f t="array" ref="L54">IFERROR(INDEX(Tableau2[CONDITIONNEMENT],SMALL(IF(MARQUE!$K$3=Tableau2[MARQUE],ROW(Tableau2[MARQUE])-MIN(ROW(ALPHABETIQUE!$A$2))+1,""),ROWS(I$7:I55))),"")</f>
        <v/>
      </c>
      <c r="M54" s="8" t="str">
        <f t="array" ref="M54">IFERROR(INDEX(Tableau2[FOURNISSEUR],SMALL(IF(MARQUE!$K$3=Tableau2[MARQUE],ROW(Tableau2[MARQUE])-MIN(ROW(ALPHABETIQUE!$A$2))+1,""),ROWS(I$7:I55))),"")</f>
        <v/>
      </c>
      <c r="N54" s="8" t="str">
        <f t="array" ref="N54">IFERROR(INDEX(Tableau2[STOCK MINI],SMALL(IF(MARQUE!$K$3=Tableau2[MARQUE],ROW(Tableau2[MARQUE])-MIN(ROW(ALPHABETIQUE!$A$2))+1,""),ROWS(I$7:I55))),"")</f>
        <v/>
      </c>
      <c r="O54" s="8" t="str">
        <f t="array" ref="O54">IFERROR(INDEX(Tableau2[PRIX],SMALL(IF(MARQUE!$K$3=Tableau2[MARQUE],ROW(Tableau2[MARQUE])-MIN(ROW(ALPHABETIQUE!$A$2))+1,""),ROWS(I$7:I55))),"")</f>
        <v/>
      </c>
    </row>
    <row r="55" spans="8:15">
      <c r="H55" s="1" t="str">
        <f t="array" ref="H55">IFERROR(INDEX(Tableau2[SPECIALITE],SMALL(IF(MARQUE!$K$3=Tableau2[MARQUE],ROW(Tableau2[MARQUE])-MIN(ROW(ALPHABETIQUE!$A$2))+1,""),ROWS(I$7:I56))),"")</f>
        <v/>
      </c>
      <c r="I55" s="1" t="str">
        <f t="array" ref="I55">IFERROR(INDEX(Tableau2[PRODUIT],SMALL(IF(MARQUE!$K$3=Tableau2[MARQUE],ROW(Tableau2[MARQUE])-MIN(ROW(ALPHABETIQUE!$A$2))+1,""),ROWS(I$7:I56))),"")</f>
        <v/>
      </c>
      <c r="J55" s="1" t="str">
        <f t="array" ref="J55">IFERROR(INDEX(Tableau2[MARQUE],SMALL(IF(MARQUE!$K$3=Tableau2[MARQUE],ROW(Tableau2[MARQUE])-MIN(ROW(ALPHABETIQUE!$A$2))+1,""),ROWS(I$7:I56))),"")</f>
        <v/>
      </c>
      <c r="K55" s="1" t="str">
        <f t="array" ref="K55">IFERROR(INDEX(Tableau2[REFERENCE],SMALL(IF(MARQUE!$K$3=Tableau2[MARQUE],ROW(Tableau2[MARQUE])-MIN(ROW(ALPHABETIQUE!$A$2))+1,""),ROWS(I$7:I56))),"")</f>
        <v/>
      </c>
      <c r="L55" s="8" t="str">
        <f t="array" ref="L55">IFERROR(INDEX(Tableau2[CONDITIONNEMENT],SMALL(IF(MARQUE!$K$3=Tableau2[MARQUE],ROW(Tableau2[MARQUE])-MIN(ROW(ALPHABETIQUE!$A$2))+1,""),ROWS(I$7:I56))),"")</f>
        <v/>
      </c>
      <c r="M55" s="8" t="str">
        <f t="array" ref="M55">IFERROR(INDEX(Tableau2[FOURNISSEUR],SMALL(IF(MARQUE!$K$3=Tableau2[MARQUE],ROW(Tableau2[MARQUE])-MIN(ROW(ALPHABETIQUE!$A$2))+1,""),ROWS(I$7:I56))),"")</f>
        <v/>
      </c>
      <c r="N55" s="8" t="str">
        <f t="array" ref="N55">IFERROR(INDEX(Tableau2[STOCK MINI],SMALL(IF(MARQUE!$K$3=Tableau2[MARQUE],ROW(Tableau2[MARQUE])-MIN(ROW(ALPHABETIQUE!$A$2))+1,""),ROWS(I$7:I56))),"")</f>
        <v/>
      </c>
      <c r="O55" s="8" t="str">
        <f t="array" ref="O55">IFERROR(INDEX(Tableau2[PRIX],SMALL(IF(MARQUE!$K$3=Tableau2[MARQUE],ROW(Tableau2[MARQUE])-MIN(ROW(ALPHABETIQUE!$A$2))+1,""),ROWS(I$7:I56))),"")</f>
        <v/>
      </c>
    </row>
    <row r="56" spans="8:15">
      <c r="H56" s="1" t="str">
        <f t="array" ref="H56">IFERROR(INDEX(Tableau2[SPECIALITE],SMALL(IF(MARQUE!$K$3=Tableau2[MARQUE],ROW(Tableau2[MARQUE])-MIN(ROW(ALPHABETIQUE!$A$2))+1,""),ROWS(I$7:I57))),"")</f>
        <v/>
      </c>
      <c r="I56" s="1" t="str">
        <f t="array" ref="I56">IFERROR(INDEX(Tableau2[PRODUIT],SMALL(IF(MARQUE!$K$3=Tableau2[MARQUE],ROW(Tableau2[MARQUE])-MIN(ROW(ALPHABETIQUE!$A$2))+1,""),ROWS(I$7:I57))),"")</f>
        <v/>
      </c>
      <c r="J56" s="1" t="str">
        <f t="array" ref="J56">IFERROR(INDEX(Tableau2[MARQUE],SMALL(IF(MARQUE!$K$3=Tableau2[MARQUE],ROW(Tableau2[MARQUE])-MIN(ROW(ALPHABETIQUE!$A$2))+1,""),ROWS(I$7:I57))),"")</f>
        <v/>
      </c>
      <c r="K56" s="1" t="str">
        <f t="array" ref="K56">IFERROR(INDEX(Tableau2[REFERENCE],SMALL(IF(MARQUE!$K$3=Tableau2[MARQUE],ROW(Tableau2[MARQUE])-MIN(ROW(ALPHABETIQUE!$A$2))+1,""),ROWS(I$7:I57))),"")</f>
        <v/>
      </c>
      <c r="L56" s="8" t="str">
        <f t="array" ref="L56">IFERROR(INDEX(Tableau2[CONDITIONNEMENT],SMALL(IF(MARQUE!$K$3=Tableau2[MARQUE],ROW(Tableau2[MARQUE])-MIN(ROW(ALPHABETIQUE!$A$2))+1,""),ROWS(I$7:I57))),"")</f>
        <v/>
      </c>
      <c r="M56" s="8" t="str">
        <f t="array" ref="M56">IFERROR(INDEX(Tableau2[FOURNISSEUR],SMALL(IF(MARQUE!$K$3=Tableau2[MARQUE],ROW(Tableau2[MARQUE])-MIN(ROW(ALPHABETIQUE!$A$2))+1,""),ROWS(I$7:I57))),"")</f>
        <v/>
      </c>
      <c r="N56" s="8" t="str">
        <f t="array" ref="N56">IFERROR(INDEX(Tableau2[STOCK MINI],SMALL(IF(MARQUE!$K$3=Tableau2[MARQUE],ROW(Tableau2[MARQUE])-MIN(ROW(ALPHABETIQUE!$A$2))+1,""),ROWS(I$7:I57))),"")</f>
        <v/>
      </c>
      <c r="O56" s="8" t="str">
        <f t="array" ref="O56">IFERROR(INDEX(Tableau2[PRIX],SMALL(IF(MARQUE!$K$3=Tableau2[MARQUE],ROW(Tableau2[MARQUE])-MIN(ROW(ALPHABETIQUE!$A$2))+1,""),ROWS(I$7:I57))),"")</f>
        <v/>
      </c>
    </row>
    <row r="57" spans="8:15">
      <c r="H57" s="1" t="str">
        <f t="array" ref="H57">IFERROR(INDEX(Tableau2[SPECIALITE],SMALL(IF(MARQUE!$K$3=Tableau2[MARQUE],ROW(Tableau2[MARQUE])-MIN(ROW(ALPHABETIQUE!$A$2))+1,""),ROWS(I$7:I58))),"")</f>
        <v/>
      </c>
      <c r="I57" s="1" t="str">
        <f t="array" ref="I57">IFERROR(INDEX(Tableau2[PRODUIT],SMALL(IF(MARQUE!$K$3=Tableau2[MARQUE],ROW(Tableau2[MARQUE])-MIN(ROW(ALPHABETIQUE!$A$2))+1,""),ROWS(I$7:I58))),"")</f>
        <v/>
      </c>
      <c r="J57" s="1" t="str">
        <f t="array" ref="J57">IFERROR(INDEX(Tableau2[MARQUE],SMALL(IF(MARQUE!$K$3=Tableau2[MARQUE],ROW(Tableau2[MARQUE])-MIN(ROW(ALPHABETIQUE!$A$2))+1,""),ROWS(I$7:I58))),"")</f>
        <v/>
      </c>
      <c r="K57" s="1" t="str">
        <f t="array" ref="K57">IFERROR(INDEX(Tableau2[REFERENCE],SMALL(IF(MARQUE!$K$3=Tableau2[MARQUE],ROW(Tableau2[MARQUE])-MIN(ROW(ALPHABETIQUE!$A$2))+1,""),ROWS(I$7:I58))),"")</f>
        <v/>
      </c>
      <c r="L57" s="8" t="str">
        <f t="array" ref="L57">IFERROR(INDEX(Tableau2[CONDITIONNEMENT],SMALL(IF(MARQUE!$K$3=Tableau2[MARQUE],ROW(Tableau2[MARQUE])-MIN(ROW(ALPHABETIQUE!$A$2))+1,""),ROWS(I$7:I58))),"")</f>
        <v/>
      </c>
      <c r="M57" s="8" t="str">
        <f t="array" ref="M57">IFERROR(INDEX(Tableau2[FOURNISSEUR],SMALL(IF(MARQUE!$K$3=Tableau2[MARQUE],ROW(Tableau2[MARQUE])-MIN(ROW(ALPHABETIQUE!$A$2))+1,""),ROWS(I$7:I58))),"")</f>
        <v/>
      </c>
      <c r="N57" s="8" t="str">
        <f t="array" ref="N57">IFERROR(INDEX(Tableau2[STOCK MINI],SMALL(IF(MARQUE!$K$3=Tableau2[MARQUE],ROW(Tableau2[MARQUE])-MIN(ROW(ALPHABETIQUE!$A$2))+1,""),ROWS(I$7:I58))),"")</f>
        <v/>
      </c>
      <c r="O57" s="8" t="str">
        <f t="array" ref="O57">IFERROR(INDEX(Tableau2[PRIX],SMALL(IF(MARQUE!$K$3=Tableau2[MARQUE],ROW(Tableau2[MARQUE])-MIN(ROW(ALPHABETIQUE!$A$2))+1,""),ROWS(I$7:I58))),"")</f>
        <v/>
      </c>
    </row>
    <row r="58" spans="8:15">
      <c r="H58" s="1" t="str">
        <f t="array" ref="H58">IFERROR(INDEX(Tableau2[SPECIALITE],SMALL(IF(MARQUE!$K$3=Tableau2[MARQUE],ROW(Tableau2[MARQUE])-MIN(ROW(ALPHABETIQUE!$A$2))+1,""),ROWS(I$7:I59))),"")</f>
        <v/>
      </c>
      <c r="I58" s="1" t="str">
        <f t="array" ref="I58">IFERROR(INDEX(Tableau2[PRODUIT],SMALL(IF(MARQUE!$K$3=Tableau2[MARQUE],ROW(Tableau2[MARQUE])-MIN(ROW(ALPHABETIQUE!$A$2))+1,""),ROWS(I$7:I59))),"")</f>
        <v/>
      </c>
      <c r="J58" s="1" t="str">
        <f t="array" ref="J58">IFERROR(INDEX(Tableau2[MARQUE],SMALL(IF(MARQUE!$K$3=Tableau2[MARQUE],ROW(Tableau2[MARQUE])-MIN(ROW(ALPHABETIQUE!$A$2))+1,""),ROWS(I$7:I59))),"")</f>
        <v/>
      </c>
      <c r="K58" s="1" t="str">
        <f t="array" ref="K58">IFERROR(INDEX(Tableau2[REFERENCE],SMALL(IF(MARQUE!$K$3=Tableau2[MARQUE],ROW(Tableau2[MARQUE])-MIN(ROW(ALPHABETIQUE!$A$2))+1,""),ROWS(I$7:I59))),"")</f>
        <v/>
      </c>
      <c r="L58" s="8" t="str">
        <f t="array" ref="L58">IFERROR(INDEX(Tableau2[CONDITIONNEMENT],SMALL(IF(MARQUE!$K$3=Tableau2[MARQUE],ROW(Tableau2[MARQUE])-MIN(ROW(ALPHABETIQUE!$A$2))+1,""),ROWS(I$7:I59))),"")</f>
        <v/>
      </c>
      <c r="M58" s="8" t="str">
        <f t="array" ref="M58">IFERROR(INDEX(Tableau2[FOURNISSEUR],SMALL(IF(MARQUE!$K$3=Tableau2[MARQUE],ROW(Tableau2[MARQUE])-MIN(ROW(ALPHABETIQUE!$A$2))+1,""),ROWS(I$7:I59))),"")</f>
        <v/>
      </c>
      <c r="N58" s="8" t="str">
        <f t="array" ref="N58">IFERROR(INDEX(Tableau2[STOCK MINI],SMALL(IF(MARQUE!$K$3=Tableau2[MARQUE],ROW(Tableau2[MARQUE])-MIN(ROW(ALPHABETIQUE!$A$2))+1,""),ROWS(I$7:I59))),"")</f>
        <v/>
      </c>
      <c r="O58" s="8" t="str">
        <f t="array" ref="O58">IFERROR(INDEX(Tableau2[PRIX],SMALL(IF(MARQUE!$K$3=Tableau2[MARQUE],ROW(Tableau2[MARQUE])-MIN(ROW(ALPHABETIQUE!$A$2))+1,""),ROWS(I$7:I59))),"")</f>
        <v/>
      </c>
    </row>
    <row r="59" spans="8:15">
      <c r="H59" s="1" t="str">
        <f t="array" ref="H59">IFERROR(INDEX(Tableau2[SPECIALITE],SMALL(IF(MARQUE!$K$3=Tableau2[MARQUE],ROW(Tableau2[MARQUE])-MIN(ROW(ALPHABETIQUE!$A$2))+1,""),ROWS(I$7:I60))),"")</f>
        <v/>
      </c>
      <c r="I59" s="1" t="str">
        <f t="array" ref="I59">IFERROR(INDEX(Tableau2[PRODUIT],SMALL(IF(MARQUE!$K$3=Tableau2[MARQUE],ROW(Tableau2[MARQUE])-MIN(ROW(ALPHABETIQUE!$A$2))+1,""),ROWS(I$7:I60))),"")</f>
        <v/>
      </c>
      <c r="J59" s="1" t="str">
        <f t="array" ref="J59">IFERROR(INDEX(Tableau2[MARQUE],SMALL(IF(MARQUE!$K$3=Tableau2[MARQUE],ROW(Tableau2[MARQUE])-MIN(ROW(ALPHABETIQUE!$A$2))+1,""),ROWS(I$7:I60))),"")</f>
        <v/>
      </c>
      <c r="K59" s="1" t="str">
        <f t="array" ref="K59">IFERROR(INDEX(Tableau2[REFERENCE],SMALL(IF(MARQUE!$K$3=Tableau2[MARQUE],ROW(Tableau2[MARQUE])-MIN(ROW(ALPHABETIQUE!$A$2))+1,""),ROWS(I$7:I60))),"")</f>
        <v/>
      </c>
      <c r="L59" s="8" t="str">
        <f t="array" ref="L59">IFERROR(INDEX(Tableau2[CONDITIONNEMENT],SMALL(IF(MARQUE!$K$3=Tableau2[MARQUE],ROW(Tableau2[MARQUE])-MIN(ROW(ALPHABETIQUE!$A$2))+1,""),ROWS(I$7:I60))),"")</f>
        <v/>
      </c>
      <c r="M59" s="8" t="str">
        <f t="array" ref="M59">IFERROR(INDEX(Tableau2[FOURNISSEUR],SMALL(IF(MARQUE!$K$3=Tableau2[MARQUE],ROW(Tableau2[MARQUE])-MIN(ROW(ALPHABETIQUE!$A$2))+1,""),ROWS(I$7:I60))),"")</f>
        <v/>
      </c>
      <c r="N59" s="8" t="str">
        <f t="array" ref="N59">IFERROR(INDEX(Tableau2[STOCK MINI],SMALL(IF(MARQUE!$K$3=Tableau2[MARQUE],ROW(Tableau2[MARQUE])-MIN(ROW(ALPHABETIQUE!$A$2))+1,""),ROWS(I$7:I60))),"")</f>
        <v/>
      </c>
      <c r="O59" s="8" t="str">
        <f t="array" ref="O59">IFERROR(INDEX(Tableau2[PRIX],SMALL(IF(MARQUE!$K$3=Tableau2[MARQUE],ROW(Tableau2[MARQUE])-MIN(ROW(ALPHABETIQUE!$A$2))+1,""),ROWS(I$7:I60))),"")</f>
        <v/>
      </c>
    </row>
    <row r="60" spans="8:15">
      <c r="H60" s="1" t="str">
        <f t="array" ref="H60">IFERROR(INDEX(Tableau2[SPECIALITE],SMALL(IF(MARQUE!$K$3=Tableau2[MARQUE],ROW(Tableau2[MARQUE])-MIN(ROW(ALPHABETIQUE!$A$2))+1,""),ROWS(I$7:I61))),"")</f>
        <v/>
      </c>
      <c r="I60" s="1" t="str">
        <f t="array" ref="I60">IFERROR(INDEX(Tableau2[PRODUIT],SMALL(IF(MARQUE!$K$3=Tableau2[MARQUE],ROW(Tableau2[MARQUE])-MIN(ROW(ALPHABETIQUE!$A$2))+1,""),ROWS(I$7:I61))),"")</f>
        <v/>
      </c>
      <c r="J60" s="1" t="str">
        <f t="array" ref="J60">IFERROR(INDEX(Tableau2[MARQUE],SMALL(IF(MARQUE!$K$3=Tableau2[MARQUE],ROW(Tableau2[MARQUE])-MIN(ROW(ALPHABETIQUE!$A$2))+1,""),ROWS(I$7:I61))),"")</f>
        <v/>
      </c>
      <c r="K60" s="1" t="str">
        <f t="array" ref="K60">IFERROR(INDEX(Tableau2[REFERENCE],SMALL(IF(MARQUE!$K$3=Tableau2[MARQUE],ROW(Tableau2[MARQUE])-MIN(ROW(ALPHABETIQUE!$A$2))+1,""),ROWS(I$7:I61))),"")</f>
        <v/>
      </c>
      <c r="L60" s="8" t="str">
        <f t="array" ref="L60">IFERROR(INDEX(Tableau2[CONDITIONNEMENT],SMALL(IF(MARQUE!$K$3=Tableau2[MARQUE],ROW(Tableau2[MARQUE])-MIN(ROW(ALPHABETIQUE!$A$2))+1,""),ROWS(I$7:I61))),"")</f>
        <v/>
      </c>
      <c r="M60" s="8" t="str">
        <f t="array" ref="M60">IFERROR(INDEX(Tableau2[FOURNISSEUR],SMALL(IF(MARQUE!$K$3=Tableau2[MARQUE],ROW(Tableau2[MARQUE])-MIN(ROW(ALPHABETIQUE!$A$2))+1,""),ROWS(I$7:I61))),"")</f>
        <v/>
      </c>
      <c r="N60" s="8" t="str">
        <f t="array" ref="N60">IFERROR(INDEX(Tableau2[STOCK MINI],SMALL(IF(MARQUE!$K$3=Tableau2[MARQUE],ROW(Tableau2[MARQUE])-MIN(ROW(ALPHABETIQUE!$A$2))+1,""),ROWS(I$7:I61))),"")</f>
        <v/>
      </c>
      <c r="O60" s="8" t="str">
        <f t="array" ref="O60">IFERROR(INDEX(Tableau2[PRIX],SMALL(IF(MARQUE!$K$3=Tableau2[MARQUE],ROW(Tableau2[MARQUE])-MIN(ROW(ALPHABETIQUE!$A$2))+1,""),ROWS(I$7:I61))),"")</f>
        <v/>
      </c>
    </row>
    <row r="61" spans="8:15">
      <c r="H61" s="1" t="str">
        <f t="array" ref="H61">IFERROR(INDEX(Tableau2[SPECIALITE],SMALL(IF(MARQUE!$K$3=Tableau2[MARQUE],ROW(Tableau2[MARQUE])-MIN(ROW(ALPHABETIQUE!$A$2))+1,""),ROWS(I$7:I62))),"")</f>
        <v/>
      </c>
      <c r="I61" s="1" t="str">
        <f t="array" ref="I61">IFERROR(INDEX(Tableau2[PRODUIT],SMALL(IF(MARQUE!$K$3=Tableau2[MARQUE],ROW(Tableau2[MARQUE])-MIN(ROW(ALPHABETIQUE!$A$2))+1,""),ROWS(I$7:I62))),"")</f>
        <v/>
      </c>
      <c r="J61" s="1" t="str">
        <f t="array" ref="J61">IFERROR(INDEX(Tableau2[MARQUE],SMALL(IF(MARQUE!$K$3=Tableau2[MARQUE],ROW(Tableau2[MARQUE])-MIN(ROW(ALPHABETIQUE!$A$2))+1,""),ROWS(I$7:I62))),"")</f>
        <v/>
      </c>
      <c r="K61" s="1" t="str">
        <f t="array" ref="K61">IFERROR(INDEX(Tableau2[REFERENCE],SMALL(IF(MARQUE!$K$3=Tableau2[MARQUE],ROW(Tableau2[MARQUE])-MIN(ROW(ALPHABETIQUE!$A$2))+1,""),ROWS(I$7:I62))),"")</f>
        <v/>
      </c>
      <c r="L61" s="8" t="str">
        <f t="array" ref="L61">IFERROR(INDEX(Tableau2[CONDITIONNEMENT],SMALL(IF(MARQUE!$K$3=Tableau2[MARQUE],ROW(Tableau2[MARQUE])-MIN(ROW(ALPHABETIQUE!$A$2))+1,""),ROWS(I$7:I62))),"")</f>
        <v/>
      </c>
      <c r="M61" s="8" t="str">
        <f t="array" ref="M61">IFERROR(INDEX(Tableau2[FOURNISSEUR],SMALL(IF(MARQUE!$K$3=Tableau2[MARQUE],ROW(Tableau2[MARQUE])-MIN(ROW(ALPHABETIQUE!$A$2))+1,""),ROWS(I$7:I62))),"")</f>
        <v/>
      </c>
      <c r="N61" s="8" t="str">
        <f t="array" ref="N61">IFERROR(INDEX(Tableau2[STOCK MINI],SMALL(IF(MARQUE!$K$3=Tableau2[MARQUE],ROW(Tableau2[MARQUE])-MIN(ROW(ALPHABETIQUE!$A$2))+1,""),ROWS(I$7:I62))),"")</f>
        <v/>
      </c>
      <c r="O61" s="8" t="str">
        <f t="array" ref="O61">IFERROR(INDEX(Tableau2[PRIX],SMALL(IF(MARQUE!$K$3=Tableau2[MARQUE],ROW(Tableau2[MARQUE])-MIN(ROW(ALPHABETIQUE!$A$2))+1,""),ROWS(I$7:I62))),"")</f>
        <v/>
      </c>
    </row>
    <row r="62" spans="8:15">
      <c r="H62" s="1" t="str">
        <f t="array" ref="H62">IFERROR(INDEX(Tableau2[SPECIALITE],SMALL(IF(MARQUE!$K$3=Tableau2[MARQUE],ROW(Tableau2[MARQUE])-MIN(ROW(ALPHABETIQUE!$A$2))+1,""),ROWS(I$7:I63))),"")</f>
        <v/>
      </c>
      <c r="I62" s="1" t="str">
        <f t="array" ref="I62">IFERROR(INDEX(Tableau2[PRODUIT],SMALL(IF(MARQUE!$K$3=Tableau2[MARQUE],ROW(Tableau2[MARQUE])-MIN(ROW(ALPHABETIQUE!$A$2))+1,""),ROWS(I$7:I63))),"")</f>
        <v/>
      </c>
      <c r="J62" s="1" t="str">
        <f t="array" ref="J62">IFERROR(INDEX(Tableau2[MARQUE],SMALL(IF(MARQUE!$K$3=Tableau2[MARQUE],ROW(Tableau2[MARQUE])-MIN(ROW(ALPHABETIQUE!$A$2))+1,""),ROWS(I$7:I63))),"")</f>
        <v/>
      </c>
      <c r="K62" s="1" t="str">
        <f t="array" ref="K62">IFERROR(INDEX(Tableau2[REFERENCE],SMALL(IF(MARQUE!$K$3=Tableau2[MARQUE],ROW(Tableau2[MARQUE])-MIN(ROW(ALPHABETIQUE!$A$2))+1,""),ROWS(I$7:I63))),"")</f>
        <v/>
      </c>
      <c r="L62" s="8" t="str">
        <f t="array" ref="L62">IFERROR(INDEX(Tableau2[CONDITIONNEMENT],SMALL(IF(MARQUE!$K$3=Tableau2[MARQUE],ROW(Tableau2[MARQUE])-MIN(ROW(ALPHABETIQUE!$A$2))+1,""),ROWS(I$7:I63))),"")</f>
        <v/>
      </c>
      <c r="M62" s="8" t="str">
        <f t="array" ref="M62">IFERROR(INDEX(Tableau2[FOURNISSEUR],SMALL(IF(MARQUE!$K$3=Tableau2[MARQUE],ROW(Tableau2[MARQUE])-MIN(ROW(ALPHABETIQUE!$A$2))+1,""),ROWS(I$7:I63))),"")</f>
        <v/>
      </c>
      <c r="N62" s="8" t="str">
        <f t="array" ref="N62">IFERROR(INDEX(Tableau2[STOCK MINI],SMALL(IF(MARQUE!$K$3=Tableau2[MARQUE],ROW(Tableau2[MARQUE])-MIN(ROW(ALPHABETIQUE!$A$2))+1,""),ROWS(I$7:I63))),"")</f>
        <v/>
      </c>
      <c r="O62" s="8" t="str">
        <f t="array" ref="O62">IFERROR(INDEX(Tableau2[PRIX],SMALL(IF(MARQUE!$K$3=Tableau2[MARQUE],ROW(Tableau2[MARQUE])-MIN(ROW(ALPHABETIQUE!$A$2))+1,""),ROWS(I$7:I63))),"")</f>
        <v/>
      </c>
    </row>
    <row r="63" spans="8:15">
      <c r="H63" s="1" t="str">
        <f t="array" ref="H63">IFERROR(INDEX(Tableau2[SPECIALITE],SMALL(IF(MARQUE!$K$3=Tableau2[MARQUE],ROW(Tableau2[MARQUE])-MIN(ROW(ALPHABETIQUE!$A$2))+1,""),ROWS(I$7:I64))),"")</f>
        <v/>
      </c>
      <c r="I63" s="1" t="str">
        <f t="array" ref="I63">IFERROR(INDEX(Tableau2[PRODUIT],SMALL(IF(MARQUE!$K$3=Tableau2[MARQUE],ROW(Tableau2[MARQUE])-MIN(ROW(ALPHABETIQUE!$A$2))+1,""),ROWS(I$7:I64))),"")</f>
        <v/>
      </c>
      <c r="J63" s="1" t="str">
        <f t="array" ref="J63">IFERROR(INDEX(Tableau2[MARQUE],SMALL(IF(MARQUE!$K$3=Tableau2[MARQUE],ROW(Tableau2[MARQUE])-MIN(ROW(ALPHABETIQUE!$A$2))+1,""),ROWS(I$7:I64))),"")</f>
        <v/>
      </c>
      <c r="K63" s="1" t="str">
        <f t="array" ref="K63">IFERROR(INDEX(Tableau2[REFERENCE],SMALL(IF(MARQUE!$K$3=Tableau2[MARQUE],ROW(Tableau2[MARQUE])-MIN(ROW(ALPHABETIQUE!$A$2))+1,""),ROWS(I$7:I64))),"")</f>
        <v/>
      </c>
      <c r="L63" s="8" t="str">
        <f t="array" ref="L63">IFERROR(INDEX(Tableau2[CONDITIONNEMENT],SMALL(IF(MARQUE!$K$3=Tableau2[MARQUE],ROW(Tableau2[MARQUE])-MIN(ROW(ALPHABETIQUE!$A$2))+1,""),ROWS(I$7:I64))),"")</f>
        <v/>
      </c>
      <c r="M63" s="8" t="str">
        <f t="array" ref="M63">IFERROR(INDEX(Tableau2[FOURNISSEUR],SMALL(IF(MARQUE!$K$3=Tableau2[MARQUE],ROW(Tableau2[MARQUE])-MIN(ROW(ALPHABETIQUE!$A$2))+1,""),ROWS(I$7:I64))),"")</f>
        <v/>
      </c>
      <c r="N63" s="8" t="str">
        <f t="array" ref="N63">IFERROR(INDEX(Tableau2[STOCK MINI],SMALL(IF(MARQUE!$K$3=Tableau2[MARQUE],ROW(Tableau2[MARQUE])-MIN(ROW(ALPHABETIQUE!$A$2))+1,""),ROWS(I$7:I64))),"")</f>
        <v/>
      </c>
      <c r="O63" s="8" t="str">
        <f t="array" ref="O63">IFERROR(INDEX(Tableau2[PRIX],SMALL(IF(MARQUE!$K$3=Tableau2[MARQUE],ROW(Tableau2[MARQUE])-MIN(ROW(ALPHABETIQUE!$A$2))+1,""),ROWS(I$7:I64))),"")</f>
        <v/>
      </c>
    </row>
    <row r="64" spans="8:15">
      <c r="H64" s="1" t="str">
        <f t="array" ref="H64">IFERROR(INDEX(Tableau2[SPECIALITE],SMALL(IF(MARQUE!$K$3=Tableau2[MARQUE],ROW(Tableau2[MARQUE])-MIN(ROW(ALPHABETIQUE!$A$2))+1,""),ROWS(I$7:I65))),"")</f>
        <v/>
      </c>
      <c r="I64" s="1" t="str">
        <f t="array" ref="I64">IFERROR(INDEX(Tableau2[PRODUIT],SMALL(IF(MARQUE!$K$3=Tableau2[MARQUE],ROW(Tableau2[MARQUE])-MIN(ROW(ALPHABETIQUE!$A$2))+1,""),ROWS(I$7:I65))),"")</f>
        <v/>
      </c>
      <c r="J64" s="1" t="str">
        <f t="array" ref="J64">IFERROR(INDEX(Tableau2[MARQUE],SMALL(IF(MARQUE!$K$3=Tableau2[MARQUE],ROW(Tableau2[MARQUE])-MIN(ROW(ALPHABETIQUE!$A$2))+1,""),ROWS(I$7:I65))),"")</f>
        <v/>
      </c>
      <c r="K64" s="1" t="str">
        <f t="array" ref="K64">IFERROR(INDEX(Tableau2[REFERENCE],SMALL(IF(MARQUE!$K$3=Tableau2[MARQUE],ROW(Tableau2[MARQUE])-MIN(ROW(ALPHABETIQUE!$A$2))+1,""),ROWS(I$7:I65))),"")</f>
        <v/>
      </c>
      <c r="L64" s="8" t="str">
        <f t="array" ref="L64">IFERROR(INDEX(Tableau2[CONDITIONNEMENT],SMALL(IF(MARQUE!$K$3=Tableau2[MARQUE],ROW(Tableau2[MARQUE])-MIN(ROW(ALPHABETIQUE!$A$2))+1,""),ROWS(I$7:I65))),"")</f>
        <v/>
      </c>
      <c r="M64" s="8" t="str">
        <f t="array" ref="M64">IFERROR(INDEX(Tableau2[FOURNISSEUR],SMALL(IF(MARQUE!$K$3=Tableau2[MARQUE],ROW(Tableau2[MARQUE])-MIN(ROW(ALPHABETIQUE!$A$2))+1,""),ROWS(I$7:I65))),"")</f>
        <v/>
      </c>
      <c r="N64" s="8" t="str">
        <f t="array" ref="N64">IFERROR(INDEX(Tableau2[STOCK MINI],SMALL(IF(MARQUE!$K$3=Tableau2[MARQUE],ROW(Tableau2[MARQUE])-MIN(ROW(ALPHABETIQUE!$A$2))+1,""),ROWS(I$7:I65))),"")</f>
        <v/>
      </c>
      <c r="O64" s="8" t="str">
        <f t="array" ref="O64">IFERROR(INDEX(Tableau2[PRIX],SMALL(IF(MARQUE!$K$3=Tableau2[MARQUE],ROW(Tableau2[MARQUE])-MIN(ROW(ALPHABETIQUE!$A$2))+1,""),ROWS(I$7:I65))),"")</f>
        <v/>
      </c>
    </row>
    <row r="65" spans="8:15">
      <c r="H65" s="1" t="str">
        <f t="array" ref="H65">IFERROR(INDEX(Tableau2[SPECIALITE],SMALL(IF(MARQUE!$K$3=Tableau2[MARQUE],ROW(Tableau2[MARQUE])-MIN(ROW(ALPHABETIQUE!$A$2))+1,""),ROWS(I$7:I66))),"")</f>
        <v/>
      </c>
      <c r="I65" s="1" t="str">
        <f t="array" ref="I65">IFERROR(INDEX(Tableau2[PRODUIT],SMALL(IF(MARQUE!$K$3=Tableau2[MARQUE],ROW(Tableau2[MARQUE])-MIN(ROW(ALPHABETIQUE!$A$2))+1,""),ROWS(I$7:I66))),"")</f>
        <v/>
      </c>
      <c r="J65" s="1" t="str">
        <f t="array" ref="J65">IFERROR(INDEX(Tableau2[MARQUE],SMALL(IF(MARQUE!$K$3=Tableau2[MARQUE],ROW(Tableau2[MARQUE])-MIN(ROW(ALPHABETIQUE!$A$2))+1,""),ROWS(I$7:I66))),"")</f>
        <v/>
      </c>
      <c r="K65" s="1" t="str">
        <f t="array" ref="K65">IFERROR(INDEX(Tableau2[REFERENCE],SMALL(IF(MARQUE!$K$3=Tableau2[MARQUE],ROW(Tableau2[MARQUE])-MIN(ROW(ALPHABETIQUE!$A$2))+1,""),ROWS(I$7:I66))),"")</f>
        <v/>
      </c>
      <c r="L65" s="8" t="str">
        <f t="array" ref="L65">IFERROR(INDEX(Tableau2[CONDITIONNEMENT],SMALL(IF(MARQUE!$K$3=Tableau2[MARQUE],ROW(Tableau2[MARQUE])-MIN(ROW(ALPHABETIQUE!$A$2))+1,""),ROWS(I$7:I66))),"")</f>
        <v/>
      </c>
      <c r="M65" s="8" t="str">
        <f t="array" ref="M65">IFERROR(INDEX(Tableau2[FOURNISSEUR],SMALL(IF(MARQUE!$K$3=Tableau2[MARQUE],ROW(Tableau2[MARQUE])-MIN(ROW(ALPHABETIQUE!$A$2))+1,""),ROWS(I$7:I66))),"")</f>
        <v/>
      </c>
      <c r="N65" s="8" t="str">
        <f t="array" ref="N65">IFERROR(INDEX(Tableau2[STOCK MINI],SMALL(IF(MARQUE!$K$3=Tableau2[MARQUE],ROW(Tableau2[MARQUE])-MIN(ROW(ALPHABETIQUE!$A$2))+1,""),ROWS(I$7:I66))),"")</f>
        <v/>
      </c>
      <c r="O65" s="8" t="str">
        <f t="array" ref="O65">IFERROR(INDEX(Tableau2[PRIX],SMALL(IF(MARQUE!$K$3=Tableau2[MARQUE],ROW(Tableau2[MARQUE])-MIN(ROW(ALPHABETIQUE!$A$2))+1,""),ROWS(I$7:I66))),"")</f>
        <v/>
      </c>
    </row>
    <row r="66" spans="8:15">
      <c r="H66" s="1" t="str">
        <f t="array" ref="H66">IFERROR(INDEX(Tableau2[SPECIALITE],SMALL(IF(MARQUE!$K$3=Tableau2[MARQUE],ROW(Tableau2[MARQUE])-MIN(ROW(ALPHABETIQUE!$A$2))+1,""),ROWS(I$7:I67))),"")</f>
        <v/>
      </c>
      <c r="I66" s="1" t="str">
        <f t="array" ref="I66">IFERROR(INDEX(Tableau2[PRODUIT],SMALL(IF(MARQUE!$K$3=Tableau2[MARQUE],ROW(Tableau2[MARQUE])-MIN(ROW(ALPHABETIQUE!$A$2))+1,""),ROWS(I$7:I67))),"")</f>
        <v/>
      </c>
      <c r="J66" s="1" t="str">
        <f t="array" ref="J66">IFERROR(INDEX(Tableau2[MARQUE],SMALL(IF(MARQUE!$K$3=Tableau2[MARQUE],ROW(Tableau2[MARQUE])-MIN(ROW(ALPHABETIQUE!$A$2))+1,""),ROWS(I$7:I67))),"")</f>
        <v/>
      </c>
      <c r="K66" s="1" t="str">
        <f t="array" ref="K66">IFERROR(INDEX(Tableau2[REFERENCE],SMALL(IF(MARQUE!$K$3=Tableau2[MARQUE],ROW(Tableau2[MARQUE])-MIN(ROW(ALPHABETIQUE!$A$2))+1,""),ROWS(I$7:I67))),"")</f>
        <v/>
      </c>
      <c r="L66" s="8" t="str">
        <f t="array" ref="L66">IFERROR(INDEX(Tableau2[CONDITIONNEMENT],SMALL(IF(MARQUE!$K$3=Tableau2[MARQUE],ROW(Tableau2[MARQUE])-MIN(ROW(ALPHABETIQUE!$A$2))+1,""),ROWS(I$7:I67))),"")</f>
        <v/>
      </c>
      <c r="M66" s="8" t="str">
        <f t="array" ref="M66">IFERROR(INDEX(Tableau2[FOURNISSEUR],SMALL(IF(MARQUE!$K$3=Tableau2[MARQUE],ROW(Tableau2[MARQUE])-MIN(ROW(ALPHABETIQUE!$A$2))+1,""),ROWS(I$7:I67))),"")</f>
        <v/>
      </c>
      <c r="N66" s="8" t="str">
        <f t="array" ref="N66">IFERROR(INDEX(Tableau2[STOCK MINI],SMALL(IF(MARQUE!$K$3=Tableau2[MARQUE],ROW(Tableau2[MARQUE])-MIN(ROW(ALPHABETIQUE!$A$2))+1,""),ROWS(I$7:I67))),"")</f>
        <v/>
      </c>
      <c r="O66" s="8" t="str">
        <f t="array" ref="O66">IFERROR(INDEX(Tableau2[PRIX],SMALL(IF(MARQUE!$K$3=Tableau2[MARQUE],ROW(Tableau2[MARQUE])-MIN(ROW(ALPHABETIQUE!$A$2))+1,""),ROWS(I$7:I67))),"")</f>
        <v/>
      </c>
    </row>
    <row r="67" spans="8:15">
      <c r="H67" s="1" t="str">
        <f t="array" ref="H67">IFERROR(INDEX(Tableau2[SPECIALITE],SMALL(IF(MARQUE!$K$3=Tableau2[MARQUE],ROW(Tableau2[MARQUE])-MIN(ROW(ALPHABETIQUE!$A$2))+1,""),ROWS(I$7:I68))),"")</f>
        <v/>
      </c>
      <c r="I67" s="1" t="str">
        <f t="array" ref="I67">IFERROR(INDEX(Tableau2[PRODUIT],SMALL(IF(MARQUE!$K$3=Tableau2[MARQUE],ROW(Tableau2[MARQUE])-MIN(ROW(ALPHABETIQUE!$A$2))+1,""),ROWS(I$7:I68))),"")</f>
        <v/>
      </c>
      <c r="J67" s="1" t="str">
        <f t="array" ref="J67">IFERROR(INDEX(Tableau2[MARQUE],SMALL(IF(MARQUE!$K$3=Tableau2[MARQUE],ROW(Tableau2[MARQUE])-MIN(ROW(ALPHABETIQUE!$A$2))+1,""),ROWS(I$7:I68))),"")</f>
        <v/>
      </c>
      <c r="K67" s="1" t="str">
        <f t="array" ref="K67">IFERROR(INDEX(Tableau2[REFERENCE],SMALL(IF(MARQUE!$K$3=Tableau2[MARQUE],ROW(Tableau2[MARQUE])-MIN(ROW(ALPHABETIQUE!$A$2))+1,""),ROWS(I$7:I68))),"")</f>
        <v/>
      </c>
      <c r="L67" s="8" t="str">
        <f t="array" ref="L67">IFERROR(INDEX(Tableau2[CONDITIONNEMENT],SMALL(IF(MARQUE!$K$3=Tableau2[MARQUE],ROW(Tableau2[MARQUE])-MIN(ROW(ALPHABETIQUE!$A$2))+1,""),ROWS(I$7:I68))),"")</f>
        <v/>
      </c>
      <c r="M67" s="8" t="str">
        <f t="array" ref="M67">IFERROR(INDEX(Tableau2[FOURNISSEUR],SMALL(IF(MARQUE!$K$3=Tableau2[MARQUE],ROW(Tableau2[MARQUE])-MIN(ROW(ALPHABETIQUE!$A$2))+1,""),ROWS(I$7:I68))),"")</f>
        <v/>
      </c>
      <c r="N67" s="8" t="str">
        <f t="array" ref="N67">IFERROR(INDEX(Tableau2[STOCK MINI],SMALL(IF(MARQUE!$K$3=Tableau2[MARQUE],ROW(Tableau2[MARQUE])-MIN(ROW(ALPHABETIQUE!$A$2))+1,""),ROWS(I$7:I68))),"")</f>
        <v/>
      </c>
      <c r="O67" s="8" t="str">
        <f t="array" ref="O67">IFERROR(INDEX(Tableau2[PRIX],SMALL(IF(MARQUE!$K$3=Tableau2[MARQUE],ROW(Tableau2[MARQUE])-MIN(ROW(ALPHABETIQUE!$A$2))+1,""),ROWS(I$7:I68))),"")</f>
        <v/>
      </c>
    </row>
    <row r="68" spans="8:15">
      <c r="H68" s="1" t="str">
        <f t="array" ref="H68">IFERROR(INDEX(Tableau2[SPECIALITE],SMALL(IF(MARQUE!$K$3=Tableau2[MARQUE],ROW(Tableau2[MARQUE])-MIN(ROW(ALPHABETIQUE!$A$2))+1,""),ROWS(I$7:I69))),"")</f>
        <v/>
      </c>
      <c r="I68" s="1" t="str">
        <f t="array" ref="I68">IFERROR(INDEX(Tableau2[PRODUIT],SMALL(IF(MARQUE!$K$3=Tableau2[MARQUE],ROW(Tableau2[MARQUE])-MIN(ROW(ALPHABETIQUE!$A$2))+1,""),ROWS(I$7:I69))),"")</f>
        <v/>
      </c>
      <c r="J68" s="1" t="str">
        <f t="array" ref="J68">IFERROR(INDEX(Tableau2[MARQUE],SMALL(IF(MARQUE!$K$3=Tableau2[MARQUE],ROW(Tableau2[MARQUE])-MIN(ROW(ALPHABETIQUE!$A$2))+1,""),ROWS(I$7:I69))),"")</f>
        <v/>
      </c>
      <c r="K68" s="1" t="str">
        <f t="array" ref="K68">IFERROR(INDEX(Tableau2[REFERENCE],SMALL(IF(MARQUE!$K$3=Tableau2[MARQUE],ROW(Tableau2[MARQUE])-MIN(ROW(ALPHABETIQUE!$A$2))+1,""),ROWS(I$7:I69))),"")</f>
        <v/>
      </c>
      <c r="L68" s="8" t="str">
        <f t="array" ref="L68">IFERROR(INDEX(Tableau2[CONDITIONNEMENT],SMALL(IF(MARQUE!$K$3=Tableau2[MARQUE],ROW(Tableau2[MARQUE])-MIN(ROW(ALPHABETIQUE!$A$2))+1,""),ROWS(I$7:I69))),"")</f>
        <v/>
      </c>
      <c r="M68" s="8" t="str">
        <f t="array" ref="M68">IFERROR(INDEX(Tableau2[FOURNISSEUR],SMALL(IF(MARQUE!$K$3=Tableau2[MARQUE],ROW(Tableau2[MARQUE])-MIN(ROW(ALPHABETIQUE!$A$2))+1,""),ROWS(I$7:I69))),"")</f>
        <v/>
      </c>
      <c r="N68" s="8" t="str">
        <f t="array" ref="N68">IFERROR(INDEX(Tableau2[STOCK MINI],SMALL(IF(MARQUE!$K$3=Tableau2[MARQUE],ROW(Tableau2[MARQUE])-MIN(ROW(ALPHABETIQUE!$A$2))+1,""),ROWS(I$7:I69))),"")</f>
        <v/>
      </c>
      <c r="O68" s="8" t="str">
        <f t="array" ref="O68">IFERROR(INDEX(Tableau2[PRIX],SMALL(IF(MARQUE!$K$3=Tableau2[MARQUE],ROW(Tableau2[MARQUE])-MIN(ROW(ALPHABETIQUE!$A$2))+1,""),ROWS(I$7:I69))),"")</f>
        <v/>
      </c>
    </row>
    <row r="69" spans="8:15">
      <c r="H69" s="1" t="str">
        <f t="array" ref="H69">IFERROR(INDEX(Tableau2[SPECIALITE],SMALL(IF(MARQUE!$K$3=Tableau2[MARQUE],ROW(Tableau2[MARQUE])-MIN(ROW(ALPHABETIQUE!$A$2))+1,""),ROWS(I$7:I70))),"")</f>
        <v/>
      </c>
      <c r="I69" s="1" t="str">
        <f t="array" ref="I69">IFERROR(INDEX(Tableau2[PRODUIT],SMALL(IF(MARQUE!$K$3=Tableau2[MARQUE],ROW(Tableau2[MARQUE])-MIN(ROW(ALPHABETIQUE!$A$2))+1,""),ROWS(I$7:I70))),"")</f>
        <v/>
      </c>
      <c r="J69" s="1" t="str">
        <f t="array" ref="J69">IFERROR(INDEX(Tableau2[MARQUE],SMALL(IF(MARQUE!$K$3=Tableau2[MARQUE],ROW(Tableau2[MARQUE])-MIN(ROW(ALPHABETIQUE!$A$2))+1,""),ROWS(I$7:I70))),"")</f>
        <v/>
      </c>
      <c r="K69" s="1" t="str">
        <f t="array" ref="K69">IFERROR(INDEX(Tableau2[REFERENCE],SMALL(IF(MARQUE!$K$3=Tableau2[MARQUE],ROW(Tableau2[MARQUE])-MIN(ROW(ALPHABETIQUE!$A$2))+1,""),ROWS(I$7:I70))),"")</f>
        <v/>
      </c>
      <c r="L69" s="8" t="str">
        <f t="array" ref="L69">IFERROR(INDEX(Tableau2[CONDITIONNEMENT],SMALL(IF(MARQUE!$K$3=Tableau2[MARQUE],ROW(Tableau2[MARQUE])-MIN(ROW(ALPHABETIQUE!$A$2))+1,""),ROWS(I$7:I70))),"")</f>
        <v/>
      </c>
      <c r="M69" s="8" t="str">
        <f t="array" ref="M69">IFERROR(INDEX(Tableau2[FOURNISSEUR],SMALL(IF(MARQUE!$K$3=Tableau2[MARQUE],ROW(Tableau2[MARQUE])-MIN(ROW(ALPHABETIQUE!$A$2))+1,""),ROWS(I$7:I70))),"")</f>
        <v/>
      </c>
      <c r="N69" s="8" t="str">
        <f t="array" ref="N69">IFERROR(INDEX(Tableau2[STOCK MINI],SMALL(IF(MARQUE!$K$3=Tableau2[MARQUE],ROW(Tableau2[MARQUE])-MIN(ROW(ALPHABETIQUE!$A$2))+1,""),ROWS(I$7:I70))),"")</f>
        <v/>
      </c>
      <c r="O69" s="8" t="str">
        <f t="array" ref="O69">IFERROR(INDEX(Tableau2[PRIX],SMALL(IF(MARQUE!$K$3=Tableau2[MARQUE],ROW(Tableau2[MARQUE])-MIN(ROW(ALPHABETIQUE!$A$2))+1,""),ROWS(I$7:I70))),"")</f>
        <v/>
      </c>
    </row>
    <row r="70" spans="8:15">
      <c r="H70" s="1" t="str">
        <f t="array" ref="H70">IFERROR(INDEX(Tableau2[SPECIALITE],SMALL(IF(MARQUE!$K$3=Tableau2[MARQUE],ROW(Tableau2[MARQUE])-MIN(ROW(ALPHABETIQUE!$A$2))+1,""),ROWS(I$7:I71))),"")</f>
        <v/>
      </c>
      <c r="I70" s="1" t="str">
        <f t="array" ref="I70">IFERROR(INDEX(Tableau2[PRODUIT],SMALL(IF(MARQUE!$K$3=Tableau2[MARQUE],ROW(Tableau2[MARQUE])-MIN(ROW(ALPHABETIQUE!$A$2))+1,""),ROWS(I$7:I71))),"")</f>
        <v/>
      </c>
      <c r="J70" s="1" t="str">
        <f t="array" ref="J70">IFERROR(INDEX(Tableau2[MARQUE],SMALL(IF(MARQUE!$K$3=Tableau2[MARQUE],ROW(Tableau2[MARQUE])-MIN(ROW(ALPHABETIQUE!$A$2))+1,""),ROWS(I$7:I71))),"")</f>
        <v/>
      </c>
      <c r="K70" s="1" t="str">
        <f t="array" ref="K70">IFERROR(INDEX(Tableau2[REFERENCE],SMALL(IF(MARQUE!$K$3=Tableau2[MARQUE],ROW(Tableau2[MARQUE])-MIN(ROW(ALPHABETIQUE!$A$2))+1,""),ROWS(I$7:I71))),"")</f>
        <v/>
      </c>
      <c r="L70" s="8" t="str">
        <f t="array" ref="L70">IFERROR(INDEX(Tableau2[CONDITIONNEMENT],SMALL(IF(MARQUE!$K$3=Tableau2[MARQUE],ROW(Tableau2[MARQUE])-MIN(ROW(ALPHABETIQUE!$A$2))+1,""),ROWS(I$7:I71))),"")</f>
        <v/>
      </c>
      <c r="M70" s="8" t="str">
        <f t="array" ref="M70">IFERROR(INDEX(Tableau2[FOURNISSEUR],SMALL(IF(MARQUE!$K$3=Tableau2[MARQUE],ROW(Tableau2[MARQUE])-MIN(ROW(ALPHABETIQUE!$A$2))+1,""),ROWS(I$7:I71))),"")</f>
        <v/>
      </c>
      <c r="N70" s="8" t="str">
        <f t="array" ref="N70">IFERROR(INDEX(Tableau2[STOCK MINI],SMALL(IF(MARQUE!$K$3=Tableau2[MARQUE],ROW(Tableau2[MARQUE])-MIN(ROW(ALPHABETIQUE!$A$2))+1,""),ROWS(I$7:I71))),"")</f>
        <v/>
      </c>
      <c r="O70" s="8" t="str">
        <f t="array" ref="O70">IFERROR(INDEX(Tableau2[PRIX],SMALL(IF(MARQUE!$K$3=Tableau2[MARQUE],ROW(Tableau2[MARQUE])-MIN(ROW(ALPHABETIQUE!$A$2))+1,""),ROWS(I$7:I71))),"")</f>
        <v/>
      </c>
    </row>
    <row r="71" spans="8:15">
      <c r="H71" s="1" t="str">
        <f t="array" ref="H71">IFERROR(INDEX(Tableau2[SPECIALITE],SMALL(IF(MARQUE!$K$3=Tableau2[MARQUE],ROW(Tableau2[MARQUE])-MIN(ROW(ALPHABETIQUE!$A$2))+1,""),ROWS(I$7:I72))),"")</f>
        <v/>
      </c>
      <c r="I71" s="1" t="str">
        <f t="array" ref="I71">IFERROR(INDEX(Tableau2[PRODUIT],SMALL(IF(MARQUE!$K$3=Tableau2[MARQUE],ROW(Tableau2[MARQUE])-MIN(ROW(ALPHABETIQUE!$A$2))+1,""),ROWS(I$7:I72))),"")</f>
        <v/>
      </c>
      <c r="J71" s="1" t="str">
        <f t="array" ref="J71">IFERROR(INDEX(Tableau2[MARQUE],SMALL(IF(MARQUE!$K$3=Tableau2[MARQUE],ROW(Tableau2[MARQUE])-MIN(ROW(ALPHABETIQUE!$A$2))+1,""),ROWS(I$7:I72))),"")</f>
        <v/>
      </c>
      <c r="K71" s="1" t="str">
        <f t="array" ref="K71">IFERROR(INDEX(Tableau2[REFERENCE],SMALL(IF(MARQUE!$K$3=Tableau2[MARQUE],ROW(Tableau2[MARQUE])-MIN(ROW(ALPHABETIQUE!$A$2))+1,""),ROWS(I$7:I72))),"")</f>
        <v/>
      </c>
      <c r="L71" s="8" t="str">
        <f t="array" ref="L71">IFERROR(INDEX(Tableau2[CONDITIONNEMENT],SMALL(IF(MARQUE!$K$3=Tableau2[MARQUE],ROW(Tableau2[MARQUE])-MIN(ROW(ALPHABETIQUE!$A$2))+1,""),ROWS(I$7:I72))),"")</f>
        <v/>
      </c>
      <c r="M71" s="8" t="str">
        <f t="array" ref="M71">IFERROR(INDEX(Tableau2[FOURNISSEUR],SMALL(IF(MARQUE!$K$3=Tableau2[MARQUE],ROW(Tableau2[MARQUE])-MIN(ROW(ALPHABETIQUE!$A$2))+1,""),ROWS(I$7:I72))),"")</f>
        <v/>
      </c>
      <c r="N71" s="8" t="str">
        <f t="array" ref="N71">IFERROR(INDEX(Tableau2[STOCK MINI],SMALL(IF(MARQUE!$K$3=Tableau2[MARQUE],ROW(Tableau2[MARQUE])-MIN(ROW(ALPHABETIQUE!$A$2))+1,""),ROWS(I$7:I72))),"")</f>
        <v/>
      </c>
      <c r="O71" s="8" t="str">
        <f t="array" ref="O71">IFERROR(INDEX(Tableau2[PRIX],SMALL(IF(MARQUE!$K$3=Tableau2[MARQUE],ROW(Tableau2[MARQUE])-MIN(ROW(ALPHABETIQUE!$A$2))+1,""),ROWS(I$7:I72))),"")</f>
        <v/>
      </c>
    </row>
    <row r="72" spans="8:15">
      <c r="H72" s="1" t="str">
        <f t="array" ref="H72">IFERROR(INDEX(Tableau2[SPECIALITE],SMALL(IF(MARQUE!$K$3=Tableau2[MARQUE],ROW(Tableau2[MARQUE])-MIN(ROW(ALPHABETIQUE!$A$2))+1,""),ROWS(I$7:I73))),"")</f>
        <v/>
      </c>
      <c r="I72" s="1" t="str">
        <f t="array" ref="I72">IFERROR(INDEX(Tableau2[PRODUIT],SMALL(IF(MARQUE!$K$3=Tableau2[MARQUE],ROW(Tableau2[MARQUE])-MIN(ROW(ALPHABETIQUE!$A$2))+1,""),ROWS(I$7:I73))),"")</f>
        <v/>
      </c>
      <c r="J72" s="1" t="str">
        <f t="array" ref="J72">IFERROR(INDEX(Tableau2[MARQUE],SMALL(IF(MARQUE!$K$3=Tableau2[MARQUE],ROW(Tableau2[MARQUE])-MIN(ROW(ALPHABETIQUE!$A$2))+1,""),ROWS(I$7:I73))),"")</f>
        <v/>
      </c>
      <c r="K72" s="1" t="str">
        <f t="array" ref="K72">IFERROR(INDEX(Tableau2[REFERENCE],SMALL(IF(MARQUE!$K$3=Tableau2[MARQUE],ROW(Tableau2[MARQUE])-MIN(ROW(ALPHABETIQUE!$A$2))+1,""),ROWS(I$7:I73))),"")</f>
        <v/>
      </c>
      <c r="L72" s="8" t="str">
        <f t="array" ref="L72">IFERROR(INDEX(Tableau2[CONDITIONNEMENT],SMALL(IF(MARQUE!$K$3=Tableau2[MARQUE],ROW(Tableau2[MARQUE])-MIN(ROW(ALPHABETIQUE!$A$2))+1,""),ROWS(I$7:I73))),"")</f>
        <v/>
      </c>
      <c r="M72" s="8" t="str">
        <f t="array" ref="M72">IFERROR(INDEX(Tableau2[FOURNISSEUR],SMALL(IF(MARQUE!$K$3=Tableau2[MARQUE],ROW(Tableau2[MARQUE])-MIN(ROW(ALPHABETIQUE!$A$2))+1,""),ROWS(I$7:I73))),"")</f>
        <v/>
      </c>
      <c r="N72" s="8" t="str">
        <f t="array" ref="N72">IFERROR(INDEX(Tableau2[STOCK MINI],SMALL(IF(MARQUE!$K$3=Tableau2[MARQUE],ROW(Tableau2[MARQUE])-MIN(ROW(ALPHABETIQUE!$A$2))+1,""),ROWS(I$7:I73))),"")</f>
        <v/>
      </c>
      <c r="O72" s="8" t="str">
        <f t="array" ref="O72">IFERROR(INDEX(Tableau2[PRIX],SMALL(IF(MARQUE!$K$3=Tableau2[MARQUE],ROW(Tableau2[MARQUE])-MIN(ROW(ALPHABETIQUE!$A$2))+1,""),ROWS(I$7:I73))),"")</f>
        <v/>
      </c>
    </row>
    <row r="73" spans="8:15">
      <c r="H73" s="1" t="str">
        <f t="array" ref="H73">IFERROR(INDEX(Tableau2[SPECIALITE],SMALL(IF(MARQUE!$K$3=Tableau2[MARQUE],ROW(Tableau2[MARQUE])-MIN(ROW(ALPHABETIQUE!$A$2))+1,""),ROWS(I$7:I74))),"")</f>
        <v/>
      </c>
      <c r="I73" s="1" t="str">
        <f t="array" ref="I73">IFERROR(INDEX(Tableau2[PRODUIT],SMALL(IF(MARQUE!$K$3=Tableau2[MARQUE],ROW(Tableau2[MARQUE])-MIN(ROW(ALPHABETIQUE!$A$2))+1,""),ROWS(I$7:I74))),"")</f>
        <v/>
      </c>
      <c r="J73" s="1" t="str">
        <f t="array" ref="J73">IFERROR(INDEX(Tableau2[MARQUE],SMALL(IF(MARQUE!$K$3=Tableau2[MARQUE],ROW(Tableau2[MARQUE])-MIN(ROW(ALPHABETIQUE!$A$2))+1,""),ROWS(I$7:I74))),"")</f>
        <v/>
      </c>
      <c r="K73" s="1" t="str">
        <f t="array" ref="K73">IFERROR(INDEX(Tableau2[REFERENCE],SMALL(IF(MARQUE!$K$3=Tableau2[MARQUE],ROW(Tableau2[MARQUE])-MIN(ROW(ALPHABETIQUE!$A$2))+1,""),ROWS(I$7:I74))),"")</f>
        <v/>
      </c>
      <c r="L73" s="8" t="str">
        <f t="array" ref="L73">IFERROR(INDEX(Tableau2[CONDITIONNEMENT],SMALL(IF(MARQUE!$K$3=Tableau2[MARQUE],ROW(Tableau2[MARQUE])-MIN(ROW(ALPHABETIQUE!$A$2))+1,""),ROWS(I$7:I74))),"")</f>
        <v/>
      </c>
      <c r="M73" s="8" t="str">
        <f t="array" ref="M73">IFERROR(INDEX(Tableau2[FOURNISSEUR],SMALL(IF(MARQUE!$K$3=Tableau2[MARQUE],ROW(Tableau2[MARQUE])-MIN(ROW(ALPHABETIQUE!$A$2))+1,""),ROWS(I$7:I74))),"")</f>
        <v/>
      </c>
      <c r="N73" s="8" t="str">
        <f t="array" ref="N73">IFERROR(INDEX(Tableau2[STOCK MINI],SMALL(IF(MARQUE!$K$3=Tableau2[MARQUE],ROW(Tableau2[MARQUE])-MIN(ROW(ALPHABETIQUE!$A$2))+1,""),ROWS(I$7:I74))),"")</f>
        <v/>
      </c>
      <c r="O73" s="8" t="str">
        <f t="array" ref="O73">IFERROR(INDEX(Tableau2[PRIX],SMALL(IF(MARQUE!$K$3=Tableau2[MARQUE],ROW(Tableau2[MARQUE])-MIN(ROW(ALPHABETIQUE!$A$2))+1,""),ROWS(I$7:I74))),"")</f>
        <v/>
      </c>
    </row>
    <row r="74" spans="8:15">
      <c r="H74" s="1" t="str">
        <f t="array" ref="H74">IFERROR(INDEX(Tableau2[SPECIALITE],SMALL(IF(MARQUE!$K$3=Tableau2[MARQUE],ROW(Tableau2[MARQUE])-MIN(ROW(ALPHABETIQUE!$A$2))+1,""),ROWS(I$7:I75))),"")</f>
        <v/>
      </c>
      <c r="I74" s="1" t="str">
        <f t="array" ref="I74">IFERROR(INDEX(Tableau2[PRODUIT],SMALL(IF(MARQUE!$K$3=Tableau2[MARQUE],ROW(Tableau2[MARQUE])-MIN(ROW(ALPHABETIQUE!$A$2))+1,""),ROWS(I$7:I75))),"")</f>
        <v/>
      </c>
      <c r="J74" s="1" t="str">
        <f t="array" ref="J74">IFERROR(INDEX(Tableau2[MARQUE],SMALL(IF(MARQUE!$K$3=Tableau2[MARQUE],ROW(Tableau2[MARQUE])-MIN(ROW(ALPHABETIQUE!$A$2))+1,""),ROWS(I$7:I75))),"")</f>
        <v/>
      </c>
      <c r="K74" s="1" t="str">
        <f t="array" ref="K74">IFERROR(INDEX(Tableau2[REFERENCE],SMALL(IF(MARQUE!$K$3=Tableau2[MARQUE],ROW(Tableau2[MARQUE])-MIN(ROW(ALPHABETIQUE!$A$2))+1,""),ROWS(I$7:I75))),"")</f>
        <v/>
      </c>
      <c r="L74" s="8" t="str">
        <f t="array" ref="L74">IFERROR(INDEX(Tableau2[CONDITIONNEMENT],SMALL(IF(MARQUE!$K$3=Tableau2[MARQUE],ROW(Tableau2[MARQUE])-MIN(ROW(ALPHABETIQUE!$A$2))+1,""),ROWS(I$7:I75))),"")</f>
        <v/>
      </c>
      <c r="M74" s="8" t="str">
        <f t="array" ref="M74">IFERROR(INDEX(Tableau2[FOURNISSEUR],SMALL(IF(MARQUE!$K$3=Tableau2[MARQUE],ROW(Tableau2[MARQUE])-MIN(ROW(ALPHABETIQUE!$A$2))+1,""),ROWS(I$7:I75))),"")</f>
        <v/>
      </c>
      <c r="N74" s="8" t="str">
        <f t="array" ref="N74">IFERROR(INDEX(Tableau2[STOCK MINI],SMALL(IF(MARQUE!$K$3=Tableau2[MARQUE],ROW(Tableau2[MARQUE])-MIN(ROW(ALPHABETIQUE!$A$2))+1,""),ROWS(I$7:I75))),"")</f>
        <v/>
      </c>
      <c r="O74" s="8" t="str">
        <f t="array" ref="O74">IFERROR(INDEX(Tableau2[PRIX],SMALL(IF(MARQUE!$K$3=Tableau2[MARQUE],ROW(Tableau2[MARQUE])-MIN(ROW(ALPHABETIQUE!$A$2))+1,""),ROWS(I$7:I75))),"")</f>
        <v/>
      </c>
    </row>
    <row r="75" spans="8:15">
      <c r="H75" s="1" t="str">
        <f t="array" ref="H75">IFERROR(INDEX(Tableau2[SPECIALITE],SMALL(IF(MARQUE!$K$3=Tableau2[MARQUE],ROW(Tableau2[MARQUE])-MIN(ROW(ALPHABETIQUE!$A$2))+1,""),ROWS(I$7:I76))),"")</f>
        <v/>
      </c>
      <c r="I75" s="1" t="str">
        <f t="array" ref="I75">IFERROR(INDEX(Tableau2[PRODUIT],SMALL(IF(MARQUE!$K$3=Tableau2[MARQUE],ROW(Tableau2[MARQUE])-MIN(ROW(ALPHABETIQUE!$A$2))+1,""),ROWS(I$7:I76))),"")</f>
        <v/>
      </c>
      <c r="J75" s="1" t="str">
        <f t="array" ref="J75">IFERROR(INDEX(Tableau2[MARQUE],SMALL(IF(MARQUE!$K$3=Tableau2[MARQUE],ROW(Tableau2[MARQUE])-MIN(ROW(ALPHABETIQUE!$A$2))+1,""),ROWS(I$7:I76))),"")</f>
        <v/>
      </c>
      <c r="K75" s="1" t="str">
        <f t="array" ref="K75">IFERROR(INDEX(Tableau2[REFERENCE],SMALL(IF(MARQUE!$K$3=Tableau2[MARQUE],ROW(Tableau2[MARQUE])-MIN(ROW(ALPHABETIQUE!$A$2))+1,""),ROWS(I$7:I76))),"")</f>
        <v/>
      </c>
      <c r="L75" s="8" t="str">
        <f t="array" ref="L75">IFERROR(INDEX(Tableau2[CONDITIONNEMENT],SMALL(IF(MARQUE!$K$3=Tableau2[MARQUE],ROW(Tableau2[MARQUE])-MIN(ROW(ALPHABETIQUE!$A$2))+1,""),ROWS(I$7:I76))),"")</f>
        <v/>
      </c>
      <c r="M75" s="8" t="str">
        <f t="array" ref="M75">IFERROR(INDEX(Tableau2[FOURNISSEUR],SMALL(IF(MARQUE!$K$3=Tableau2[MARQUE],ROW(Tableau2[MARQUE])-MIN(ROW(ALPHABETIQUE!$A$2))+1,""),ROWS(I$7:I76))),"")</f>
        <v/>
      </c>
      <c r="N75" s="8" t="str">
        <f t="array" ref="N75">IFERROR(INDEX(Tableau2[STOCK MINI],SMALL(IF(MARQUE!$K$3=Tableau2[MARQUE],ROW(Tableau2[MARQUE])-MIN(ROW(ALPHABETIQUE!$A$2))+1,""),ROWS(I$7:I76))),"")</f>
        <v/>
      </c>
      <c r="O75" s="8" t="str">
        <f t="array" ref="O75">IFERROR(INDEX(Tableau2[PRIX],SMALL(IF(MARQUE!$K$3=Tableau2[MARQUE],ROW(Tableau2[MARQUE])-MIN(ROW(ALPHABETIQUE!$A$2))+1,""),ROWS(I$7:I76))),"")</f>
        <v/>
      </c>
    </row>
  </sheetData>
  <sheetProtection selectLockedCells="1"/>
  <protectedRanges>
    <protectedRange sqref="K3" name="CELULLE MARQUE"/>
  </protectedRanges>
  <dataValidations count="1">
    <dataValidation type="list" allowBlank="1" showErrorMessage="1" promptTitle="Selectionner une marque." sqref="K3">
      <formula1>ALPHABETIQUE!$O$2:$O$60</formula1>
    </dataValidation>
  </dataValidations>
  <pageMargins left="0.7" right="0.7" top="0.75" bottom="0.75" header="0.3" footer="0.3"/>
  <drawing r:id="rId1"/>
  <legacyDrawing r:id="rId2"/>
  <controls>
    <control shapeId="4097" r:id="rId3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H10"/>
  <sheetViews>
    <sheetView tabSelected="1" workbookViewId="0">
      <selection activeCell="A7" sqref="A7"/>
    </sheetView>
  </sheetViews>
  <sheetFormatPr baseColWidth="10" defaultRowHeight="15"/>
  <cols>
    <col min="1" max="1" width="27.85546875" customWidth="1"/>
    <col min="2" max="2" width="16.7109375" customWidth="1"/>
    <col min="3" max="3" width="23" customWidth="1"/>
    <col min="4" max="4" width="25.5703125" customWidth="1"/>
    <col min="5" max="5" width="19.28515625" customWidth="1"/>
    <col min="6" max="6" width="20.28515625" customWidth="1"/>
    <col min="7" max="7" width="15.140625" customWidth="1"/>
  </cols>
  <sheetData>
    <row r="1" spans="1:8">
      <c r="C1" s="36"/>
    </row>
    <row r="2" spans="1:8" ht="18.75">
      <c r="A2" s="37">
        <f ca="1">TODAY()</f>
        <v>43418</v>
      </c>
    </row>
    <row r="3" spans="1:8" ht="15.75" thickBot="1"/>
    <row r="4" spans="1:8" ht="19.5" thickBot="1">
      <c r="A4" s="38" t="s">
        <v>368</v>
      </c>
      <c r="B4" s="39"/>
      <c r="C4" s="40">
        <f>SUM(Tableau4[PRIX])</f>
        <v>36.39</v>
      </c>
    </row>
    <row r="6" spans="1:8">
      <c r="A6" t="s">
        <v>367</v>
      </c>
      <c r="B6" t="s">
        <v>2</v>
      </c>
      <c r="C6" t="s">
        <v>0</v>
      </c>
      <c r="D6" t="s">
        <v>12</v>
      </c>
      <c r="E6" t="s">
        <v>13</v>
      </c>
      <c r="F6" t="s">
        <v>15</v>
      </c>
      <c r="G6" t="s">
        <v>1</v>
      </c>
      <c r="H6" t="s">
        <v>3</v>
      </c>
    </row>
    <row r="7" spans="1:8">
      <c r="A7" s="34" t="s">
        <v>369</v>
      </c>
      <c r="B7" s="33"/>
      <c r="C7" s="33"/>
      <c r="D7" s="33"/>
      <c r="E7" s="33"/>
      <c r="F7" s="33"/>
      <c r="G7" s="33"/>
      <c r="H7" s="35"/>
    </row>
    <row r="8" spans="1:8">
      <c r="A8" s="34">
        <v>43418.413888888892</v>
      </c>
      <c r="B8" s="33" t="s">
        <v>17</v>
      </c>
      <c r="C8" s="33" t="s">
        <v>70</v>
      </c>
      <c r="D8" s="33" t="s">
        <v>71</v>
      </c>
      <c r="E8" s="33" t="s">
        <v>19</v>
      </c>
      <c r="F8" s="33" t="s">
        <v>19</v>
      </c>
      <c r="G8" s="33" t="s">
        <v>19</v>
      </c>
      <c r="H8" s="35" t="s">
        <v>19</v>
      </c>
    </row>
    <row r="9" spans="1:8">
      <c r="A9" s="34">
        <v>43418.413888888892</v>
      </c>
      <c r="B9" s="33" t="s">
        <v>74</v>
      </c>
      <c r="C9" s="33" t="s">
        <v>141</v>
      </c>
      <c r="D9" s="33" t="s">
        <v>71</v>
      </c>
      <c r="E9" s="33" t="s">
        <v>19</v>
      </c>
      <c r="F9" s="33" t="s">
        <v>19</v>
      </c>
      <c r="G9" s="33" t="s">
        <v>19</v>
      </c>
      <c r="H9" s="35" t="s">
        <v>19</v>
      </c>
    </row>
    <row r="10" spans="1:8">
      <c r="A10" s="34">
        <v>43418.413888888892</v>
      </c>
      <c r="B10" s="33" t="s">
        <v>4</v>
      </c>
      <c r="C10" s="33" t="s">
        <v>270</v>
      </c>
      <c r="D10" s="33" t="s">
        <v>271</v>
      </c>
      <c r="E10" s="33" t="s">
        <v>272</v>
      </c>
      <c r="F10" s="33" t="s">
        <v>19</v>
      </c>
      <c r="G10" s="33" t="s">
        <v>78</v>
      </c>
      <c r="H10" s="35">
        <v>36.39</v>
      </c>
    </row>
  </sheetData>
  <sortState ref="A3:G9">
    <sortCondition ref="C3:C9"/>
  </sortState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control shapeId="6151" r:id="rId4" name="TRIER"/>
    <control shapeId="6146" r:id="rId5" name="Effacer"/>
  </controls>
  <tableParts count="1"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O120"/>
  <sheetViews>
    <sheetView workbookViewId="0">
      <selection activeCell="I20" sqref="I20"/>
    </sheetView>
  </sheetViews>
  <sheetFormatPr baseColWidth="10" defaultRowHeight="15"/>
  <cols>
    <col min="3" max="5" width="11.42578125" customWidth="1"/>
    <col min="7" max="7" width="9.5703125" customWidth="1"/>
    <col min="8" max="8" width="16.28515625" customWidth="1"/>
    <col min="9" max="9" width="26.42578125" customWidth="1"/>
    <col min="10" max="10" width="13" customWidth="1"/>
    <col min="11" max="11" width="14.85546875" customWidth="1"/>
  </cols>
  <sheetData>
    <row r="1" spans="2:15" ht="15.75" thickBot="1"/>
    <row r="2" spans="2:15">
      <c r="B2" s="23"/>
      <c r="C2" s="24"/>
      <c r="D2" s="24"/>
      <c r="E2" s="24"/>
      <c r="F2" s="25"/>
    </row>
    <row r="3" spans="2:15" ht="24" customHeight="1">
      <c r="B3" s="26"/>
      <c r="C3" s="27" t="s">
        <v>10</v>
      </c>
      <c r="D3" s="28"/>
      <c r="E3" s="28"/>
      <c r="F3" s="29"/>
      <c r="H3" s="3" t="s">
        <v>8</v>
      </c>
      <c r="K3" s="2" t="s">
        <v>325</v>
      </c>
    </row>
    <row r="4" spans="2:15" ht="15.75" thickBot="1">
      <c r="B4" s="26"/>
      <c r="C4" s="28"/>
      <c r="D4" s="28"/>
      <c r="E4" s="28"/>
      <c r="F4" s="29"/>
    </row>
    <row r="5" spans="2:15">
      <c r="B5" s="26"/>
      <c r="C5" s="28"/>
      <c r="D5" s="28"/>
      <c r="E5" s="28"/>
      <c r="F5" s="29"/>
      <c r="H5" s="9" t="s">
        <v>2</v>
      </c>
      <c r="I5" s="10" t="s">
        <v>0</v>
      </c>
      <c r="J5" s="10" t="s">
        <v>12</v>
      </c>
      <c r="K5" s="11" t="s">
        <v>13</v>
      </c>
      <c r="L5" s="5" t="s">
        <v>15</v>
      </c>
      <c r="M5" s="5" t="s">
        <v>1</v>
      </c>
      <c r="N5" s="5" t="s">
        <v>16</v>
      </c>
      <c r="O5" s="5" t="s">
        <v>3</v>
      </c>
    </row>
    <row r="6" spans="2:15">
      <c r="B6" s="26"/>
      <c r="C6" s="28"/>
      <c r="D6" s="28"/>
      <c r="E6" s="28"/>
      <c r="F6" s="29"/>
      <c r="H6" s="1" t="str">
        <f t="array" ref="H6">IFERROR(INDEX(Tableau2[SPECIALITE],SMALL(IF(SPECIALITE!$K$3=Tableau2[SPECIALITE],ROW(Tableau2[SPECIALITE])-MIN(ROW(ALPHABETIQUE!$A$2))+1,""),ROWS(I$7:I7))),"")</f>
        <v>ORTHODONTIE</v>
      </c>
      <c r="I6" s="1" t="str">
        <f t="array" ref="I6">IFERROR(INDEX(Tableau2[PRODUIT],SMALL(IF(SPECIALITE!$K$3=Tableau2[SPECIALITE],ROW(Tableau2[SPECIALITE])-MIN(ROW(ALPHABETIQUE!$A$2))+1,""),ROWS(I$7:I7))),"")</f>
        <v>arc</v>
      </c>
      <c r="J6" s="1" t="str">
        <f t="array" ref="J6">IFERROR(INDEX(Tableau2[MARQUE],SMALL(IF(SPECIALITE!$K$3=Tableau2[SPECIALITE],ROW(Tableau2[SPECIALITE])-MIN(ROW(ALPHABETIQUE!$A$2))+1,""),ROWS(I$7:I7))),"")</f>
        <v>BIOLASTIC</v>
      </c>
      <c r="K6" s="1" t="str">
        <f t="array" ref="K6">IFERROR(INDEX(Tableau2[REFERENCE],SMALL(IF(SPECIALITE!$K$3=Tableau2[SPECIALITE],ROW(Tableau2[SPECIALITE])-MIN(ROW(ALPHABETIQUE!$A$2))+1,""),ROWS(I$7:I7))),"")</f>
        <v>-</v>
      </c>
      <c r="L6" s="8">
        <f t="array" ref="L6">IFERROR(INDEX(Tableau2[CONDITIONNEMENT],SMALL(IF(SPECIALITE!$K$3=Tableau2[SPECIALITE],ROW(Tableau2[SPECIALITE])-MIN(ROW(ALPHABETIQUE!$A$2))+1,""),ROWS(I$7:I7))),"")</f>
        <v>10</v>
      </c>
      <c r="M6" s="8" t="str">
        <f t="array" ref="M6">IFERROR(INDEX(Tableau2[FOURNISSEUR],SMALL(IF(SPECIALITE!$K$3=Tableau2[SPECIALITE],ROW(Tableau2[SPECIALITE])-MIN(ROW(ALPHABETIQUE!$A$2))+1,""),ROWS(I$7:I7))),"")</f>
        <v>RMO</v>
      </c>
      <c r="N6" s="8" t="str">
        <f t="array" ref="N6">IFERROR(INDEX(Tableau2[STOCK MINI],SMALL(IF(SPECIALITE!$K$3=Tableau2[SPECIALITE],ROW(Tableau2[SPECIALITE])-MIN(ROW(ALPHABETIQUE!$A$2))+1,""),ROWS(I$7:I7))),"")</f>
        <v>-</v>
      </c>
      <c r="O6" s="8">
        <f t="array" ref="O6">IFERROR(INDEX(Tableau2[PRIX],SMALL(IF(SPECIALITE!$K$3=Tableau2[SPECIALITE],ROW(Tableau2[SPECIALITE])-MIN(ROW(ALPHABETIQUE!$A$2))+1,""),ROWS(I$7:I7))),"")</f>
        <v>48.19</v>
      </c>
    </row>
    <row r="7" spans="2:15">
      <c r="B7" s="26"/>
      <c r="C7" s="28"/>
      <c r="D7" s="28"/>
      <c r="E7" s="28"/>
      <c r="F7" s="29"/>
      <c r="H7" s="1" t="str">
        <f t="array" ref="H7">IFERROR(INDEX(Tableau2[SPECIALITE],SMALL(IF(SPECIALITE!$K$3=Tableau2[SPECIALITE],ROW(Tableau2[SPECIALITE])-MIN(ROW(ALPHABETIQUE!$A$2))+1,""),ROWS(I$7:I8))),"")</f>
        <v>ORTHODONTIE</v>
      </c>
      <c r="I7" s="1" t="str">
        <f t="array" ref="I7">IFERROR(INDEX(Tableau2[PRODUIT],SMALL(IF(SPECIALITE!$K$3=Tableau2[SPECIALITE],ROW(Tableau2[SPECIALITE])-MIN(ROW(ALPHABETIQUE!$A$2))+1,""),ROWS(I$7:I8))),"")</f>
        <v>brackett</v>
      </c>
      <c r="J7" s="1" t="str">
        <f t="array" ref="J7">IFERROR(INDEX(Tableau2[MARQUE],SMALL(IF(SPECIALITE!$K$3=Tableau2[SPECIALITE],ROW(Tableau2[SPECIALITE])-MIN(ROW(ALPHABETIQUE!$A$2))+1,""),ROWS(I$7:I8))),"")</f>
        <v>FLI TWIN</v>
      </c>
      <c r="K7" s="1" t="str">
        <f t="array" ref="K7">IFERROR(INDEX(Tableau2[REFERENCE],SMALL(IF(SPECIALITE!$K$3=Tableau2[SPECIALITE],ROW(Tableau2[SPECIALITE])-MIN(ROW(ALPHABETIQUE!$A$2))+1,""),ROWS(I$7:I8))),"")</f>
        <v>-</v>
      </c>
      <c r="L7" s="8">
        <f t="array" ref="L7">IFERROR(INDEX(Tableau2[CONDITIONNEMENT],SMALL(IF(SPECIALITE!$K$3=Tableau2[SPECIALITE],ROW(Tableau2[SPECIALITE])-MIN(ROW(ALPHABETIQUE!$A$2))+1,""),ROWS(I$7:I8))),"")</f>
        <v>10</v>
      </c>
      <c r="M7" s="8" t="str">
        <f t="array" ref="M7">IFERROR(INDEX(Tableau2[FOURNISSEUR],SMALL(IF(SPECIALITE!$K$3=Tableau2[SPECIALITE],ROW(Tableau2[SPECIALITE])-MIN(ROW(ALPHABETIQUE!$A$2))+1,""),ROWS(I$7:I8))),"")</f>
        <v>RMO</v>
      </c>
      <c r="N7" s="8" t="str">
        <f t="array" ref="N7">IFERROR(INDEX(Tableau2[STOCK MINI],SMALL(IF(SPECIALITE!$K$3=Tableau2[SPECIALITE],ROW(Tableau2[SPECIALITE])-MIN(ROW(ALPHABETIQUE!$A$2))+1,""),ROWS(I$7:I8))),"")</f>
        <v>-</v>
      </c>
      <c r="O7" s="8">
        <f t="array" ref="O7">IFERROR(INDEX(Tableau2[PRIX],SMALL(IF(SPECIALITE!$K$3=Tableau2[SPECIALITE],ROW(Tableau2[SPECIALITE])-MIN(ROW(ALPHABETIQUE!$A$2))+1,""),ROWS(I$7:I8))),"")</f>
        <v>20.149999999999999</v>
      </c>
    </row>
    <row r="8" spans="2:15">
      <c r="B8" s="26"/>
      <c r="C8" s="28"/>
      <c r="D8" s="28"/>
      <c r="E8" s="28"/>
      <c r="F8" s="29"/>
      <c r="H8" s="1" t="str">
        <f t="array" ref="H8">IFERROR(INDEX(Tableau2[SPECIALITE],SMALL(IF(SPECIALITE!$K$3=Tableau2[SPECIALITE],ROW(Tableau2[SPECIALITE])-MIN(ROW(ALPHABETIQUE!$A$2))+1,""),ROWS(I$7:I9))),"")</f>
        <v>ORTHODONTIE</v>
      </c>
      <c r="I8" s="1" t="str">
        <f t="array" ref="I8">IFERROR(INDEX(Tableau2[PRODUIT],SMALL(IF(SPECIALITE!$K$3=Tableau2[SPECIALITE],ROW(Tableau2[SPECIALITE])-MIN(ROW(ALPHABETIQUE!$A$2))+1,""),ROWS(I$7:I9))),"")</f>
        <v>coil spring</v>
      </c>
      <c r="J8" s="1" t="str">
        <f t="array" ref="J8">IFERROR(INDEX(Tableau2[MARQUE],SMALL(IF(SPECIALITE!$K$3=Tableau2[SPECIALITE],ROW(Tableau2[SPECIALITE])-MIN(ROW(ALPHABETIQUE!$A$2))+1,""),ROWS(I$7:I9))),"")</f>
        <v>-</v>
      </c>
      <c r="K8" s="1" t="str">
        <f t="array" ref="K8">IFERROR(INDEX(Tableau2[REFERENCE],SMALL(IF(SPECIALITE!$K$3=Tableau2[SPECIALITE],ROW(Tableau2[SPECIALITE])-MIN(ROW(ALPHABETIQUE!$A$2))+1,""),ROWS(I$7:I9))),"")</f>
        <v>F00045</v>
      </c>
      <c r="L8" s="8">
        <f t="array" ref="L8">IFERROR(INDEX(Tableau2[CONDITIONNEMENT],SMALL(IF(SPECIALITE!$K$3=Tableau2[SPECIALITE],ROW(Tableau2[SPECIALITE])-MIN(ROW(ALPHABETIQUE!$A$2))+1,""),ROWS(I$7:I9))),"")</f>
        <v>1</v>
      </c>
      <c r="M8" s="8" t="str">
        <f t="array" ref="M8">IFERROR(INDEX(Tableau2[FOURNISSEUR],SMALL(IF(SPECIALITE!$K$3=Tableau2[SPECIALITE],ROW(Tableau2[SPECIALITE])-MIN(ROW(ALPHABETIQUE!$A$2))+1,""),ROWS(I$7:I9))),"")</f>
        <v>RMO</v>
      </c>
      <c r="N8" s="8" t="str">
        <f t="array" ref="N8">IFERROR(INDEX(Tableau2[STOCK MINI],SMALL(IF(SPECIALITE!$K$3=Tableau2[SPECIALITE],ROW(Tableau2[SPECIALITE])-MIN(ROW(ALPHABETIQUE!$A$2))+1,""),ROWS(I$7:I9))),"")</f>
        <v>-</v>
      </c>
      <c r="O8" s="8">
        <f t="array" ref="O8">IFERROR(INDEX(Tableau2[PRIX],SMALL(IF(SPECIALITE!$K$3=Tableau2[SPECIALITE],ROW(Tableau2[SPECIALITE])-MIN(ROW(ALPHABETIQUE!$A$2))+1,""),ROWS(I$7:I9))),"")</f>
        <v>18.600000000000001</v>
      </c>
    </row>
    <row r="9" spans="2:15">
      <c r="B9" s="26"/>
      <c r="C9" s="28"/>
      <c r="D9" s="28"/>
      <c r="E9" s="28"/>
      <c r="F9" s="29"/>
      <c r="H9" s="1" t="str">
        <f t="array" ref="H9">IFERROR(INDEX(Tableau2[SPECIALITE],SMALL(IF(SPECIALITE!$K$3=Tableau2[SPECIALITE],ROW(Tableau2[SPECIALITE])-MIN(ROW(ALPHABETIQUE!$A$2))+1,""),ROWS(I$7:I10))),"")</f>
        <v>ORTHODONTIE</v>
      </c>
      <c r="I9" s="1" t="str">
        <f t="array" ref="I9">IFERROR(INDEX(Tableau2[PRODUIT],SMALL(IF(SPECIALITE!$K$3=Tableau2[SPECIALITE],ROW(Tableau2[SPECIALITE])-MIN(ROW(ALPHABETIQUE!$A$2))+1,""),ROWS(I$7:I10))),"")</f>
        <v>ligature argent</v>
      </c>
      <c r="J9" s="1" t="str">
        <f t="array" ref="J9">IFERROR(INDEX(Tableau2[MARQUE],SMALL(IF(SPECIALITE!$K$3=Tableau2[SPECIALITE],ROW(Tableau2[SPECIALITE])-MIN(ROW(ALPHABETIQUE!$A$2))+1,""),ROWS(I$7:I10))),"")</f>
        <v>-</v>
      </c>
      <c r="K9" s="1" t="str">
        <f t="array" ref="K9">IFERROR(INDEX(Tableau2[REFERENCE],SMALL(IF(SPECIALITE!$K$3=Tableau2[SPECIALITE],ROW(Tableau2[SPECIALITE])-MIN(ROW(ALPHABETIQUE!$A$2))+1,""),ROWS(I$7:I10))),"")</f>
        <v>J359</v>
      </c>
      <c r="L9" s="8" t="str">
        <f t="array" ref="L9">IFERROR(INDEX(Tableau2[CONDITIONNEMENT],SMALL(IF(SPECIALITE!$K$3=Tableau2[SPECIALITE],ROW(Tableau2[SPECIALITE])-MIN(ROW(ALPHABETIQUE!$A$2))+1,""),ROWS(I$7:I10))),"")</f>
        <v>-</v>
      </c>
      <c r="M9" s="8" t="str">
        <f t="array" ref="M9">IFERROR(INDEX(Tableau2[FOURNISSEUR],SMALL(IF(SPECIALITE!$K$3=Tableau2[SPECIALITE],ROW(Tableau2[SPECIALITE])-MIN(ROW(ALPHABETIQUE!$A$2))+1,""),ROWS(I$7:I10))),"")</f>
        <v>RMO</v>
      </c>
      <c r="N9" s="8" t="str">
        <f t="array" ref="N9">IFERROR(INDEX(Tableau2[STOCK MINI],SMALL(IF(SPECIALITE!$K$3=Tableau2[SPECIALITE],ROW(Tableau2[SPECIALITE])-MIN(ROW(ALPHABETIQUE!$A$2))+1,""),ROWS(I$7:I10))),"")</f>
        <v>-</v>
      </c>
      <c r="O9" s="8">
        <f t="array" ref="O9">IFERROR(INDEX(Tableau2[PRIX],SMALL(IF(SPECIALITE!$K$3=Tableau2[SPECIALITE],ROW(Tableau2[SPECIALITE])-MIN(ROW(ALPHABETIQUE!$A$2))+1,""),ROWS(I$7:I10))),"")</f>
        <v>23.78</v>
      </c>
    </row>
    <row r="10" spans="2:15">
      <c r="B10" s="26"/>
      <c r="C10" s="28"/>
      <c r="D10" s="28"/>
      <c r="E10" s="28"/>
      <c r="F10" s="29"/>
      <c r="H10" s="1" t="str">
        <f t="array" ref="H10">IFERROR(INDEX(Tableau2[SPECIALITE],SMALL(IF(SPECIALITE!$K$3=Tableau2[SPECIALITE],ROW(Tableau2[SPECIALITE])-MIN(ROW(ALPHABETIQUE!$A$2))+1,""),ROWS(I$7:I11))),"")</f>
        <v>ORTHODONTIE</v>
      </c>
      <c r="I10" s="1" t="str">
        <f t="array" ref="I10">IFERROR(INDEX(Tableau2[PRODUIT],SMALL(IF(SPECIALITE!$K$3=Tableau2[SPECIALITE],ROW(Tableau2[SPECIALITE])-MIN(ROW(ALPHABETIQUE!$A$2))+1,""),ROWS(I$7:I11))),"")</f>
        <v>ligature blanche</v>
      </c>
      <c r="J10" s="1" t="str">
        <f t="array" ref="J10">IFERROR(INDEX(Tableau2[MARQUE],SMALL(IF(SPECIALITE!$K$3=Tableau2[SPECIALITE],ROW(Tableau2[SPECIALITE])-MIN(ROW(ALPHABETIQUE!$A$2))+1,""),ROWS(I$7:I11))),"")</f>
        <v>-</v>
      </c>
      <c r="K10" s="1" t="str">
        <f t="array" ref="K10">IFERROR(INDEX(Tableau2[REFERENCE],SMALL(IF(SPECIALITE!$K$3=Tableau2[SPECIALITE],ROW(Tableau2[SPECIALITE])-MIN(ROW(ALPHABETIQUE!$A$2))+1,""),ROWS(I$7:I11))),"")</f>
        <v>J360</v>
      </c>
      <c r="L10" s="8" t="str">
        <f t="array" ref="L10">IFERROR(INDEX(Tableau2[CONDITIONNEMENT],SMALL(IF(SPECIALITE!$K$3=Tableau2[SPECIALITE],ROW(Tableau2[SPECIALITE])-MIN(ROW(ALPHABETIQUE!$A$2))+1,""),ROWS(I$7:I11))),"")</f>
        <v>-</v>
      </c>
      <c r="M10" s="8" t="str">
        <f t="array" ref="M10">IFERROR(INDEX(Tableau2[FOURNISSEUR],SMALL(IF(SPECIALITE!$K$3=Tableau2[SPECIALITE],ROW(Tableau2[SPECIALITE])-MIN(ROW(ALPHABETIQUE!$A$2))+1,""),ROWS(I$7:I11))),"")</f>
        <v>RMO</v>
      </c>
      <c r="N10" s="8" t="str">
        <f t="array" ref="N10">IFERROR(INDEX(Tableau2[STOCK MINI],SMALL(IF(SPECIALITE!$K$3=Tableau2[SPECIALITE],ROW(Tableau2[SPECIALITE])-MIN(ROW(ALPHABETIQUE!$A$2))+1,""),ROWS(I$7:I11))),"")</f>
        <v>-</v>
      </c>
      <c r="O10" s="8">
        <f t="array" ref="O10">IFERROR(INDEX(Tableau2[PRIX],SMALL(IF(SPECIALITE!$K$3=Tableau2[SPECIALITE],ROW(Tableau2[SPECIALITE])-MIN(ROW(ALPHABETIQUE!$A$2))+1,""),ROWS(I$7:I11))),"")</f>
        <v>23.78</v>
      </c>
    </row>
    <row r="11" spans="2:15">
      <c r="B11" s="26"/>
      <c r="C11" s="28"/>
      <c r="D11" s="28"/>
      <c r="E11" s="28"/>
      <c r="F11" s="29"/>
      <c r="H11" s="1" t="str">
        <f t="array" ref="H11">IFERROR(INDEX(Tableau2[SPECIALITE],SMALL(IF(SPECIALITE!$K$3=Tableau2[SPECIALITE],ROW(Tableau2[SPECIALITE])-MIN(ROW(ALPHABETIQUE!$A$2))+1,""),ROWS(I$7:I12))),"")</f>
        <v>ORTHODONTIE</v>
      </c>
      <c r="I11" s="1" t="str">
        <f t="array" ref="I11">IFERROR(INDEX(Tableau2[PRODUIT],SMALL(IF(SPECIALITE!$K$3=Tableau2[SPECIALITE],ROW(Tableau2[SPECIALITE])-MIN(ROW(ALPHABETIQUE!$A$2))+1,""),ROWS(I$7:I12))),"")</f>
        <v>ligature bleu azur</v>
      </c>
      <c r="J11" s="1" t="str">
        <f t="array" ref="J11">IFERROR(INDEX(Tableau2[MARQUE],SMALL(IF(SPECIALITE!$K$3=Tableau2[SPECIALITE],ROW(Tableau2[SPECIALITE])-MIN(ROW(ALPHABETIQUE!$A$2))+1,""),ROWS(I$7:I12))),"")</f>
        <v>-</v>
      </c>
      <c r="K11" s="1" t="str">
        <f t="array" ref="K11">IFERROR(INDEX(Tableau2[REFERENCE],SMALL(IF(SPECIALITE!$K$3=Tableau2[SPECIALITE],ROW(Tableau2[SPECIALITE])-MIN(ROW(ALPHABETIQUE!$A$2))+1,""),ROWS(I$7:I12))),"")</f>
        <v>J352</v>
      </c>
      <c r="L11" s="8" t="str">
        <f t="array" ref="L11">IFERROR(INDEX(Tableau2[CONDITIONNEMENT],SMALL(IF(SPECIALITE!$K$3=Tableau2[SPECIALITE],ROW(Tableau2[SPECIALITE])-MIN(ROW(ALPHABETIQUE!$A$2))+1,""),ROWS(I$7:I12))),"")</f>
        <v>-</v>
      </c>
      <c r="M11" s="8" t="str">
        <f t="array" ref="M11">IFERROR(INDEX(Tableau2[FOURNISSEUR],SMALL(IF(SPECIALITE!$K$3=Tableau2[SPECIALITE],ROW(Tableau2[SPECIALITE])-MIN(ROW(ALPHABETIQUE!$A$2))+1,""),ROWS(I$7:I12))),"")</f>
        <v>RMO</v>
      </c>
      <c r="N11" s="8" t="str">
        <f t="array" ref="N11">IFERROR(INDEX(Tableau2[STOCK MINI],SMALL(IF(SPECIALITE!$K$3=Tableau2[SPECIALITE],ROW(Tableau2[SPECIALITE])-MIN(ROW(ALPHABETIQUE!$A$2))+1,""),ROWS(I$7:I12))),"")</f>
        <v>-</v>
      </c>
      <c r="O11" s="8">
        <f t="array" ref="O11">IFERROR(INDEX(Tableau2[PRIX],SMALL(IF(SPECIALITE!$K$3=Tableau2[SPECIALITE],ROW(Tableau2[SPECIALITE])-MIN(ROW(ALPHABETIQUE!$A$2))+1,""),ROWS(I$7:I12))),"")</f>
        <v>23.78</v>
      </c>
    </row>
    <row r="12" spans="2:15">
      <c r="B12" s="26"/>
      <c r="C12" s="28"/>
      <c r="D12" s="28"/>
      <c r="E12" s="28"/>
      <c r="F12" s="29"/>
      <c r="H12" s="1" t="str">
        <f t="array" ref="H12">IFERROR(INDEX(Tableau2[SPECIALITE],SMALL(IF(SPECIALITE!$K$3=Tableau2[SPECIALITE],ROW(Tableau2[SPECIALITE])-MIN(ROW(ALPHABETIQUE!$A$2))+1,""),ROWS(I$7:I13))),"")</f>
        <v>ORTHODONTIE</v>
      </c>
      <c r="I12" s="1" t="str">
        <f t="array" ref="I12">IFERROR(INDEX(Tableau2[PRODUIT],SMALL(IF(SPECIALITE!$K$3=Tableau2[SPECIALITE],ROW(Tableau2[SPECIALITE])-MIN(ROW(ALPHABETIQUE!$A$2))+1,""),ROWS(I$7:I13))),"")</f>
        <v>ligature bleu ciel</v>
      </c>
      <c r="J12" s="1" t="str">
        <f t="array" ref="J12">IFERROR(INDEX(Tableau2[MARQUE],SMALL(IF(SPECIALITE!$K$3=Tableau2[SPECIALITE],ROW(Tableau2[SPECIALITE])-MIN(ROW(ALPHABETIQUE!$A$2))+1,""),ROWS(I$7:I13))),"")</f>
        <v>-</v>
      </c>
      <c r="K12" s="1" t="str">
        <f t="array" ref="K12">IFERROR(INDEX(Tableau2[REFERENCE],SMALL(IF(SPECIALITE!$K$3=Tableau2[SPECIALITE],ROW(Tableau2[SPECIALITE])-MIN(ROW(ALPHABETIQUE!$A$2))+1,""),ROWS(I$7:I13))),"")</f>
        <v>J347</v>
      </c>
      <c r="L12" s="8" t="str">
        <f t="array" ref="L12">IFERROR(INDEX(Tableau2[CONDITIONNEMENT],SMALL(IF(SPECIALITE!$K$3=Tableau2[SPECIALITE],ROW(Tableau2[SPECIALITE])-MIN(ROW(ALPHABETIQUE!$A$2))+1,""),ROWS(I$7:I13))),"")</f>
        <v>-</v>
      </c>
      <c r="M12" s="8" t="str">
        <f t="array" ref="M12">IFERROR(INDEX(Tableau2[FOURNISSEUR],SMALL(IF(SPECIALITE!$K$3=Tableau2[SPECIALITE],ROW(Tableau2[SPECIALITE])-MIN(ROW(ALPHABETIQUE!$A$2))+1,""),ROWS(I$7:I13))),"")</f>
        <v>RMO</v>
      </c>
      <c r="N12" s="8" t="str">
        <f t="array" ref="N12">IFERROR(INDEX(Tableau2[STOCK MINI],SMALL(IF(SPECIALITE!$K$3=Tableau2[SPECIALITE],ROW(Tableau2[SPECIALITE])-MIN(ROW(ALPHABETIQUE!$A$2))+1,""),ROWS(I$7:I13))),"")</f>
        <v>-</v>
      </c>
      <c r="O12" s="8">
        <f t="array" ref="O12">IFERROR(INDEX(Tableau2[PRIX],SMALL(IF(SPECIALITE!$K$3=Tableau2[SPECIALITE],ROW(Tableau2[SPECIALITE])-MIN(ROW(ALPHABETIQUE!$A$2))+1,""),ROWS(I$7:I13))),"")</f>
        <v>23.78</v>
      </c>
    </row>
    <row r="13" spans="2:15">
      <c r="B13" s="26"/>
      <c r="C13" s="28"/>
      <c r="D13" s="28"/>
      <c r="E13" s="28"/>
      <c r="F13" s="29"/>
      <c r="H13" s="1" t="str">
        <f t="array" ref="H13">IFERROR(INDEX(Tableau2[SPECIALITE],SMALL(IF(SPECIALITE!$K$3=Tableau2[SPECIALITE],ROW(Tableau2[SPECIALITE])-MIN(ROW(ALPHABETIQUE!$A$2))+1,""),ROWS(I$7:I14))),"")</f>
        <v>ORTHODONTIE</v>
      </c>
      <c r="I13" s="1" t="str">
        <f t="array" ref="I13">IFERROR(INDEX(Tableau2[PRODUIT],SMALL(IF(SPECIALITE!$K$3=Tableau2[SPECIALITE],ROW(Tableau2[SPECIALITE])-MIN(ROW(ALPHABETIQUE!$A$2))+1,""),ROWS(I$7:I14))),"")</f>
        <v>ligature claire</v>
      </c>
      <c r="J13" s="1" t="str">
        <f t="array" ref="J13">IFERROR(INDEX(Tableau2[MARQUE],SMALL(IF(SPECIALITE!$K$3=Tableau2[SPECIALITE],ROW(Tableau2[SPECIALITE])-MIN(ROW(ALPHABETIQUE!$A$2))+1,""),ROWS(I$7:I14))),"")</f>
        <v>-</v>
      </c>
      <c r="K13" s="1" t="str">
        <f t="array" ref="K13">IFERROR(INDEX(Tableau2[REFERENCE],SMALL(IF(SPECIALITE!$K$3=Tableau2[SPECIALITE],ROW(Tableau2[SPECIALITE])-MIN(ROW(ALPHABETIQUE!$A$2))+1,""),ROWS(I$7:I14))),"")</f>
        <v>J345</v>
      </c>
      <c r="L13" s="8" t="str">
        <f t="array" ref="L13">IFERROR(INDEX(Tableau2[CONDITIONNEMENT],SMALL(IF(SPECIALITE!$K$3=Tableau2[SPECIALITE],ROW(Tableau2[SPECIALITE])-MIN(ROW(ALPHABETIQUE!$A$2))+1,""),ROWS(I$7:I14))),"")</f>
        <v>-</v>
      </c>
      <c r="M13" s="8" t="str">
        <f t="array" ref="M13">IFERROR(INDEX(Tableau2[FOURNISSEUR],SMALL(IF(SPECIALITE!$K$3=Tableau2[SPECIALITE],ROW(Tableau2[SPECIALITE])-MIN(ROW(ALPHABETIQUE!$A$2))+1,""),ROWS(I$7:I14))),"")</f>
        <v>RMO</v>
      </c>
      <c r="N13" s="8" t="str">
        <f t="array" ref="N13">IFERROR(INDEX(Tableau2[STOCK MINI],SMALL(IF(SPECIALITE!$K$3=Tableau2[SPECIALITE],ROW(Tableau2[SPECIALITE])-MIN(ROW(ALPHABETIQUE!$A$2))+1,""),ROWS(I$7:I14))),"")</f>
        <v>-</v>
      </c>
      <c r="O13" s="8">
        <f t="array" ref="O13">IFERROR(INDEX(Tableau2[PRIX],SMALL(IF(SPECIALITE!$K$3=Tableau2[SPECIALITE],ROW(Tableau2[SPECIALITE])-MIN(ROW(ALPHABETIQUE!$A$2))+1,""),ROWS(I$7:I14))),"")</f>
        <v>23.78</v>
      </c>
    </row>
    <row r="14" spans="2:15">
      <c r="B14" s="26"/>
      <c r="C14" s="28"/>
      <c r="D14" s="28"/>
      <c r="E14" s="28"/>
      <c r="F14" s="29"/>
      <c r="H14" s="1" t="str">
        <f t="array" ref="H14">IFERROR(INDEX(Tableau2[SPECIALITE],SMALL(IF(SPECIALITE!$K$3=Tableau2[SPECIALITE],ROW(Tableau2[SPECIALITE])-MIN(ROW(ALPHABETIQUE!$A$2))+1,""),ROWS(I$7:I15))),"")</f>
        <v>ORTHODONTIE</v>
      </c>
      <c r="I14" s="1" t="str">
        <f t="array" ref="I14">IFERROR(INDEX(Tableau2[PRODUIT],SMALL(IF(SPECIALITE!$K$3=Tableau2[SPECIALITE],ROW(Tableau2[SPECIALITE])-MIN(ROW(ALPHABETIQUE!$A$2))+1,""),ROWS(I$7:I15))),"")</f>
        <v>ligature noire</v>
      </c>
      <c r="J14" s="1" t="str">
        <f t="array" ref="J14">IFERROR(INDEX(Tableau2[MARQUE],SMALL(IF(SPECIALITE!$K$3=Tableau2[SPECIALITE],ROW(Tableau2[SPECIALITE])-MIN(ROW(ALPHABETIQUE!$A$2))+1,""),ROWS(I$7:I15))),"")</f>
        <v>-</v>
      </c>
      <c r="K14" s="1" t="str">
        <f t="array" ref="K14">IFERROR(INDEX(Tableau2[REFERENCE],SMALL(IF(SPECIALITE!$K$3=Tableau2[SPECIALITE],ROW(Tableau2[SPECIALITE])-MIN(ROW(ALPHABETIQUE!$A$2))+1,""),ROWS(I$7:I15))),"")</f>
        <v>J361</v>
      </c>
      <c r="L14" s="8" t="str">
        <f t="array" ref="L14">IFERROR(INDEX(Tableau2[CONDITIONNEMENT],SMALL(IF(SPECIALITE!$K$3=Tableau2[SPECIALITE],ROW(Tableau2[SPECIALITE])-MIN(ROW(ALPHABETIQUE!$A$2))+1,""),ROWS(I$7:I15))),"")</f>
        <v>-</v>
      </c>
      <c r="M14" s="8" t="str">
        <f t="array" ref="M14">IFERROR(INDEX(Tableau2[FOURNISSEUR],SMALL(IF(SPECIALITE!$K$3=Tableau2[SPECIALITE],ROW(Tableau2[SPECIALITE])-MIN(ROW(ALPHABETIQUE!$A$2))+1,""),ROWS(I$7:I15))),"")</f>
        <v>RMO</v>
      </c>
      <c r="N14" s="8" t="str">
        <f t="array" ref="N14">IFERROR(INDEX(Tableau2[STOCK MINI],SMALL(IF(SPECIALITE!$K$3=Tableau2[SPECIALITE],ROW(Tableau2[SPECIALITE])-MIN(ROW(ALPHABETIQUE!$A$2))+1,""),ROWS(I$7:I15))),"")</f>
        <v>-</v>
      </c>
      <c r="O14" s="8">
        <f t="array" ref="O14">IFERROR(INDEX(Tableau2[PRIX],SMALL(IF(SPECIALITE!$K$3=Tableau2[SPECIALITE],ROW(Tableau2[SPECIALITE])-MIN(ROW(ALPHABETIQUE!$A$2))+1,""),ROWS(I$7:I15))),"")</f>
        <v>23.78</v>
      </c>
    </row>
    <row r="15" spans="2:15" ht="15.75" thickBot="1">
      <c r="B15" s="30"/>
      <c r="C15" s="31"/>
      <c r="D15" s="31"/>
      <c r="E15" s="31"/>
      <c r="F15" s="32"/>
      <c r="H15" s="1" t="str">
        <f t="array" ref="H15">IFERROR(INDEX(Tableau2[SPECIALITE],SMALL(IF(SPECIALITE!$K$3=Tableau2[SPECIALITE],ROW(Tableau2[SPECIALITE])-MIN(ROW(ALPHABETIQUE!$A$2))+1,""),ROWS(I$7:I16))),"")</f>
        <v>ORTHODONTIE</v>
      </c>
      <c r="I15" s="1" t="str">
        <f t="array" ref="I15">IFERROR(INDEX(Tableau2[PRODUIT],SMALL(IF(SPECIALITE!$K$3=Tableau2[SPECIALITE],ROW(Tableau2[SPECIALITE])-MIN(ROW(ALPHABETIQUE!$A$2))+1,""),ROWS(I$7:I16))),"")</f>
        <v>ligature rouge pompier</v>
      </c>
      <c r="J15" s="1" t="str">
        <f t="array" ref="J15">IFERROR(INDEX(Tableau2[MARQUE],SMALL(IF(SPECIALITE!$K$3=Tableau2[SPECIALITE],ROW(Tableau2[SPECIALITE])-MIN(ROW(ALPHABETIQUE!$A$2))+1,""),ROWS(I$7:I16))),"")</f>
        <v>-</v>
      </c>
      <c r="K15" s="1" t="str">
        <f t="array" ref="K15">IFERROR(INDEX(Tableau2[REFERENCE],SMALL(IF(SPECIALITE!$K$3=Tableau2[SPECIALITE],ROW(Tableau2[SPECIALITE])-MIN(ROW(ALPHABETIQUE!$A$2))+1,""),ROWS(I$7:I16))),"")</f>
        <v>J343</v>
      </c>
      <c r="L15" s="8" t="str">
        <f t="array" ref="L15">IFERROR(INDEX(Tableau2[CONDITIONNEMENT],SMALL(IF(SPECIALITE!$K$3=Tableau2[SPECIALITE],ROW(Tableau2[SPECIALITE])-MIN(ROW(ALPHABETIQUE!$A$2))+1,""),ROWS(I$7:I16))),"")</f>
        <v>-</v>
      </c>
      <c r="M15" s="8" t="str">
        <f t="array" ref="M15">IFERROR(INDEX(Tableau2[FOURNISSEUR],SMALL(IF(SPECIALITE!$K$3=Tableau2[SPECIALITE],ROW(Tableau2[SPECIALITE])-MIN(ROW(ALPHABETIQUE!$A$2))+1,""),ROWS(I$7:I16))),"")</f>
        <v>RMO</v>
      </c>
      <c r="N15" s="8" t="str">
        <f t="array" ref="N15">IFERROR(INDEX(Tableau2[STOCK MINI],SMALL(IF(SPECIALITE!$K$3=Tableau2[SPECIALITE],ROW(Tableau2[SPECIALITE])-MIN(ROW(ALPHABETIQUE!$A$2))+1,""),ROWS(I$7:I16))),"")</f>
        <v>-</v>
      </c>
      <c r="O15" s="8">
        <f t="array" ref="O15">IFERROR(INDEX(Tableau2[PRIX],SMALL(IF(SPECIALITE!$K$3=Tableau2[SPECIALITE],ROW(Tableau2[SPECIALITE])-MIN(ROW(ALPHABETIQUE!$A$2))+1,""),ROWS(I$7:I16))),"")</f>
        <v>23.78</v>
      </c>
    </row>
    <row r="16" spans="2:15">
      <c r="H16" s="1" t="str">
        <f t="array" ref="H16">IFERROR(INDEX(Tableau2[SPECIALITE],SMALL(IF(SPECIALITE!$K$3=Tableau2[SPECIALITE],ROW(Tableau2[SPECIALITE])-MIN(ROW(ALPHABETIQUE!$A$2))+1,""),ROWS(I$7:I17))),"")</f>
        <v>ORTHODONTIE</v>
      </c>
      <c r="I16" s="1" t="str">
        <f t="array" ref="I16">IFERROR(INDEX(Tableau2[PRODUIT],SMALL(IF(SPECIALITE!$K$3=Tableau2[SPECIALITE],ROW(Tableau2[SPECIALITE])-MIN(ROW(ALPHABETIQUE!$A$2))+1,""),ROWS(I$7:I17))),"")</f>
        <v>minivis 1.4*8mm</v>
      </c>
      <c r="J16" s="1" t="str">
        <f t="array" ref="J16">IFERROR(INDEX(Tableau2[MARQUE],SMALL(IF(SPECIALITE!$K$3=Tableau2[SPECIALITE],ROW(Tableau2[SPECIALITE])-MIN(ROW(ALPHABETIQUE!$A$2))+1,""),ROWS(I$7:I17))),"")</f>
        <v>DUALTOP</v>
      </c>
      <c r="K16" s="1" t="str">
        <f t="array" ref="K16">IFERROR(INDEX(Tableau2[REFERENCE],SMALL(IF(SPECIALITE!$K$3=Tableau2[SPECIALITE],ROW(Tableau2[SPECIALITE])-MIN(ROW(ALPHABETIQUE!$A$2))+1,""),ROWS(I$7:I17))),"")</f>
        <v>ECG0612-S</v>
      </c>
      <c r="L16" s="8">
        <f t="array" ref="L16">IFERROR(INDEX(Tableau2[CONDITIONNEMENT],SMALL(IF(SPECIALITE!$K$3=Tableau2[SPECIALITE],ROW(Tableau2[SPECIALITE])-MIN(ROW(ALPHABETIQUE!$A$2))+1,""),ROWS(I$7:I17))),"")</f>
        <v>1</v>
      </c>
      <c r="M16" s="8" t="str">
        <f t="array" ref="M16">IFERROR(INDEX(Tableau2[FOURNISSEUR],SMALL(IF(SPECIALITE!$K$3=Tableau2[SPECIALITE],ROW(Tableau2[SPECIALITE])-MIN(ROW(ALPHABETIQUE!$A$2))+1,""),ROWS(I$7:I17))),"")</f>
        <v>RMO</v>
      </c>
      <c r="N16" s="8">
        <f t="array" ref="N16">IFERROR(INDEX(Tableau2[STOCK MINI],SMALL(IF(SPECIALITE!$K$3=Tableau2[SPECIALITE],ROW(Tableau2[SPECIALITE])-MIN(ROW(ALPHABETIQUE!$A$2))+1,""),ROWS(I$7:I17))),"")</f>
        <v>3</v>
      </c>
      <c r="O16" s="8">
        <f t="array" ref="O16">IFERROR(INDEX(Tableau2[PRIX],SMALL(IF(SPECIALITE!$K$3=Tableau2[SPECIALITE],ROW(Tableau2[SPECIALITE])-MIN(ROW(ALPHABETIQUE!$A$2))+1,""),ROWS(I$7:I17))),"")</f>
        <v>36.25</v>
      </c>
    </row>
    <row r="17" spans="8:15">
      <c r="H17" s="1" t="str">
        <f t="array" ref="H17">IFERROR(INDEX(Tableau2[SPECIALITE],SMALL(IF(SPECIALITE!$K$3=Tableau2[SPECIALITE],ROW(Tableau2[SPECIALITE])-MIN(ROW(ALPHABETIQUE!$A$2))+1,""),ROWS(I$7:I18))),"")</f>
        <v>ORTHODONTIE</v>
      </c>
      <c r="I17" s="1" t="str">
        <f t="array" ref="I17">IFERROR(INDEX(Tableau2[PRODUIT],SMALL(IF(SPECIALITE!$K$3=Tableau2[SPECIALITE],ROW(Tableau2[SPECIALITE])-MIN(ROW(ALPHABETIQUE!$A$2))+1,""),ROWS(I$7:I18))),"")</f>
        <v>minivis 1.6*10mm</v>
      </c>
      <c r="J17" s="1" t="str">
        <f t="array" ref="J17">IFERROR(INDEX(Tableau2[MARQUE],SMALL(IF(SPECIALITE!$K$3=Tableau2[SPECIALITE],ROW(Tableau2[SPECIALITE])-MIN(ROW(ALPHABETIQUE!$A$2))+1,""),ROWS(I$7:I18))),"")</f>
        <v>DUALTOP</v>
      </c>
      <c r="K17" s="1" t="str">
        <f t="array" ref="K17">IFERROR(INDEX(Tableau2[REFERENCE],SMALL(IF(SPECIALITE!$K$3=Tableau2[SPECIALITE],ROW(Tableau2[SPECIALITE])-MIN(ROW(ALPHABETIQUE!$A$2))+1,""),ROWS(I$7:I18))),"")</f>
        <v>ECG0615-S</v>
      </c>
      <c r="L17" s="8">
        <f t="array" ref="L17">IFERROR(INDEX(Tableau2[CONDITIONNEMENT],SMALL(IF(SPECIALITE!$K$3=Tableau2[SPECIALITE],ROW(Tableau2[SPECIALITE])-MIN(ROW(ALPHABETIQUE!$A$2))+1,""),ROWS(I$7:I18))),"")</f>
        <v>1</v>
      </c>
      <c r="M17" s="8" t="str">
        <f t="array" ref="M17">IFERROR(INDEX(Tableau2[FOURNISSEUR],SMALL(IF(SPECIALITE!$K$3=Tableau2[SPECIALITE],ROW(Tableau2[SPECIALITE])-MIN(ROW(ALPHABETIQUE!$A$2))+1,""),ROWS(I$7:I18))),"")</f>
        <v>RMO</v>
      </c>
      <c r="N17" s="8">
        <f t="array" ref="N17">IFERROR(INDEX(Tableau2[STOCK MINI],SMALL(IF(SPECIALITE!$K$3=Tableau2[SPECIALITE],ROW(Tableau2[SPECIALITE])-MIN(ROW(ALPHABETIQUE!$A$2))+1,""),ROWS(I$7:I18))),"")</f>
        <v>3</v>
      </c>
      <c r="O17" s="8">
        <f t="array" ref="O17">IFERROR(INDEX(Tableau2[PRIX],SMALL(IF(SPECIALITE!$K$3=Tableau2[SPECIALITE],ROW(Tableau2[SPECIALITE])-MIN(ROW(ALPHABETIQUE!$A$2))+1,""),ROWS(I$7:I18))),"")</f>
        <v>35.700000000000003</v>
      </c>
    </row>
    <row r="18" spans="8:15">
      <c r="H18" s="1" t="str">
        <f t="array" ref="H18">IFERROR(INDEX(Tableau2[SPECIALITE],SMALL(IF(SPECIALITE!$K$3=Tableau2[SPECIALITE],ROW(Tableau2[SPECIALITE])-MIN(ROW(ALPHABETIQUE!$A$2))+1,""),ROWS(I$7:I19))),"")</f>
        <v>ORTHODONTIE</v>
      </c>
      <c r="I18" s="1" t="str">
        <f t="array" ref="I18">IFERROR(INDEX(Tableau2[PRODUIT],SMALL(IF(SPECIALITE!$K$3=Tableau2[SPECIALITE],ROW(Tableau2[SPECIALITE])-MIN(ROW(ALPHABETIQUE!$A$2))+1,""),ROWS(I$7:I19))),"")</f>
        <v>precelle brackett</v>
      </c>
      <c r="J18" s="1" t="str">
        <f t="array" ref="J18">IFERROR(INDEX(Tableau2[MARQUE],SMALL(IF(SPECIALITE!$K$3=Tableau2[SPECIALITE],ROW(Tableau2[SPECIALITE])-MIN(ROW(ALPHABETIQUE!$A$2))+1,""),ROWS(I$7:I19))),"")</f>
        <v>-</v>
      </c>
      <c r="K18" s="1" t="str">
        <f t="array" ref="K18">IFERROR(INDEX(Tableau2[REFERENCE],SMALL(IF(SPECIALITE!$K$3=Tableau2[SPECIALITE],ROW(Tableau2[SPECIALITE])-MIN(ROW(ALPHABETIQUE!$A$2))+1,""),ROWS(I$7:I19))),"")</f>
        <v>ECI0221</v>
      </c>
      <c r="L18" s="8" t="str">
        <f t="array" ref="L18">IFERROR(INDEX(Tableau2[CONDITIONNEMENT],SMALL(IF(SPECIALITE!$K$3=Tableau2[SPECIALITE],ROW(Tableau2[SPECIALITE])-MIN(ROW(ALPHABETIQUE!$A$2))+1,""),ROWS(I$7:I19))),"")</f>
        <v>-</v>
      </c>
      <c r="M18" s="8" t="str">
        <f t="array" ref="M18">IFERROR(INDEX(Tableau2[FOURNISSEUR],SMALL(IF(SPECIALITE!$K$3=Tableau2[SPECIALITE],ROW(Tableau2[SPECIALITE])-MIN(ROW(ALPHABETIQUE!$A$2))+1,""),ROWS(I$7:I19))),"")</f>
        <v>RMO</v>
      </c>
      <c r="N18" s="8" t="str">
        <f t="array" ref="N18">IFERROR(INDEX(Tableau2[STOCK MINI],SMALL(IF(SPECIALITE!$K$3=Tableau2[SPECIALITE],ROW(Tableau2[SPECIALITE])-MIN(ROW(ALPHABETIQUE!$A$2))+1,""),ROWS(I$7:I19))),"")</f>
        <v>-</v>
      </c>
      <c r="O18" s="8">
        <f t="array" ref="O18">IFERROR(INDEX(Tableau2[PRIX],SMALL(IF(SPECIALITE!$K$3=Tableau2[SPECIALITE],ROW(Tableau2[SPECIALITE])-MIN(ROW(ALPHABETIQUE!$A$2))+1,""),ROWS(I$7:I19))),"")</f>
        <v>46.54</v>
      </c>
    </row>
    <row r="19" spans="8:15">
      <c r="H19" s="1" t="str">
        <f t="array" ref="H19">IFERROR(INDEX(Tableau2[SPECIALITE],SMALL(IF(SPECIALITE!$K$3=Tableau2[SPECIALITE],ROW(Tableau2[SPECIALITE])-MIN(ROW(ALPHABETIQUE!$A$2))+1,""),ROWS(I$7:I20))),"")</f>
        <v>ORTHODONTIE</v>
      </c>
      <c r="I19" s="1" t="str">
        <f t="array" ref="I19">IFERROR(INDEX(Tableau2[PRODUIT],SMALL(IF(SPECIALITE!$K$3=Tableau2[SPECIALITE],ROW(Tableau2[SPECIALITE])-MIN(ROW(ALPHABETIQUE!$A$2))+1,""),ROWS(I$7:I20))),"")</f>
        <v>transport GAC</v>
      </c>
      <c r="J19" s="1" t="str">
        <f t="array" ref="J19">IFERROR(INDEX(Tableau2[MARQUE],SMALL(IF(SPECIALITE!$K$3=Tableau2[SPECIALITE],ROW(Tableau2[SPECIALITE])-MIN(ROW(ALPHABETIQUE!$A$2))+1,""),ROWS(I$7:I20))),"")</f>
        <v>-</v>
      </c>
      <c r="K19" s="1" t="str">
        <f t="array" ref="K19">IFERROR(INDEX(Tableau2[REFERENCE],SMALL(IF(SPECIALITE!$K$3=Tableau2[SPECIALITE],ROW(Tableau2[SPECIALITE])-MIN(ROW(ALPHABETIQUE!$A$2))+1,""),ROWS(I$7:I20))),"")</f>
        <v>-</v>
      </c>
      <c r="L19" s="8" t="str">
        <f t="array" ref="L19">IFERROR(INDEX(Tableau2[CONDITIONNEMENT],SMALL(IF(SPECIALITE!$K$3=Tableau2[SPECIALITE],ROW(Tableau2[SPECIALITE])-MIN(ROW(ALPHABETIQUE!$A$2))+1,""),ROWS(I$7:I20))),"")</f>
        <v>-</v>
      </c>
      <c r="M19" s="8" t="str">
        <f t="array" ref="M19">IFERROR(INDEX(Tableau2[FOURNISSEUR],SMALL(IF(SPECIALITE!$K$3=Tableau2[SPECIALITE],ROW(Tableau2[SPECIALITE])-MIN(ROW(ALPHABETIQUE!$A$2))+1,""),ROWS(I$7:I20))),"")</f>
        <v>-</v>
      </c>
      <c r="N19" s="8" t="str">
        <f t="array" ref="N19">IFERROR(INDEX(Tableau2[STOCK MINI],SMALL(IF(SPECIALITE!$K$3=Tableau2[SPECIALITE],ROW(Tableau2[SPECIALITE])-MIN(ROW(ALPHABETIQUE!$A$2))+1,""),ROWS(I$7:I20))),"")</f>
        <v>-</v>
      </c>
      <c r="O19" s="8">
        <f t="array" ref="O19">IFERROR(INDEX(Tableau2[PRIX],SMALL(IF(SPECIALITE!$K$3=Tableau2[SPECIALITE],ROW(Tableau2[SPECIALITE])-MIN(ROW(ALPHABETIQUE!$A$2))+1,""),ROWS(I$7:I20))),"")</f>
        <v>0</v>
      </c>
    </row>
    <row r="20" spans="8:15">
      <c r="H20" s="1" t="str">
        <f t="array" ref="H20">IFERROR(INDEX(Tableau2[SPECIALITE],SMALL(IF(SPECIALITE!$K$3=Tableau2[SPECIALITE],ROW(Tableau2[SPECIALITE])-MIN(ROW(ALPHABETIQUE!$A$2))+1,""),ROWS(I$7:I21))),"")</f>
        <v>ORTHODONTIE</v>
      </c>
      <c r="I20" s="1" t="str">
        <f t="array" ref="I20">IFERROR(INDEX(Tableau2[PRODUIT],SMALL(IF(SPECIALITE!$K$3=Tableau2[SPECIALITE],ROW(Tableau2[SPECIALITE])-MIN(ROW(ALPHABETIQUE!$A$2))+1,""),ROWS(I$7:I21))),"")</f>
        <v>transport RMO</v>
      </c>
      <c r="J20" s="1" t="str">
        <f t="array" ref="J20">IFERROR(INDEX(Tableau2[MARQUE],SMALL(IF(SPECIALITE!$K$3=Tableau2[SPECIALITE],ROW(Tableau2[SPECIALITE])-MIN(ROW(ALPHABETIQUE!$A$2))+1,""),ROWS(I$7:I21))),"")</f>
        <v>-</v>
      </c>
      <c r="K20" s="1" t="str">
        <f t="array" ref="K20">IFERROR(INDEX(Tableau2[REFERENCE],SMALL(IF(SPECIALITE!$K$3=Tableau2[SPECIALITE],ROW(Tableau2[SPECIALITE])-MIN(ROW(ALPHABETIQUE!$A$2))+1,""),ROWS(I$7:I21))),"")</f>
        <v>-</v>
      </c>
      <c r="L20" s="8" t="str">
        <f t="array" ref="L20">IFERROR(INDEX(Tableau2[CONDITIONNEMENT],SMALL(IF(SPECIALITE!$K$3=Tableau2[SPECIALITE],ROW(Tableau2[SPECIALITE])-MIN(ROW(ALPHABETIQUE!$A$2))+1,""),ROWS(I$7:I21))),"")</f>
        <v>-</v>
      </c>
      <c r="M20" s="8" t="str">
        <f t="array" ref="M20">IFERROR(INDEX(Tableau2[FOURNISSEUR],SMALL(IF(SPECIALITE!$K$3=Tableau2[SPECIALITE],ROW(Tableau2[SPECIALITE])-MIN(ROW(ALPHABETIQUE!$A$2))+1,""),ROWS(I$7:I21))),"")</f>
        <v>-</v>
      </c>
      <c r="N20" s="8" t="str">
        <f t="array" ref="N20">IFERROR(INDEX(Tableau2[STOCK MINI],SMALL(IF(SPECIALITE!$K$3=Tableau2[SPECIALITE],ROW(Tableau2[SPECIALITE])-MIN(ROW(ALPHABETIQUE!$A$2))+1,""),ROWS(I$7:I21))),"")</f>
        <v>-</v>
      </c>
      <c r="O20" s="8">
        <f t="array" ref="O20">IFERROR(INDEX(Tableau2[PRIX],SMALL(IF(SPECIALITE!$K$3=Tableau2[SPECIALITE],ROW(Tableau2[SPECIALITE])-MIN(ROW(ALPHABETIQUE!$A$2))+1,""),ROWS(I$7:I21))),"")</f>
        <v>41</v>
      </c>
    </row>
    <row r="21" spans="8:15">
      <c r="H21" s="1" t="str">
        <f t="array" ref="H21">IFERROR(INDEX(Tableau2[SPECIALITE],SMALL(IF(SPECIALITE!$K$3=Tableau2[SPECIALITE],ROW(Tableau2[SPECIALITE])-MIN(ROW(ALPHABETIQUE!$A$2))+1,""),ROWS(I$7:I22))),"")</f>
        <v/>
      </c>
      <c r="I21" s="1" t="str">
        <f t="array" ref="I21">IFERROR(INDEX(Tableau2[PRODUIT],SMALL(IF(SPECIALITE!$K$3=Tableau2[SPECIALITE],ROW(Tableau2[SPECIALITE])-MIN(ROW(ALPHABETIQUE!$A$2))+1,""),ROWS(I$7:I22))),"")</f>
        <v/>
      </c>
      <c r="J21" s="1" t="str">
        <f t="array" ref="J21">IFERROR(INDEX(Tableau2[MARQUE],SMALL(IF(SPECIALITE!$K$3=Tableau2[SPECIALITE],ROW(Tableau2[SPECIALITE])-MIN(ROW(ALPHABETIQUE!$A$2))+1,""),ROWS(I$7:I22))),"")</f>
        <v/>
      </c>
      <c r="K21" s="1" t="str">
        <f t="array" ref="K21">IFERROR(INDEX(Tableau2[REFERENCE],SMALL(IF(SPECIALITE!$K$3=Tableau2[SPECIALITE],ROW(Tableau2[SPECIALITE])-MIN(ROW(ALPHABETIQUE!$A$2))+1,""),ROWS(I$7:I22))),"")</f>
        <v/>
      </c>
      <c r="L21" s="8" t="str">
        <f t="array" ref="L21">IFERROR(INDEX(Tableau2[CONDITIONNEMENT],SMALL(IF(SPECIALITE!$K$3=Tableau2[SPECIALITE],ROW(Tableau2[SPECIALITE])-MIN(ROW(ALPHABETIQUE!$A$2))+1,""),ROWS(I$7:I22))),"")</f>
        <v/>
      </c>
      <c r="M21" s="8" t="str">
        <f t="array" ref="M21">IFERROR(INDEX(Tableau2[FOURNISSEUR],SMALL(IF(SPECIALITE!$K$3=Tableau2[SPECIALITE],ROW(Tableau2[SPECIALITE])-MIN(ROW(ALPHABETIQUE!$A$2))+1,""),ROWS(I$7:I22))),"")</f>
        <v/>
      </c>
      <c r="N21" s="8" t="str">
        <f t="array" ref="N21">IFERROR(INDEX(Tableau2[STOCK MINI],SMALL(IF(SPECIALITE!$K$3=Tableau2[SPECIALITE],ROW(Tableau2[SPECIALITE])-MIN(ROW(ALPHABETIQUE!$A$2))+1,""),ROWS(I$7:I22))),"")</f>
        <v/>
      </c>
      <c r="O21" s="8" t="str">
        <f t="array" ref="O21">IFERROR(INDEX(Tableau2[PRIX],SMALL(IF(SPECIALITE!$K$3=Tableau2[SPECIALITE],ROW(Tableau2[SPECIALITE])-MIN(ROW(ALPHABETIQUE!$A$2))+1,""),ROWS(I$7:I22))),"")</f>
        <v/>
      </c>
    </row>
    <row r="22" spans="8:15">
      <c r="H22" s="1" t="str">
        <f t="array" ref="H22">IFERROR(INDEX(Tableau2[SPECIALITE],SMALL(IF(SPECIALITE!$K$3=Tableau2[SPECIALITE],ROW(Tableau2[SPECIALITE])-MIN(ROW(ALPHABETIQUE!$A$2))+1,""),ROWS(I$7:I23))),"")</f>
        <v/>
      </c>
      <c r="I22" s="1" t="str">
        <f t="array" ref="I22">IFERROR(INDEX(Tableau2[PRODUIT],SMALL(IF(SPECIALITE!$K$3=Tableau2[SPECIALITE],ROW(Tableau2[SPECIALITE])-MIN(ROW(ALPHABETIQUE!$A$2))+1,""),ROWS(I$7:I23))),"")</f>
        <v/>
      </c>
      <c r="J22" s="1" t="str">
        <f t="array" ref="J22">IFERROR(INDEX(Tableau2[MARQUE],SMALL(IF(SPECIALITE!$K$3=Tableau2[SPECIALITE],ROW(Tableau2[SPECIALITE])-MIN(ROW(ALPHABETIQUE!$A$2))+1,""),ROWS(I$7:I23))),"")</f>
        <v/>
      </c>
      <c r="K22" s="1" t="str">
        <f t="array" ref="K22">IFERROR(INDEX(Tableau2[REFERENCE],SMALL(IF(SPECIALITE!$K$3=Tableau2[SPECIALITE],ROW(Tableau2[SPECIALITE])-MIN(ROW(ALPHABETIQUE!$A$2))+1,""),ROWS(I$7:I23))),"")</f>
        <v/>
      </c>
      <c r="L22" s="8" t="str">
        <f t="array" ref="L22">IFERROR(INDEX(Tableau2[CONDITIONNEMENT],SMALL(IF(SPECIALITE!$K$3=Tableau2[SPECIALITE],ROW(Tableau2[SPECIALITE])-MIN(ROW(ALPHABETIQUE!$A$2))+1,""),ROWS(I$7:I23))),"")</f>
        <v/>
      </c>
      <c r="M22" s="8" t="str">
        <f t="array" ref="M22">IFERROR(INDEX(Tableau2[FOURNISSEUR],SMALL(IF(SPECIALITE!$K$3=Tableau2[SPECIALITE],ROW(Tableau2[SPECIALITE])-MIN(ROW(ALPHABETIQUE!$A$2))+1,""),ROWS(I$7:I23))),"")</f>
        <v/>
      </c>
      <c r="N22" s="8" t="str">
        <f t="array" ref="N22">IFERROR(INDEX(Tableau2[STOCK MINI],SMALL(IF(SPECIALITE!$K$3=Tableau2[SPECIALITE],ROW(Tableau2[SPECIALITE])-MIN(ROW(ALPHABETIQUE!$A$2))+1,""),ROWS(I$7:I23))),"")</f>
        <v/>
      </c>
      <c r="O22" s="8" t="str">
        <f t="array" ref="O22">IFERROR(INDEX(Tableau2[PRIX],SMALL(IF(SPECIALITE!$K$3=Tableau2[SPECIALITE],ROW(Tableau2[SPECIALITE])-MIN(ROW(ALPHABETIQUE!$A$2))+1,""),ROWS(I$7:I23))),"")</f>
        <v/>
      </c>
    </row>
    <row r="23" spans="8:15">
      <c r="H23" s="1" t="str">
        <f t="array" ref="H23">IFERROR(INDEX(Tableau2[SPECIALITE],SMALL(IF(SPECIALITE!$K$3=Tableau2[SPECIALITE],ROW(Tableau2[SPECIALITE])-MIN(ROW(ALPHABETIQUE!$A$2))+1,""),ROWS(I$7:I24))),"")</f>
        <v/>
      </c>
      <c r="I23" s="1" t="str">
        <f t="array" ref="I23">IFERROR(INDEX(Tableau2[PRODUIT],SMALL(IF(SPECIALITE!$K$3=Tableau2[SPECIALITE],ROW(Tableau2[SPECIALITE])-MIN(ROW(ALPHABETIQUE!$A$2))+1,""),ROWS(I$7:I24))),"")</f>
        <v/>
      </c>
      <c r="J23" s="1" t="str">
        <f t="array" ref="J23">IFERROR(INDEX(Tableau2[MARQUE],SMALL(IF(SPECIALITE!$K$3=Tableau2[SPECIALITE],ROW(Tableau2[SPECIALITE])-MIN(ROW(ALPHABETIQUE!$A$2))+1,""),ROWS(I$7:I24))),"")</f>
        <v/>
      </c>
      <c r="K23" s="1" t="str">
        <f t="array" ref="K23">IFERROR(INDEX(Tableau2[REFERENCE],SMALL(IF(SPECIALITE!$K$3=Tableau2[SPECIALITE],ROW(Tableau2[SPECIALITE])-MIN(ROW(ALPHABETIQUE!$A$2))+1,""),ROWS(I$7:I24))),"")</f>
        <v/>
      </c>
      <c r="L23" s="8" t="str">
        <f t="array" ref="L23">IFERROR(INDEX(Tableau2[CONDITIONNEMENT],SMALL(IF(SPECIALITE!$K$3=Tableau2[SPECIALITE],ROW(Tableau2[SPECIALITE])-MIN(ROW(ALPHABETIQUE!$A$2))+1,""),ROWS(I$7:I24))),"")</f>
        <v/>
      </c>
      <c r="M23" s="8" t="str">
        <f t="array" ref="M23">IFERROR(INDEX(Tableau2[FOURNISSEUR],SMALL(IF(SPECIALITE!$K$3=Tableau2[SPECIALITE],ROW(Tableau2[SPECIALITE])-MIN(ROW(ALPHABETIQUE!$A$2))+1,""),ROWS(I$7:I24))),"")</f>
        <v/>
      </c>
      <c r="N23" s="8" t="str">
        <f t="array" ref="N23">IFERROR(INDEX(Tableau2[STOCK MINI],SMALL(IF(SPECIALITE!$K$3=Tableau2[SPECIALITE],ROW(Tableau2[SPECIALITE])-MIN(ROW(ALPHABETIQUE!$A$2))+1,""),ROWS(I$7:I24))),"")</f>
        <v/>
      </c>
      <c r="O23" s="8" t="str">
        <f t="array" ref="O23">IFERROR(INDEX(Tableau2[PRIX],SMALL(IF(SPECIALITE!$K$3=Tableau2[SPECIALITE],ROW(Tableau2[SPECIALITE])-MIN(ROW(ALPHABETIQUE!$A$2))+1,""),ROWS(I$7:I24))),"")</f>
        <v/>
      </c>
    </row>
    <row r="24" spans="8:15">
      <c r="H24" s="1" t="str">
        <f t="array" ref="H24">IFERROR(INDEX(Tableau2[SPECIALITE],SMALL(IF(SPECIALITE!$K$3=Tableau2[SPECIALITE],ROW(Tableau2[SPECIALITE])-MIN(ROW(ALPHABETIQUE!$A$2))+1,""),ROWS(I$7:I25))),"")</f>
        <v/>
      </c>
      <c r="I24" s="1" t="str">
        <f t="array" ref="I24">IFERROR(INDEX(Tableau2[PRODUIT],SMALL(IF(SPECIALITE!$K$3=Tableau2[SPECIALITE],ROW(Tableau2[SPECIALITE])-MIN(ROW(ALPHABETIQUE!$A$2))+1,""),ROWS(I$7:I25))),"")</f>
        <v/>
      </c>
      <c r="J24" s="1" t="str">
        <f t="array" ref="J24">IFERROR(INDEX(Tableau2[MARQUE],SMALL(IF(SPECIALITE!$K$3=Tableau2[SPECIALITE],ROW(Tableau2[SPECIALITE])-MIN(ROW(ALPHABETIQUE!$A$2))+1,""),ROWS(I$7:I25))),"")</f>
        <v/>
      </c>
      <c r="K24" s="1" t="str">
        <f t="array" ref="K24">IFERROR(INDEX(Tableau2[REFERENCE],SMALL(IF(SPECIALITE!$K$3=Tableau2[SPECIALITE],ROW(Tableau2[SPECIALITE])-MIN(ROW(ALPHABETIQUE!$A$2))+1,""),ROWS(I$7:I25))),"")</f>
        <v/>
      </c>
      <c r="L24" s="8" t="str">
        <f t="array" ref="L24">IFERROR(INDEX(Tableau2[CONDITIONNEMENT],SMALL(IF(SPECIALITE!$K$3=Tableau2[SPECIALITE],ROW(Tableau2[SPECIALITE])-MIN(ROW(ALPHABETIQUE!$A$2))+1,""),ROWS(I$7:I25))),"")</f>
        <v/>
      </c>
      <c r="M24" s="8" t="str">
        <f t="array" ref="M24">IFERROR(INDEX(Tableau2[FOURNISSEUR],SMALL(IF(SPECIALITE!$K$3=Tableau2[SPECIALITE],ROW(Tableau2[SPECIALITE])-MIN(ROW(ALPHABETIQUE!$A$2))+1,""),ROWS(I$7:I25))),"")</f>
        <v/>
      </c>
      <c r="N24" s="8" t="str">
        <f t="array" ref="N24">IFERROR(INDEX(Tableau2[STOCK MINI],SMALL(IF(SPECIALITE!$K$3=Tableau2[SPECIALITE],ROW(Tableau2[SPECIALITE])-MIN(ROW(ALPHABETIQUE!$A$2))+1,""),ROWS(I$7:I25))),"")</f>
        <v/>
      </c>
      <c r="O24" s="8" t="str">
        <f t="array" ref="O24">IFERROR(INDEX(Tableau2[PRIX],SMALL(IF(SPECIALITE!$K$3=Tableau2[SPECIALITE],ROW(Tableau2[SPECIALITE])-MIN(ROW(ALPHABETIQUE!$A$2))+1,""),ROWS(I$7:I25))),"")</f>
        <v/>
      </c>
    </row>
    <row r="25" spans="8:15">
      <c r="H25" s="1" t="str">
        <f t="array" ref="H25">IFERROR(INDEX(Tableau2[SPECIALITE],SMALL(IF(SPECIALITE!$K$3=Tableau2[SPECIALITE],ROW(Tableau2[SPECIALITE])-MIN(ROW(ALPHABETIQUE!$A$2))+1,""),ROWS(I$7:I26))),"")</f>
        <v/>
      </c>
      <c r="I25" s="1" t="str">
        <f t="array" ref="I25">IFERROR(INDEX(Tableau2[PRODUIT],SMALL(IF(SPECIALITE!$K$3=Tableau2[SPECIALITE],ROW(Tableau2[SPECIALITE])-MIN(ROW(ALPHABETIQUE!$A$2))+1,""),ROWS(I$7:I26))),"")</f>
        <v/>
      </c>
      <c r="J25" s="1" t="str">
        <f t="array" ref="J25">IFERROR(INDEX(Tableau2[MARQUE],SMALL(IF(SPECIALITE!$K$3=Tableau2[SPECIALITE],ROW(Tableau2[SPECIALITE])-MIN(ROW(ALPHABETIQUE!$A$2))+1,""),ROWS(I$7:I26))),"")</f>
        <v/>
      </c>
      <c r="K25" s="1" t="str">
        <f t="array" ref="K25">IFERROR(INDEX(Tableau2[REFERENCE],SMALL(IF(SPECIALITE!$K$3=Tableau2[SPECIALITE],ROW(Tableau2[SPECIALITE])-MIN(ROW(ALPHABETIQUE!$A$2))+1,""),ROWS(I$7:I26))),"")</f>
        <v/>
      </c>
      <c r="L25" s="8" t="str">
        <f t="array" ref="L25">IFERROR(INDEX(Tableau2[CONDITIONNEMENT],SMALL(IF(SPECIALITE!$K$3=Tableau2[SPECIALITE],ROW(Tableau2[SPECIALITE])-MIN(ROW(ALPHABETIQUE!$A$2))+1,""),ROWS(I$7:I26))),"")</f>
        <v/>
      </c>
      <c r="M25" s="8" t="str">
        <f t="array" ref="M25">IFERROR(INDEX(Tableau2[FOURNISSEUR],SMALL(IF(SPECIALITE!$K$3=Tableau2[SPECIALITE],ROW(Tableau2[SPECIALITE])-MIN(ROW(ALPHABETIQUE!$A$2))+1,""),ROWS(I$7:I26))),"")</f>
        <v/>
      </c>
      <c r="N25" s="8" t="str">
        <f t="array" ref="N25">IFERROR(INDEX(Tableau2[STOCK MINI],SMALL(IF(SPECIALITE!$K$3=Tableau2[SPECIALITE],ROW(Tableau2[SPECIALITE])-MIN(ROW(ALPHABETIQUE!$A$2))+1,""),ROWS(I$7:I26))),"")</f>
        <v/>
      </c>
      <c r="O25" s="8" t="str">
        <f t="array" ref="O25">IFERROR(INDEX(Tableau2[PRIX],SMALL(IF(SPECIALITE!$K$3=Tableau2[SPECIALITE],ROW(Tableau2[SPECIALITE])-MIN(ROW(ALPHABETIQUE!$A$2))+1,""),ROWS(I$7:I26))),"")</f>
        <v/>
      </c>
    </row>
    <row r="26" spans="8:15">
      <c r="H26" s="1" t="str">
        <f t="array" ref="H26">IFERROR(INDEX(Tableau2[SPECIALITE],SMALL(IF(SPECIALITE!$K$3=Tableau2[SPECIALITE],ROW(Tableau2[SPECIALITE])-MIN(ROW(ALPHABETIQUE!$A$2))+1,""),ROWS(I$7:I27))),"")</f>
        <v/>
      </c>
      <c r="I26" s="1" t="str">
        <f t="array" ref="I26">IFERROR(INDEX(Tableau2[PRODUIT],SMALL(IF(SPECIALITE!$K$3=Tableau2[SPECIALITE],ROW(Tableau2[SPECIALITE])-MIN(ROW(ALPHABETIQUE!$A$2))+1,""),ROWS(I$7:I27))),"")</f>
        <v/>
      </c>
      <c r="J26" s="1" t="str">
        <f t="array" ref="J26">IFERROR(INDEX(Tableau2[MARQUE],SMALL(IF(SPECIALITE!$K$3=Tableau2[SPECIALITE],ROW(Tableau2[SPECIALITE])-MIN(ROW(ALPHABETIQUE!$A$2))+1,""),ROWS(I$7:I27))),"")</f>
        <v/>
      </c>
      <c r="K26" s="1" t="str">
        <f t="array" ref="K26">IFERROR(INDEX(Tableau2[REFERENCE],SMALL(IF(SPECIALITE!$K$3=Tableau2[SPECIALITE],ROW(Tableau2[SPECIALITE])-MIN(ROW(ALPHABETIQUE!$A$2))+1,""),ROWS(I$7:I27))),"")</f>
        <v/>
      </c>
      <c r="L26" s="8" t="str">
        <f t="array" ref="L26">IFERROR(INDEX(Tableau2[CONDITIONNEMENT],SMALL(IF(SPECIALITE!$K$3=Tableau2[SPECIALITE],ROW(Tableau2[SPECIALITE])-MIN(ROW(ALPHABETIQUE!$A$2))+1,""),ROWS(I$7:I27))),"")</f>
        <v/>
      </c>
      <c r="M26" s="8" t="str">
        <f t="array" ref="M26">IFERROR(INDEX(Tableau2[FOURNISSEUR],SMALL(IF(SPECIALITE!$K$3=Tableau2[SPECIALITE],ROW(Tableau2[SPECIALITE])-MIN(ROW(ALPHABETIQUE!$A$2))+1,""),ROWS(I$7:I27))),"")</f>
        <v/>
      </c>
      <c r="N26" s="8" t="str">
        <f t="array" ref="N26">IFERROR(INDEX(Tableau2[STOCK MINI],SMALL(IF(SPECIALITE!$K$3=Tableau2[SPECIALITE],ROW(Tableau2[SPECIALITE])-MIN(ROW(ALPHABETIQUE!$A$2))+1,""),ROWS(I$7:I27))),"")</f>
        <v/>
      </c>
      <c r="O26" s="8" t="str">
        <f t="array" ref="O26">IFERROR(INDEX(Tableau2[PRIX],SMALL(IF(SPECIALITE!$K$3=Tableau2[SPECIALITE],ROW(Tableau2[SPECIALITE])-MIN(ROW(ALPHABETIQUE!$A$2))+1,""),ROWS(I$7:I27))),"")</f>
        <v/>
      </c>
    </row>
    <row r="27" spans="8:15">
      <c r="H27" s="1" t="str">
        <f t="array" ref="H27">IFERROR(INDEX(Tableau2[SPECIALITE],SMALL(IF(SPECIALITE!$K$3=Tableau2[SPECIALITE],ROW(Tableau2[SPECIALITE])-MIN(ROW(ALPHABETIQUE!$A$2))+1,""),ROWS(I$7:I28))),"")</f>
        <v/>
      </c>
      <c r="I27" s="1" t="str">
        <f t="array" ref="I27">IFERROR(INDEX(Tableau2[PRODUIT],SMALL(IF(SPECIALITE!$K$3=Tableau2[SPECIALITE],ROW(Tableau2[SPECIALITE])-MIN(ROW(ALPHABETIQUE!$A$2))+1,""),ROWS(I$7:I28))),"")</f>
        <v/>
      </c>
      <c r="J27" s="1" t="str">
        <f t="array" ref="J27">IFERROR(INDEX(Tableau2[MARQUE],SMALL(IF(SPECIALITE!$K$3=Tableau2[SPECIALITE],ROW(Tableau2[SPECIALITE])-MIN(ROW(ALPHABETIQUE!$A$2))+1,""),ROWS(I$7:I28))),"")</f>
        <v/>
      </c>
      <c r="K27" s="1" t="str">
        <f t="array" ref="K27">IFERROR(INDEX(Tableau2[REFERENCE],SMALL(IF(SPECIALITE!$K$3=Tableau2[SPECIALITE],ROW(Tableau2[SPECIALITE])-MIN(ROW(ALPHABETIQUE!$A$2))+1,""),ROWS(I$7:I28))),"")</f>
        <v/>
      </c>
      <c r="L27" s="8" t="str">
        <f t="array" ref="L27">IFERROR(INDEX(Tableau2[CONDITIONNEMENT],SMALL(IF(SPECIALITE!$K$3=Tableau2[SPECIALITE],ROW(Tableau2[SPECIALITE])-MIN(ROW(ALPHABETIQUE!$A$2))+1,""),ROWS(I$7:I28))),"")</f>
        <v/>
      </c>
      <c r="M27" s="8" t="str">
        <f t="array" ref="M27">IFERROR(INDEX(Tableau2[FOURNISSEUR],SMALL(IF(SPECIALITE!$K$3=Tableau2[SPECIALITE],ROW(Tableau2[SPECIALITE])-MIN(ROW(ALPHABETIQUE!$A$2))+1,""),ROWS(I$7:I28))),"")</f>
        <v/>
      </c>
      <c r="N27" s="8" t="str">
        <f t="array" ref="N27">IFERROR(INDEX(Tableau2[STOCK MINI],SMALL(IF(SPECIALITE!$K$3=Tableau2[SPECIALITE],ROW(Tableau2[SPECIALITE])-MIN(ROW(ALPHABETIQUE!$A$2))+1,""),ROWS(I$7:I28))),"")</f>
        <v/>
      </c>
      <c r="O27" s="8" t="str">
        <f t="array" ref="O27">IFERROR(INDEX(Tableau2[PRIX],SMALL(IF(SPECIALITE!$K$3=Tableau2[SPECIALITE],ROW(Tableau2[SPECIALITE])-MIN(ROW(ALPHABETIQUE!$A$2))+1,""),ROWS(I$7:I28))),"")</f>
        <v/>
      </c>
    </row>
    <row r="28" spans="8:15">
      <c r="H28" s="1" t="str">
        <f t="array" ref="H28">IFERROR(INDEX(Tableau2[SPECIALITE],SMALL(IF(SPECIALITE!$K$3=Tableau2[SPECIALITE],ROW(Tableau2[SPECIALITE])-MIN(ROW(ALPHABETIQUE!$A$2))+1,""),ROWS(I$7:I29))),"")</f>
        <v/>
      </c>
      <c r="I28" s="1" t="str">
        <f t="array" ref="I28">IFERROR(INDEX(Tableau2[PRODUIT],SMALL(IF(SPECIALITE!$K$3=Tableau2[SPECIALITE],ROW(Tableau2[SPECIALITE])-MIN(ROW(ALPHABETIQUE!$A$2))+1,""),ROWS(I$7:I29))),"")</f>
        <v/>
      </c>
      <c r="J28" s="1" t="str">
        <f t="array" ref="J28">IFERROR(INDEX(Tableau2[MARQUE],SMALL(IF(SPECIALITE!$K$3=Tableau2[SPECIALITE],ROW(Tableau2[SPECIALITE])-MIN(ROW(ALPHABETIQUE!$A$2))+1,""),ROWS(I$7:I29))),"")</f>
        <v/>
      </c>
      <c r="K28" s="1" t="str">
        <f t="array" ref="K28">IFERROR(INDEX(Tableau2[REFERENCE],SMALL(IF(SPECIALITE!$K$3=Tableau2[SPECIALITE],ROW(Tableau2[SPECIALITE])-MIN(ROW(ALPHABETIQUE!$A$2))+1,""),ROWS(I$7:I29))),"")</f>
        <v/>
      </c>
      <c r="L28" s="8" t="str">
        <f t="array" ref="L28">IFERROR(INDEX(Tableau2[CONDITIONNEMENT],SMALL(IF(SPECIALITE!$K$3=Tableau2[SPECIALITE],ROW(Tableau2[SPECIALITE])-MIN(ROW(ALPHABETIQUE!$A$2))+1,""),ROWS(I$7:I29))),"")</f>
        <v/>
      </c>
      <c r="M28" s="8" t="str">
        <f t="array" ref="M28">IFERROR(INDEX(Tableau2[FOURNISSEUR],SMALL(IF(SPECIALITE!$K$3=Tableau2[SPECIALITE],ROW(Tableau2[SPECIALITE])-MIN(ROW(ALPHABETIQUE!$A$2))+1,""),ROWS(I$7:I29))),"")</f>
        <v/>
      </c>
      <c r="N28" s="8" t="str">
        <f t="array" ref="N28">IFERROR(INDEX(Tableau2[STOCK MINI],SMALL(IF(SPECIALITE!$K$3=Tableau2[SPECIALITE],ROW(Tableau2[SPECIALITE])-MIN(ROW(ALPHABETIQUE!$A$2))+1,""),ROWS(I$7:I29))),"")</f>
        <v/>
      </c>
      <c r="O28" s="8" t="str">
        <f t="array" ref="O28">IFERROR(INDEX(Tableau2[PRIX],SMALL(IF(SPECIALITE!$K$3=Tableau2[SPECIALITE],ROW(Tableau2[SPECIALITE])-MIN(ROW(ALPHABETIQUE!$A$2))+1,""),ROWS(I$7:I29))),"")</f>
        <v/>
      </c>
    </row>
    <row r="29" spans="8:15">
      <c r="H29" s="1" t="str">
        <f t="array" ref="H29">IFERROR(INDEX(Tableau2[SPECIALITE],SMALL(IF(SPECIALITE!$K$3=Tableau2[SPECIALITE],ROW(Tableau2[SPECIALITE])-MIN(ROW(ALPHABETIQUE!$A$2))+1,""),ROWS(I$7:I30))),"")</f>
        <v/>
      </c>
      <c r="I29" s="1" t="str">
        <f t="array" ref="I29">IFERROR(INDEX(Tableau2[PRODUIT],SMALL(IF(SPECIALITE!$K$3=Tableau2[SPECIALITE],ROW(Tableau2[SPECIALITE])-MIN(ROW(ALPHABETIQUE!$A$2))+1,""),ROWS(I$7:I30))),"")</f>
        <v/>
      </c>
      <c r="J29" s="1" t="str">
        <f t="array" ref="J29">IFERROR(INDEX(Tableau2[MARQUE],SMALL(IF(SPECIALITE!$K$3=Tableau2[SPECIALITE],ROW(Tableau2[SPECIALITE])-MIN(ROW(ALPHABETIQUE!$A$2))+1,""),ROWS(I$7:I30))),"")</f>
        <v/>
      </c>
      <c r="K29" s="1" t="str">
        <f t="array" ref="K29">IFERROR(INDEX(Tableau2[REFERENCE],SMALL(IF(SPECIALITE!$K$3=Tableau2[SPECIALITE],ROW(Tableau2[SPECIALITE])-MIN(ROW(ALPHABETIQUE!$A$2))+1,""),ROWS(I$7:I30))),"")</f>
        <v/>
      </c>
      <c r="L29" s="8" t="str">
        <f t="array" ref="L29">IFERROR(INDEX(Tableau2[CONDITIONNEMENT],SMALL(IF(SPECIALITE!$K$3=Tableau2[SPECIALITE],ROW(Tableau2[SPECIALITE])-MIN(ROW(ALPHABETIQUE!$A$2))+1,""),ROWS(I$7:I30))),"")</f>
        <v/>
      </c>
      <c r="M29" s="8" t="str">
        <f t="array" ref="M29">IFERROR(INDEX(Tableau2[FOURNISSEUR],SMALL(IF(SPECIALITE!$K$3=Tableau2[SPECIALITE],ROW(Tableau2[SPECIALITE])-MIN(ROW(ALPHABETIQUE!$A$2))+1,""),ROWS(I$7:I30))),"")</f>
        <v/>
      </c>
      <c r="N29" s="8" t="str">
        <f t="array" ref="N29">IFERROR(INDEX(Tableau2[STOCK MINI],SMALL(IF(SPECIALITE!$K$3=Tableau2[SPECIALITE],ROW(Tableau2[SPECIALITE])-MIN(ROW(ALPHABETIQUE!$A$2))+1,""),ROWS(I$7:I30))),"")</f>
        <v/>
      </c>
      <c r="O29" s="8" t="str">
        <f t="array" ref="O29">IFERROR(INDEX(Tableau2[PRIX],SMALL(IF(SPECIALITE!$K$3=Tableau2[SPECIALITE],ROW(Tableau2[SPECIALITE])-MIN(ROW(ALPHABETIQUE!$A$2))+1,""),ROWS(I$7:I30))),"")</f>
        <v/>
      </c>
    </row>
    <row r="30" spans="8:15">
      <c r="H30" s="1" t="str">
        <f t="array" ref="H30">IFERROR(INDEX(Tableau2[SPECIALITE],SMALL(IF(SPECIALITE!$K$3=Tableau2[SPECIALITE],ROW(Tableau2[SPECIALITE])-MIN(ROW(ALPHABETIQUE!$A$2))+1,""),ROWS(I$7:I31))),"")</f>
        <v/>
      </c>
      <c r="I30" s="1" t="str">
        <f t="array" ref="I30">IFERROR(INDEX(Tableau2[PRODUIT],SMALL(IF(SPECIALITE!$K$3=Tableau2[SPECIALITE],ROW(Tableau2[SPECIALITE])-MIN(ROW(ALPHABETIQUE!$A$2))+1,""),ROWS(I$7:I31))),"")</f>
        <v/>
      </c>
      <c r="J30" s="1" t="str">
        <f t="array" ref="J30">IFERROR(INDEX(Tableau2[MARQUE],SMALL(IF(SPECIALITE!$K$3=Tableau2[SPECIALITE],ROW(Tableau2[SPECIALITE])-MIN(ROW(ALPHABETIQUE!$A$2))+1,""),ROWS(I$7:I31))),"")</f>
        <v/>
      </c>
      <c r="K30" s="1" t="str">
        <f t="array" ref="K30">IFERROR(INDEX(Tableau2[REFERENCE],SMALL(IF(SPECIALITE!$K$3=Tableau2[SPECIALITE],ROW(Tableau2[SPECIALITE])-MIN(ROW(ALPHABETIQUE!$A$2))+1,""),ROWS(I$7:I31))),"")</f>
        <v/>
      </c>
      <c r="L30" s="8" t="str">
        <f t="array" ref="L30">IFERROR(INDEX(Tableau2[CONDITIONNEMENT],SMALL(IF(SPECIALITE!$K$3=Tableau2[SPECIALITE],ROW(Tableau2[SPECIALITE])-MIN(ROW(ALPHABETIQUE!$A$2))+1,""),ROWS(I$7:I31))),"")</f>
        <v/>
      </c>
      <c r="M30" s="8" t="str">
        <f t="array" ref="M30">IFERROR(INDEX(Tableau2[FOURNISSEUR],SMALL(IF(SPECIALITE!$K$3=Tableau2[SPECIALITE],ROW(Tableau2[SPECIALITE])-MIN(ROW(ALPHABETIQUE!$A$2))+1,""),ROWS(I$7:I31))),"")</f>
        <v/>
      </c>
      <c r="N30" s="8" t="str">
        <f t="array" ref="N30">IFERROR(INDEX(Tableau2[STOCK MINI],SMALL(IF(SPECIALITE!$K$3=Tableau2[SPECIALITE],ROW(Tableau2[SPECIALITE])-MIN(ROW(ALPHABETIQUE!$A$2))+1,""),ROWS(I$7:I31))),"")</f>
        <v/>
      </c>
      <c r="O30" s="8" t="str">
        <f t="array" ref="O30">IFERROR(INDEX(Tableau2[PRIX],SMALL(IF(SPECIALITE!$K$3=Tableau2[SPECIALITE],ROW(Tableau2[SPECIALITE])-MIN(ROW(ALPHABETIQUE!$A$2))+1,""),ROWS(I$7:I31))),"")</f>
        <v/>
      </c>
    </row>
    <row r="31" spans="8:15">
      <c r="H31" s="1" t="str">
        <f t="array" ref="H31">IFERROR(INDEX(Tableau2[SPECIALITE],SMALL(IF(SPECIALITE!$K$3=Tableau2[SPECIALITE],ROW(Tableau2[SPECIALITE])-MIN(ROW(ALPHABETIQUE!$A$2))+1,""),ROWS(I$7:I32))),"")</f>
        <v/>
      </c>
      <c r="I31" s="1" t="str">
        <f t="array" ref="I31">IFERROR(INDEX(Tableau2[PRODUIT],SMALL(IF(SPECIALITE!$K$3=Tableau2[SPECIALITE],ROW(Tableau2[SPECIALITE])-MIN(ROW(ALPHABETIQUE!$A$2))+1,""),ROWS(I$7:I32))),"")</f>
        <v/>
      </c>
      <c r="J31" s="1" t="str">
        <f t="array" ref="J31">IFERROR(INDEX(Tableau2[MARQUE],SMALL(IF(SPECIALITE!$K$3=Tableau2[SPECIALITE],ROW(Tableau2[SPECIALITE])-MIN(ROW(ALPHABETIQUE!$A$2))+1,""),ROWS(I$7:I32))),"")</f>
        <v/>
      </c>
      <c r="K31" s="1" t="str">
        <f t="array" ref="K31">IFERROR(INDEX(Tableau2[REFERENCE],SMALL(IF(SPECIALITE!$K$3=Tableau2[SPECIALITE],ROW(Tableau2[SPECIALITE])-MIN(ROW(ALPHABETIQUE!$A$2))+1,""),ROWS(I$7:I32))),"")</f>
        <v/>
      </c>
      <c r="L31" s="8" t="str">
        <f t="array" ref="L31">IFERROR(INDEX(Tableau2[CONDITIONNEMENT],SMALL(IF(SPECIALITE!$K$3=Tableau2[SPECIALITE],ROW(Tableau2[SPECIALITE])-MIN(ROW(ALPHABETIQUE!$A$2))+1,""),ROWS(I$7:I32))),"")</f>
        <v/>
      </c>
      <c r="M31" s="8" t="str">
        <f t="array" ref="M31">IFERROR(INDEX(Tableau2[FOURNISSEUR],SMALL(IF(SPECIALITE!$K$3=Tableau2[SPECIALITE],ROW(Tableau2[SPECIALITE])-MIN(ROW(ALPHABETIQUE!$A$2))+1,""),ROWS(I$7:I32))),"")</f>
        <v/>
      </c>
      <c r="N31" s="8" t="str">
        <f t="array" ref="N31">IFERROR(INDEX(Tableau2[STOCK MINI],SMALL(IF(SPECIALITE!$K$3=Tableau2[SPECIALITE],ROW(Tableau2[SPECIALITE])-MIN(ROW(ALPHABETIQUE!$A$2))+1,""),ROWS(I$7:I32))),"")</f>
        <v/>
      </c>
      <c r="O31" s="8" t="str">
        <f t="array" ref="O31">IFERROR(INDEX(Tableau2[PRIX],SMALL(IF(SPECIALITE!$K$3=Tableau2[SPECIALITE],ROW(Tableau2[SPECIALITE])-MIN(ROW(ALPHABETIQUE!$A$2))+1,""),ROWS(I$7:I32))),"")</f>
        <v/>
      </c>
    </row>
    <row r="32" spans="8:15">
      <c r="H32" s="1" t="str">
        <f t="array" ref="H32">IFERROR(INDEX(Tableau2[SPECIALITE],SMALL(IF(SPECIALITE!$K$3=Tableau2[SPECIALITE],ROW(Tableau2[SPECIALITE])-MIN(ROW(ALPHABETIQUE!$A$2))+1,""),ROWS(I$7:I33))),"")</f>
        <v/>
      </c>
      <c r="I32" s="1" t="str">
        <f t="array" ref="I32">IFERROR(INDEX(Tableau2[PRODUIT],SMALL(IF(SPECIALITE!$K$3=Tableau2[SPECIALITE],ROW(Tableau2[SPECIALITE])-MIN(ROW(ALPHABETIQUE!$A$2))+1,""),ROWS(I$7:I33))),"")</f>
        <v/>
      </c>
      <c r="J32" s="1" t="str">
        <f t="array" ref="J32">IFERROR(INDEX(Tableau2[MARQUE],SMALL(IF(SPECIALITE!$K$3=Tableau2[SPECIALITE],ROW(Tableau2[SPECIALITE])-MIN(ROW(ALPHABETIQUE!$A$2))+1,""),ROWS(I$7:I33))),"")</f>
        <v/>
      </c>
      <c r="K32" s="1" t="str">
        <f t="array" ref="K32">IFERROR(INDEX(Tableau2[REFERENCE],SMALL(IF(SPECIALITE!$K$3=Tableau2[SPECIALITE],ROW(Tableau2[SPECIALITE])-MIN(ROW(ALPHABETIQUE!$A$2))+1,""),ROWS(I$7:I33))),"")</f>
        <v/>
      </c>
      <c r="L32" s="8" t="str">
        <f t="array" ref="L32">IFERROR(INDEX(Tableau2[CONDITIONNEMENT],SMALL(IF(SPECIALITE!$K$3=Tableau2[SPECIALITE],ROW(Tableau2[SPECIALITE])-MIN(ROW(ALPHABETIQUE!$A$2))+1,""),ROWS(I$7:I33))),"")</f>
        <v/>
      </c>
      <c r="M32" s="8" t="str">
        <f t="array" ref="M32">IFERROR(INDEX(Tableau2[FOURNISSEUR],SMALL(IF(SPECIALITE!$K$3=Tableau2[SPECIALITE],ROW(Tableau2[SPECIALITE])-MIN(ROW(ALPHABETIQUE!$A$2))+1,""),ROWS(I$7:I33))),"")</f>
        <v/>
      </c>
      <c r="N32" s="8" t="str">
        <f t="array" ref="N32">IFERROR(INDEX(Tableau2[STOCK MINI],SMALL(IF(SPECIALITE!$K$3=Tableau2[SPECIALITE],ROW(Tableau2[SPECIALITE])-MIN(ROW(ALPHABETIQUE!$A$2))+1,""),ROWS(I$7:I33))),"")</f>
        <v/>
      </c>
      <c r="O32" s="8" t="str">
        <f t="array" ref="O32">IFERROR(INDEX(Tableau2[PRIX],SMALL(IF(SPECIALITE!$K$3=Tableau2[SPECIALITE],ROW(Tableau2[SPECIALITE])-MIN(ROW(ALPHABETIQUE!$A$2))+1,""),ROWS(I$7:I33))),"")</f>
        <v/>
      </c>
    </row>
    <row r="33" spans="8:15">
      <c r="H33" s="1" t="str">
        <f t="array" ref="H33">IFERROR(INDEX(Tableau2[SPECIALITE],SMALL(IF(SPECIALITE!$K$3=Tableau2[SPECIALITE],ROW(Tableau2[SPECIALITE])-MIN(ROW(ALPHABETIQUE!$A$2))+1,""),ROWS(I$7:I34))),"")</f>
        <v/>
      </c>
      <c r="I33" s="1" t="str">
        <f t="array" ref="I33">IFERROR(INDEX(Tableau2[PRODUIT],SMALL(IF(SPECIALITE!$K$3=Tableau2[SPECIALITE],ROW(Tableau2[SPECIALITE])-MIN(ROW(ALPHABETIQUE!$A$2))+1,""),ROWS(I$7:I34))),"")</f>
        <v/>
      </c>
      <c r="J33" s="1" t="str">
        <f t="array" ref="J33">IFERROR(INDEX(Tableau2[MARQUE],SMALL(IF(SPECIALITE!$K$3=Tableau2[SPECIALITE],ROW(Tableau2[SPECIALITE])-MIN(ROW(ALPHABETIQUE!$A$2))+1,""),ROWS(I$7:I34))),"")</f>
        <v/>
      </c>
      <c r="K33" s="1" t="str">
        <f t="array" ref="K33">IFERROR(INDEX(Tableau2[REFERENCE],SMALL(IF(SPECIALITE!$K$3=Tableau2[SPECIALITE],ROW(Tableau2[SPECIALITE])-MIN(ROW(ALPHABETIQUE!$A$2))+1,""),ROWS(I$7:I34))),"")</f>
        <v/>
      </c>
      <c r="L33" s="8" t="str">
        <f t="array" ref="L33">IFERROR(INDEX(Tableau2[CONDITIONNEMENT],SMALL(IF(SPECIALITE!$K$3=Tableau2[SPECIALITE],ROW(Tableau2[SPECIALITE])-MIN(ROW(ALPHABETIQUE!$A$2))+1,""),ROWS(I$7:I34))),"")</f>
        <v/>
      </c>
      <c r="M33" s="8" t="str">
        <f t="array" ref="M33">IFERROR(INDEX(Tableau2[FOURNISSEUR],SMALL(IF(SPECIALITE!$K$3=Tableau2[SPECIALITE],ROW(Tableau2[SPECIALITE])-MIN(ROW(ALPHABETIQUE!$A$2))+1,""),ROWS(I$7:I34))),"")</f>
        <v/>
      </c>
      <c r="N33" s="8" t="str">
        <f t="array" ref="N33">IFERROR(INDEX(Tableau2[STOCK MINI],SMALL(IF(SPECIALITE!$K$3=Tableau2[SPECIALITE],ROW(Tableau2[SPECIALITE])-MIN(ROW(ALPHABETIQUE!$A$2))+1,""),ROWS(I$7:I34))),"")</f>
        <v/>
      </c>
      <c r="O33" s="8" t="str">
        <f t="array" ref="O33">IFERROR(INDEX(Tableau2[PRIX],SMALL(IF(SPECIALITE!$K$3=Tableau2[SPECIALITE],ROW(Tableau2[SPECIALITE])-MIN(ROW(ALPHABETIQUE!$A$2))+1,""),ROWS(I$7:I34))),"")</f>
        <v/>
      </c>
    </row>
    <row r="34" spans="8:15">
      <c r="H34" s="1" t="str">
        <f t="array" ref="H34">IFERROR(INDEX(Tableau2[SPECIALITE],SMALL(IF(SPECIALITE!$K$3=Tableau2[SPECIALITE],ROW(Tableau2[SPECIALITE])-MIN(ROW(ALPHABETIQUE!$A$2))+1,""),ROWS(I$7:I35))),"")</f>
        <v/>
      </c>
      <c r="I34" s="1" t="str">
        <f t="array" ref="I34">IFERROR(INDEX(Tableau2[PRODUIT],SMALL(IF(SPECIALITE!$K$3=Tableau2[SPECIALITE],ROW(Tableau2[SPECIALITE])-MIN(ROW(ALPHABETIQUE!$A$2))+1,""),ROWS(I$7:I35))),"")</f>
        <v/>
      </c>
      <c r="J34" s="1" t="str">
        <f t="array" ref="J34">IFERROR(INDEX(Tableau2[MARQUE],SMALL(IF(SPECIALITE!$K$3=Tableau2[SPECIALITE],ROW(Tableau2[SPECIALITE])-MIN(ROW(ALPHABETIQUE!$A$2))+1,""),ROWS(I$7:I35))),"")</f>
        <v/>
      </c>
      <c r="K34" s="1" t="str">
        <f t="array" ref="K34">IFERROR(INDEX(Tableau2[REFERENCE],SMALL(IF(SPECIALITE!$K$3=Tableau2[SPECIALITE],ROW(Tableau2[SPECIALITE])-MIN(ROW(ALPHABETIQUE!$A$2))+1,""),ROWS(I$7:I35))),"")</f>
        <v/>
      </c>
      <c r="L34" s="8" t="str">
        <f t="array" ref="L34">IFERROR(INDEX(Tableau2[CONDITIONNEMENT],SMALL(IF(SPECIALITE!$K$3=Tableau2[SPECIALITE],ROW(Tableau2[SPECIALITE])-MIN(ROW(ALPHABETIQUE!$A$2))+1,""),ROWS(I$7:I35))),"")</f>
        <v/>
      </c>
      <c r="M34" s="8" t="str">
        <f t="array" ref="M34">IFERROR(INDEX(Tableau2[FOURNISSEUR],SMALL(IF(SPECIALITE!$K$3=Tableau2[SPECIALITE],ROW(Tableau2[SPECIALITE])-MIN(ROW(ALPHABETIQUE!$A$2))+1,""),ROWS(I$7:I35))),"")</f>
        <v/>
      </c>
      <c r="N34" s="8" t="str">
        <f t="array" ref="N34">IFERROR(INDEX(Tableau2[STOCK MINI],SMALL(IF(SPECIALITE!$K$3=Tableau2[SPECIALITE],ROW(Tableau2[SPECIALITE])-MIN(ROW(ALPHABETIQUE!$A$2))+1,""),ROWS(I$7:I35))),"")</f>
        <v/>
      </c>
      <c r="O34" s="8" t="str">
        <f t="array" ref="O34">IFERROR(INDEX(Tableau2[PRIX],SMALL(IF(SPECIALITE!$K$3=Tableau2[SPECIALITE],ROW(Tableau2[SPECIALITE])-MIN(ROW(ALPHABETIQUE!$A$2))+1,""),ROWS(I$7:I35))),"")</f>
        <v/>
      </c>
    </row>
    <row r="35" spans="8:15">
      <c r="H35" s="1" t="str">
        <f t="array" ref="H35">IFERROR(INDEX(Tableau2[SPECIALITE],SMALL(IF(SPECIALITE!$K$3=Tableau2[SPECIALITE],ROW(Tableau2[SPECIALITE])-MIN(ROW(ALPHABETIQUE!$A$2))+1,""),ROWS(I$7:I36))),"")</f>
        <v/>
      </c>
      <c r="I35" s="1" t="str">
        <f t="array" ref="I35">IFERROR(INDEX(Tableau2[PRODUIT],SMALL(IF(SPECIALITE!$K$3=Tableau2[SPECIALITE],ROW(Tableau2[SPECIALITE])-MIN(ROW(ALPHABETIQUE!$A$2))+1,""),ROWS(I$7:I36))),"")</f>
        <v/>
      </c>
      <c r="J35" s="1" t="str">
        <f t="array" ref="J35">IFERROR(INDEX(Tableau2[MARQUE],SMALL(IF(SPECIALITE!$K$3=Tableau2[SPECIALITE],ROW(Tableau2[SPECIALITE])-MIN(ROW(ALPHABETIQUE!$A$2))+1,""),ROWS(I$7:I36))),"")</f>
        <v/>
      </c>
      <c r="K35" s="1" t="str">
        <f t="array" ref="K35">IFERROR(INDEX(Tableau2[REFERENCE],SMALL(IF(SPECIALITE!$K$3=Tableau2[SPECIALITE],ROW(Tableau2[SPECIALITE])-MIN(ROW(ALPHABETIQUE!$A$2))+1,""),ROWS(I$7:I36))),"")</f>
        <v/>
      </c>
      <c r="L35" s="8" t="str">
        <f t="array" ref="L35">IFERROR(INDEX(Tableau2[CONDITIONNEMENT],SMALL(IF(SPECIALITE!$K$3=Tableau2[SPECIALITE],ROW(Tableau2[SPECIALITE])-MIN(ROW(ALPHABETIQUE!$A$2))+1,""),ROWS(I$7:I36))),"")</f>
        <v/>
      </c>
      <c r="M35" s="8" t="str">
        <f t="array" ref="M35">IFERROR(INDEX(Tableau2[FOURNISSEUR],SMALL(IF(SPECIALITE!$K$3=Tableau2[SPECIALITE],ROW(Tableau2[SPECIALITE])-MIN(ROW(ALPHABETIQUE!$A$2))+1,""),ROWS(I$7:I36))),"")</f>
        <v/>
      </c>
      <c r="N35" s="8" t="str">
        <f t="array" ref="N35">IFERROR(INDEX(Tableau2[STOCK MINI],SMALL(IF(SPECIALITE!$K$3=Tableau2[SPECIALITE],ROW(Tableau2[SPECIALITE])-MIN(ROW(ALPHABETIQUE!$A$2))+1,""),ROWS(I$7:I36))),"")</f>
        <v/>
      </c>
      <c r="O35" s="8" t="str">
        <f t="array" ref="O35">IFERROR(INDEX(Tableau2[PRIX],SMALL(IF(SPECIALITE!$K$3=Tableau2[SPECIALITE],ROW(Tableau2[SPECIALITE])-MIN(ROW(ALPHABETIQUE!$A$2))+1,""),ROWS(I$7:I36))),"")</f>
        <v/>
      </c>
    </row>
    <row r="36" spans="8:15">
      <c r="H36" s="1" t="str">
        <f t="array" ref="H36">IFERROR(INDEX(Tableau2[SPECIALITE],SMALL(IF(SPECIALITE!$K$3=Tableau2[SPECIALITE],ROW(Tableau2[SPECIALITE])-MIN(ROW(ALPHABETIQUE!$A$2))+1,""),ROWS(I$7:I37))),"")</f>
        <v/>
      </c>
      <c r="I36" s="1" t="str">
        <f t="array" ref="I36">IFERROR(INDEX(Tableau2[PRODUIT],SMALL(IF(SPECIALITE!$K$3=Tableau2[SPECIALITE],ROW(Tableau2[SPECIALITE])-MIN(ROW(ALPHABETIQUE!$A$2))+1,""),ROWS(I$7:I37))),"")</f>
        <v/>
      </c>
      <c r="J36" s="1" t="str">
        <f t="array" ref="J36">IFERROR(INDEX(Tableau2[MARQUE],SMALL(IF(SPECIALITE!$K$3=Tableau2[SPECIALITE],ROW(Tableau2[SPECIALITE])-MIN(ROW(ALPHABETIQUE!$A$2))+1,""),ROWS(I$7:I37))),"")</f>
        <v/>
      </c>
      <c r="K36" s="1" t="str">
        <f t="array" ref="K36">IFERROR(INDEX(Tableau2[REFERENCE],SMALL(IF(SPECIALITE!$K$3=Tableau2[SPECIALITE],ROW(Tableau2[SPECIALITE])-MIN(ROW(ALPHABETIQUE!$A$2))+1,""),ROWS(I$7:I37))),"")</f>
        <v/>
      </c>
      <c r="L36" s="8" t="str">
        <f t="array" ref="L36">IFERROR(INDEX(Tableau2[CONDITIONNEMENT],SMALL(IF(SPECIALITE!$K$3=Tableau2[SPECIALITE],ROW(Tableau2[SPECIALITE])-MIN(ROW(ALPHABETIQUE!$A$2))+1,""),ROWS(I$7:I37))),"")</f>
        <v/>
      </c>
      <c r="M36" s="8" t="str">
        <f t="array" ref="M36">IFERROR(INDEX(Tableau2[FOURNISSEUR],SMALL(IF(SPECIALITE!$K$3=Tableau2[SPECIALITE],ROW(Tableau2[SPECIALITE])-MIN(ROW(ALPHABETIQUE!$A$2))+1,""),ROWS(I$7:I37))),"")</f>
        <v/>
      </c>
      <c r="N36" s="8" t="str">
        <f t="array" ref="N36">IFERROR(INDEX(Tableau2[STOCK MINI],SMALL(IF(SPECIALITE!$K$3=Tableau2[SPECIALITE],ROW(Tableau2[SPECIALITE])-MIN(ROW(ALPHABETIQUE!$A$2))+1,""),ROWS(I$7:I37))),"")</f>
        <v/>
      </c>
      <c r="O36" s="8" t="str">
        <f t="array" ref="O36">IFERROR(INDEX(Tableau2[PRIX],SMALL(IF(SPECIALITE!$K$3=Tableau2[SPECIALITE],ROW(Tableau2[SPECIALITE])-MIN(ROW(ALPHABETIQUE!$A$2))+1,""),ROWS(I$7:I37))),"")</f>
        <v/>
      </c>
    </row>
    <row r="37" spans="8:15">
      <c r="H37" s="1" t="str">
        <f t="array" ref="H37">IFERROR(INDEX(Tableau2[SPECIALITE],SMALL(IF(SPECIALITE!$K$3=Tableau2[SPECIALITE],ROW(Tableau2[SPECIALITE])-MIN(ROW(ALPHABETIQUE!$A$2))+1,""),ROWS(I$7:I38))),"")</f>
        <v/>
      </c>
      <c r="I37" s="1" t="str">
        <f t="array" ref="I37">IFERROR(INDEX(Tableau2[PRODUIT],SMALL(IF(SPECIALITE!$K$3=Tableau2[SPECIALITE],ROW(Tableau2[SPECIALITE])-MIN(ROW(ALPHABETIQUE!$A$2))+1,""),ROWS(I$7:I38))),"")</f>
        <v/>
      </c>
      <c r="J37" s="1" t="str">
        <f t="array" ref="J37">IFERROR(INDEX(Tableau2[MARQUE],SMALL(IF(SPECIALITE!$K$3=Tableau2[SPECIALITE],ROW(Tableau2[SPECIALITE])-MIN(ROW(ALPHABETIQUE!$A$2))+1,""),ROWS(I$7:I38))),"")</f>
        <v/>
      </c>
      <c r="K37" s="1" t="str">
        <f t="array" ref="K37">IFERROR(INDEX(Tableau2[REFERENCE],SMALL(IF(SPECIALITE!$K$3=Tableau2[SPECIALITE],ROW(Tableau2[SPECIALITE])-MIN(ROW(ALPHABETIQUE!$A$2))+1,""),ROWS(I$7:I38))),"")</f>
        <v/>
      </c>
      <c r="L37" s="8" t="str">
        <f t="array" ref="L37">IFERROR(INDEX(Tableau2[CONDITIONNEMENT],SMALL(IF(SPECIALITE!$K$3=Tableau2[SPECIALITE],ROW(Tableau2[SPECIALITE])-MIN(ROW(ALPHABETIQUE!$A$2))+1,""),ROWS(I$7:I38))),"")</f>
        <v/>
      </c>
      <c r="M37" s="8" t="str">
        <f t="array" ref="M37">IFERROR(INDEX(Tableau2[FOURNISSEUR],SMALL(IF(SPECIALITE!$K$3=Tableau2[SPECIALITE],ROW(Tableau2[SPECIALITE])-MIN(ROW(ALPHABETIQUE!$A$2))+1,""),ROWS(I$7:I38))),"")</f>
        <v/>
      </c>
      <c r="N37" s="8" t="str">
        <f t="array" ref="N37">IFERROR(INDEX(Tableau2[STOCK MINI],SMALL(IF(SPECIALITE!$K$3=Tableau2[SPECIALITE],ROW(Tableau2[SPECIALITE])-MIN(ROW(ALPHABETIQUE!$A$2))+1,""),ROWS(I$7:I38))),"")</f>
        <v/>
      </c>
      <c r="O37" s="8" t="str">
        <f t="array" ref="O37">IFERROR(INDEX(Tableau2[PRIX],SMALL(IF(SPECIALITE!$K$3=Tableau2[SPECIALITE],ROW(Tableau2[SPECIALITE])-MIN(ROW(ALPHABETIQUE!$A$2))+1,""),ROWS(I$7:I38))),"")</f>
        <v/>
      </c>
    </row>
    <row r="38" spans="8:15">
      <c r="H38" s="1" t="str">
        <f t="array" ref="H38">IFERROR(INDEX(Tableau2[SPECIALITE],SMALL(IF(SPECIALITE!$K$3=Tableau2[SPECIALITE],ROW(Tableau2[SPECIALITE])-MIN(ROW(ALPHABETIQUE!$A$2))+1,""),ROWS(I$7:I39))),"")</f>
        <v/>
      </c>
      <c r="I38" s="1" t="str">
        <f t="array" ref="I38">IFERROR(INDEX(Tableau2[PRODUIT],SMALL(IF(SPECIALITE!$K$3=Tableau2[SPECIALITE],ROW(Tableau2[SPECIALITE])-MIN(ROW(ALPHABETIQUE!$A$2))+1,""),ROWS(I$7:I39))),"")</f>
        <v/>
      </c>
      <c r="J38" s="1" t="str">
        <f t="array" ref="J38">IFERROR(INDEX(Tableau2[MARQUE],SMALL(IF(SPECIALITE!$K$3=Tableau2[SPECIALITE],ROW(Tableau2[SPECIALITE])-MIN(ROW(ALPHABETIQUE!$A$2))+1,""),ROWS(I$7:I39))),"")</f>
        <v/>
      </c>
      <c r="K38" s="1" t="str">
        <f t="array" ref="K38">IFERROR(INDEX(Tableau2[REFERENCE],SMALL(IF(SPECIALITE!$K$3=Tableau2[SPECIALITE],ROW(Tableau2[SPECIALITE])-MIN(ROW(ALPHABETIQUE!$A$2))+1,""),ROWS(I$7:I39))),"")</f>
        <v/>
      </c>
      <c r="L38" s="8" t="str">
        <f t="array" ref="L38">IFERROR(INDEX(Tableau2[CONDITIONNEMENT],SMALL(IF(SPECIALITE!$K$3=Tableau2[SPECIALITE],ROW(Tableau2[SPECIALITE])-MIN(ROW(ALPHABETIQUE!$A$2))+1,""),ROWS(I$7:I39))),"")</f>
        <v/>
      </c>
      <c r="M38" s="8" t="str">
        <f t="array" ref="M38">IFERROR(INDEX(Tableau2[FOURNISSEUR],SMALL(IF(SPECIALITE!$K$3=Tableau2[SPECIALITE],ROW(Tableau2[SPECIALITE])-MIN(ROW(ALPHABETIQUE!$A$2))+1,""),ROWS(I$7:I39))),"")</f>
        <v/>
      </c>
      <c r="N38" s="8" t="str">
        <f t="array" ref="N38">IFERROR(INDEX(Tableau2[STOCK MINI],SMALL(IF(SPECIALITE!$K$3=Tableau2[SPECIALITE],ROW(Tableau2[SPECIALITE])-MIN(ROW(ALPHABETIQUE!$A$2))+1,""),ROWS(I$7:I39))),"")</f>
        <v/>
      </c>
      <c r="O38" s="8" t="str">
        <f t="array" ref="O38">IFERROR(INDEX(Tableau2[PRIX],SMALL(IF(SPECIALITE!$K$3=Tableau2[SPECIALITE],ROW(Tableau2[SPECIALITE])-MIN(ROW(ALPHABETIQUE!$A$2))+1,""),ROWS(I$7:I39))),"")</f>
        <v/>
      </c>
    </row>
    <row r="39" spans="8:15">
      <c r="H39" s="1" t="str">
        <f t="array" ref="H39">IFERROR(INDEX(Tableau2[SPECIALITE],SMALL(IF(SPECIALITE!$K$3=Tableau2[SPECIALITE],ROW(Tableau2[SPECIALITE])-MIN(ROW(ALPHABETIQUE!$A$2))+1,""),ROWS(I$7:I40))),"")</f>
        <v/>
      </c>
      <c r="I39" s="1" t="str">
        <f t="array" ref="I39">IFERROR(INDEX(Tableau2[PRODUIT],SMALL(IF(SPECIALITE!$K$3=Tableau2[SPECIALITE],ROW(Tableau2[SPECIALITE])-MIN(ROW(ALPHABETIQUE!$A$2))+1,""),ROWS(I$7:I40))),"")</f>
        <v/>
      </c>
      <c r="J39" s="1" t="str">
        <f t="array" ref="J39">IFERROR(INDEX(Tableau2[MARQUE],SMALL(IF(SPECIALITE!$K$3=Tableau2[SPECIALITE],ROW(Tableau2[SPECIALITE])-MIN(ROW(ALPHABETIQUE!$A$2))+1,""),ROWS(I$7:I40))),"")</f>
        <v/>
      </c>
      <c r="K39" s="1" t="str">
        <f t="array" ref="K39">IFERROR(INDEX(Tableau2[REFERENCE],SMALL(IF(SPECIALITE!$K$3=Tableau2[SPECIALITE],ROW(Tableau2[SPECIALITE])-MIN(ROW(ALPHABETIQUE!$A$2))+1,""),ROWS(I$7:I40))),"")</f>
        <v/>
      </c>
      <c r="L39" s="8" t="str">
        <f t="array" ref="L39">IFERROR(INDEX(Tableau2[CONDITIONNEMENT],SMALL(IF(SPECIALITE!$K$3=Tableau2[SPECIALITE],ROW(Tableau2[SPECIALITE])-MIN(ROW(ALPHABETIQUE!$A$2))+1,""),ROWS(I$7:I40))),"")</f>
        <v/>
      </c>
      <c r="M39" s="8" t="str">
        <f t="array" ref="M39">IFERROR(INDEX(Tableau2[FOURNISSEUR],SMALL(IF(SPECIALITE!$K$3=Tableau2[SPECIALITE],ROW(Tableau2[SPECIALITE])-MIN(ROW(ALPHABETIQUE!$A$2))+1,""),ROWS(I$7:I40))),"")</f>
        <v/>
      </c>
      <c r="N39" s="8" t="str">
        <f t="array" ref="N39">IFERROR(INDEX(Tableau2[STOCK MINI],SMALL(IF(SPECIALITE!$K$3=Tableau2[SPECIALITE],ROW(Tableau2[SPECIALITE])-MIN(ROW(ALPHABETIQUE!$A$2))+1,""),ROWS(I$7:I40))),"")</f>
        <v/>
      </c>
      <c r="O39" s="8" t="str">
        <f t="array" ref="O39">IFERROR(INDEX(Tableau2[PRIX],SMALL(IF(SPECIALITE!$K$3=Tableau2[SPECIALITE],ROW(Tableau2[SPECIALITE])-MIN(ROW(ALPHABETIQUE!$A$2))+1,""),ROWS(I$7:I40))),"")</f>
        <v/>
      </c>
    </row>
    <row r="40" spans="8:15">
      <c r="H40" s="1" t="str">
        <f t="array" ref="H40">IFERROR(INDEX(Tableau2[SPECIALITE],SMALL(IF(SPECIALITE!$K$3=Tableau2[SPECIALITE],ROW(Tableau2[SPECIALITE])-MIN(ROW(ALPHABETIQUE!$A$2))+1,""),ROWS(I$7:I41))),"")</f>
        <v/>
      </c>
      <c r="I40" s="1" t="str">
        <f t="array" ref="I40">IFERROR(INDEX(Tableau2[PRODUIT],SMALL(IF(SPECIALITE!$K$3=Tableau2[SPECIALITE],ROW(Tableau2[SPECIALITE])-MIN(ROW(ALPHABETIQUE!$A$2))+1,""),ROWS(I$7:I41))),"")</f>
        <v/>
      </c>
      <c r="J40" s="1" t="str">
        <f t="array" ref="J40">IFERROR(INDEX(Tableau2[MARQUE],SMALL(IF(SPECIALITE!$K$3=Tableau2[SPECIALITE],ROW(Tableau2[SPECIALITE])-MIN(ROW(ALPHABETIQUE!$A$2))+1,""),ROWS(I$7:I41))),"")</f>
        <v/>
      </c>
      <c r="K40" s="1" t="str">
        <f t="array" ref="K40">IFERROR(INDEX(Tableau2[REFERENCE],SMALL(IF(SPECIALITE!$K$3=Tableau2[SPECIALITE],ROW(Tableau2[SPECIALITE])-MIN(ROW(ALPHABETIQUE!$A$2))+1,""),ROWS(I$7:I41))),"")</f>
        <v/>
      </c>
      <c r="L40" s="8" t="str">
        <f t="array" ref="L40">IFERROR(INDEX(Tableau2[CONDITIONNEMENT],SMALL(IF(SPECIALITE!$K$3=Tableau2[SPECIALITE],ROW(Tableau2[SPECIALITE])-MIN(ROW(ALPHABETIQUE!$A$2))+1,""),ROWS(I$7:I41))),"")</f>
        <v/>
      </c>
      <c r="M40" s="8" t="str">
        <f t="array" ref="M40">IFERROR(INDEX(Tableau2[FOURNISSEUR],SMALL(IF(SPECIALITE!$K$3=Tableau2[SPECIALITE],ROW(Tableau2[SPECIALITE])-MIN(ROW(ALPHABETIQUE!$A$2))+1,""),ROWS(I$7:I41))),"")</f>
        <v/>
      </c>
      <c r="N40" s="8" t="str">
        <f t="array" ref="N40">IFERROR(INDEX(Tableau2[STOCK MINI],SMALL(IF(SPECIALITE!$K$3=Tableau2[SPECIALITE],ROW(Tableau2[SPECIALITE])-MIN(ROW(ALPHABETIQUE!$A$2))+1,""),ROWS(I$7:I41))),"")</f>
        <v/>
      </c>
      <c r="O40" s="8" t="str">
        <f t="array" ref="O40">IFERROR(INDEX(Tableau2[PRIX],SMALL(IF(SPECIALITE!$K$3=Tableau2[SPECIALITE],ROW(Tableau2[SPECIALITE])-MIN(ROW(ALPHABETIQUE!$A$2))+1,""),ROWS(I$7:I41))),"")</f>
        <v/>
      </c>
    </row>
    <row r="41" spans="8:15">
      <c r="H41" s="1" t="str">
        <f t="array" ref="H41">IFERROR(INDEX(Tableau2[SPECIALITE],SMALL(IF(SPECIALITE!$K$3=Tableau2[SPECIALITE],ROW(Tableau2[SPECIALITE])-MIN(ROW(ALPHABETIQUE!$A$2))+1,""),ROWS(I$7:I42))),"")</f>
        <v/>
      </c>
      <c r="I41" s="1" t="str">
        <f t="array" ref="I41">IFERROR(INDEX(Tableau2[PRODUIT],SMALL(IF(SPECIALITE!$K$3=Tableau2[SPECIALITE],ROW(Tableau2[SPECIALITE])-MIN(ROW(ALPHABETIQUE!$A$2))+1,""),ROWS(I$7:I42))),"")</f>
        <v/>
      </c>
      <c r="J41" s="1" t="str">
        <f t="array" ref="J41">IFERROR(INDEX(Tableau2[MARQUE],SMALL(IF(SPECIALITE!$K$3=Tableau2[SPECIALITE],ROW(Tableau2[SPECIALITE])-MIN(ROW(ALPHABETIQUE!$A$2))+1,""),ROWS(I$7:I42))),"")</f>
        <v/>
      </c>
      <c r="K41" s="1" t="str">
        <f t="array" ref="K41">IFERROR(INDEX(Tableau2[REFERENCE],SMALL(IF(SPECIALITE!$K$3=Tableau2[SPECIALITE],ROW(Tableau2[SPECIALITE])-MIN(ROW(ALPHABETIQUE!$A$2))+1,""),ROWS(I$7:I42))),"")</f>
        <v/>
      </c>
      <c r="L41" s="8" t="str">
        <f t="array" ref="L41">IFERROR(INDEX(Tableau2[CONDITIONNEMENT],SMALL(IF(SPECIALITE!$K$3=Tableau2[SPECIALITE],ROW(Tableau2[SPECIALITE])-MIN(ROW(ALPHABETIQUE!$A$2))+1,""),ROWS(I$7:I42))),"")</f>
        <v/>
      </c>
      <c r="M41" s="8" t="str">
        <f t="array" ref="M41">IFERROR(INDEX(Tableau2[FOURNISSEUR],SMALL(IF(SPECIALITE!$K$3=Tableau2[SPECIALITE],ROW(Tableau2[SPECIALITE])-MIN(ROW(ALPHABETIQUE!$A$2))+1,""),ROWS(I$7:I42))),"")</f>
        <v/>
      </c>
      <c r="N41" s="8" t="str">
        <f t="array" ref="N41">IFERROR(INDEX(Tableau2[STOCK MINI],SMALL(IF(SPECIALITE!$K$3=Tableau2[SPECIALITE],ROW(Tableau2[SPECIALITE])-MIN(ROW(ALPHABETIQUE!$A$2))+1,""),ROWS(I$7:I42))),"")</f>
        <v/>
      </c>
      <c r="O41" s="8" t="str">
        <f t="array" ref="O41">IFERROR(INDEX(Tableau2[PRIX],SMALL(IF(SPECIALITE!$K$3=Tableau2[SPECIALITE],ROW(Tableau2[SPECIALITE])-MIN(ROW(ALPHABETIQUE!$A$2))+1,""),ROWS(I$7:I42))),"")</f>
        <v/>
      </c>
    </row>
    <row r="42" spans="8:15">
      <c r="H42" s="1" t="str">
        <f t="array" ref="H42">IFERROR(INDEX(Tableau2[SPECIALITE],SMALL(IF(SPECIALITE!$K$3=Tableau2[SPECIALITE],ROW(Tableau2[SPECIALITE])-MIN(ROW(ALPHABETIQUE!$A$2))+1,""),ROWS(I$7:I43))),"")</f>
        <v/>
      </c>
      <c r="I42" s="1" t="str">
        <f t="array" ref="I42">IFERROR(INDEX(Tableau2[PRODUIT],SMALL(IF(SPECIALITE!$K$3=Tableau2[SPECIALITE],ROW(Tableau2[SPECIALITE])-MIN(ROW(ALPHABETIQUE!$A$2))+1,""),ROWS(I$7:I43))),"")</f>
        <v/>
      </c>
      <c r="J42" s="1" t="str">
        <f t="array" ref="J42">IFERROR(INDEX(Tableau2[MARQUE],SMALL(IF(SPECIALITE!$K$3=Tableau2[SPECIALITE],ROW(Tableau2[SPECIALITE])-MIN(ROW(ALPHABETIQUE!$A$2))+1,""),ROWS(I$7:I43))),"")</f>
        <v/>
      </c>
      <c r="K42" s="1" t="str">
        <f t="array" ref="K42">IFERROR(INDEX(Tableau2[REFERENCE],SMALL(IF(SPECIALITE!$K$3=Tableau2[SPECIALITE],ROW(Tableau2[SPECIALITE])-MIN(ROW(ALPHABETIQUE!$A$2))+1,""),ROWS(I$7:I43))),"")</f>
        <v/>
      </c>
      <c r="L42" s="8" t="str">
        <f t="array" ref="L42">IFERROR(INDEX(Tableau2[CONDITIONNEMENT],SMALL(IF(SPECIALITE!$K$3=Tableau2[SPECIALITE],ROW(Tableau2[SPECIALITE])-MIN(ROW(ALPHABETIQUE!$A$2))+1,""),ROWS(I$7:I43))),"")</f>
        <v/>
      </c>
      <c r="M42" s="8" t="str">
        <f t="array" ref="M42">IFERROR(INDEX(Tableau2[FOURNISSEUR],SMALL(IF(SPECIALITE!$K$3=Tableau2[SPECIALITE],ROW(Tableau2[SPECIALITE])-MIN(ROW(ALPHABETIQUE!$A$2))+1,""),ROWS(I$7:I43))),"")</f>
        <v/>
      </c>
      <c r="N42" s="8" t="str">
        <f t="array" ref="N42">IFERROR(INDEX(Tableau2[STOCK MINI],SMALL(IF(SPECIALITE!$K$3=Tableau2[SPECIALITE],ROW(Tableau2[SPECIALITE])-MIN(ROW(ALPHABETIQUE!$A$2))+1,""),ROWS(I$7:I43))),"")</f>
        <v/>
      </c>
      <c r="O42" s="8" t="str">
        <f t="array" ref="O42">IFERROR(INDEX(Tableau2[PRIX],SMALL(IF(SPECIALITE!$K$3=Tableau2[SPECIALITE],ROW(Tableau2[SPECIALITE])-MIN(ROW(ALPHABETIQUE!$A$2))+1,""),ROWS(I$7:I43))),"")</f>
        <v/>
      </c>
    </row>
    <row r="43" spans="8:15">
      <c r="H43" s="1" t="str">
        <f t="array" ref="H43">IFERROR(INDEX(Tableau2[SPECIALITE],SMALL(IF(SPECIALITE!$K$3=Tableau2[SPECIALITE],ROW(Tableau2[SPECIALITE])-MIN(ROW(ALPHABETIQUE!$A$2))+1,""),ROWS(I$7:I44))),"")</f>
        <v/>
      </c>
      <c r="I43" s="1" t="str">
        <f t="array" ref="I43">IFERROR(INDEX(Tableau2[PRODUIT],SMALL(IF(SPECIALITE!$K$3=Tableau2[SPECIALITE],ROW(Tableau2[SPECIALITE])-MIN(ROW(ALPHABETIQUE!$A$2))+1,""),ROWS(I$7:I44))),"")</f>
        <v/>
      </c>
      <c r="J43" s="1" t="str">
        <f t="array" ref="J43">IFERROR(INDEX(Tableau2[MARQUE],SMALL(IF(SPECIALITE!$K$3=Tableau2[SPECIALITE],ROW(Tableau2[SPECIALITE])-MIN(ROW(ALPHABETIQUE!$A$2))+1,""),ROWS(I$7:I44))),"")</f>
        <v/>
      </c>
      <c r="K43" s="1" t="str">
        <f t="array" ref="K43">IFERROR(INDEX(Tableau2[REFERENCE],SMALL(IF(SPECIALITE!$K$3=Tableau2[SPECIALITE],ROW(Tableau2[SPECIALITE])-MIN(ROW(ALPHABETIQUE!$A$2))+1,""),ROWS(I$7:I44))),"")</f>
        <v/>
      </c>
      <c r="L43" s="8" t="str">
        <f t="array" ref="L43">IFERROR(INDEX(Tableau2[CONDITIONNEMENT],SMALL(IF(SPECIALITE!$K$3=Tableau2[SPECIALITE],ROW(Tableau2[SPECIALITE])-MIN(ROW(ALPHABETIQUE!$A$2))+1,""),ROWS(I$7:I44))),"")</f>
        <v/>
      </c>
      <c r="M43" s="8" t="str">
        <f t="array" ref="M43">IFERROR(INDEX(Tableau2[FOURNISSEUR],SMALL(IF(SPECIALITE!$K$3=Tableau2[SPECIALITE],ROW(Tableau2[SPECIALITE])-MIN(ROW(ALPHABETIQUE!$A$2))+1,""),ROWS(I$7:I44))),"")</f>
        <v/>
      </c>
      <c r="N43" s="8" t="str">
        <f t="array" ref="N43">IFERROR(INDEX(Tableau2[STOCK MINI],SMALL(IF(SPECIALITE!$K$3=Tableau2[SPECIALITE],ROW(Tableau2[SPECIALITE])-MIN(ROW(ALPHABETIQUE!$A$2))+1,""),ROWS(I$7:I44))),"")</f>
        <v/>
      </c>
      <c r="O43" s="8" t="str">
        <f t="array" ref="O43">IFERROR(INDEX(Tableau2[PRIX],SMALL(IF(SPECIALITE!$K$3=Tableau2[SPECIALITE],ROW(Tableau2[SPECIALITE])-MIN(ROW(ALPHABETIQUE!$A$2))+1,""),ROWS(I$7:I44))),"")</f>
        <v/>
      </c>
    </row>
    <row r="44" spans="8:15">
      <c r="H44" s="1" t="str">
        <f t="array" ref="H44">IFERROR(INDEX(Tableau2[SPECIALITE],SMALL(IF(SPECIALITE!$K$3=Tableau2[SPECIALITE],ROW(Tableau2[SPECIALITE])-MIN(ROW(ALPHABETIQUE!$A$2))+1,""),ROWS(I$7:I45))),"")</f>
        <v/>
      </c>
      <c r="I44" s="1" t="str">
        <f t="array" ref="I44">IFERROR(INDEX(Tableau2[PRODUIT],SMALL(IF(SPECIALITE!$K$3=Tableau2[SPECIALITE],ROW(Tableau2[SPECIALITE])-MIN(ROW(ALPHABETIQUE!$A$2))+1,""),ROWS(I$7:I45))),"")</f>
        <v/>
      </c>
      <c r="J44" s="1" t="str">
        <f t="array" ref="J44">IFERROR(INDEX(Tableau2[MARQUE],SMALL(IF(SPECIALITE!$K$3=Tableau2[SPECIALITE],ROW(Tableau2[SPECIALITE])-MIN(ROW(ALPHABETIQUE!$A$2))+1,""),ROWS(I$7:I45))),"")</f>
        <v/>
      </c>
      <c r="K44" s="1" t="str">
        <f t="array" ref="K44">IFERROR(INDEX(Tableau2[REFERENCE],SMALL(IF(SPECIALITE!$K$3=Tableau2[SPECIALITE],ROW(Tableau2[SPECIALITE])-MIN(ROW(ALPHABETIQUE!$A$2))+1,""),ROWS(I$7:I45))),"")</f>
        <v/>
      </c>
      <c r="L44" s="8" t="str">
        <f t="array" ref="L44">IFERROR(INDEX(Tableau2[CONDITIONNEMENT],SMALL(IF(SPECIALITE!$K$3=Tableau2[SPECIALITE],ROW(Tableau2[SPECIALITE])-MIN(ROW(ALPHABETIQUE!$A$2))+1,""),ROWS(I$7:I45))),"")</f>
        <v/>
      </c>
      <c r="M44" s="8" t="str">
        <f t="array" ref="M44">IFERROR(INDEX(Tableau2[FOURNISSEUR],SMALL(IF(SPECIALITE!$K$3=Tableau2[SPECIALITE],ROW(Tableau2[SPECIALITE])-MIN(ROW(ALPHABETIQUE!$A$2))+1,""),ROWS(I$7:I45))),"")</f>
        <v/>
      </c>
      <c r="N44" s="8" t="str">
        <f t="array" ref="N44">IFERROR(INDEX(Tableau2[STOCK MINI],SMALL(IF(SPECIALITE!$K$3=Tableau2[SPECIALITE],ROW(Tableau2[SPECIALITE])-MIN(ROW(ALPHABETIQUE!$A$2))+1,""),ROWS(I$7:I45))),"")</f>
        <v/>
      </c>
      <c r="O44" s="8" t="str">
        <f t="array" ref="O44">IFERROR(INDEX(Tableau2[PRIX],SMALL(IF(SPECIALITE!$K$3=Tableau2[SPECIALITE],ROW(Tableau2[SPECIALITE])-MIN(ROW(ALPHABETIQUE!$A$2))+1,""),ROWS(I$7:I45))),"")</f>
        <v/>
      </c>
    </row>
    <row r="45" spans="8:15">
      <c r="H45" s="1" t="str">
        <f t="array" ref="H45">IFERROR(INDEX(Tableau2[SPECIALITE],SMALL(IF(SPECIALITE!$K$3=Tableau2[SPECIALITE],ROW(Tableau2[SPECIALITE])-MIN(ROW(ALPHABETIQUE!$A$2))+1,""),ROWS(I$7:I46))),"")</f>
        <v/>
      </c>
      <c r="I45" s="1" t="str">
        <f t="array" ref="I45">IFERROR(INDEX(Tableau2[PRODUIT],SMALL(IF(SPECIALITE!$K$3=Tableau2[SPECIALITE],ROW(Tableau2[SPECIALITE])-MIN(ROW(ALPHABETIQUE!$A$2))+1,""),ROWS(I$7:I46))),"")</f>
        <v/>
      </c>
      <c r="J45" s="1" t="str">
        <f t="array" ref="J45">IFERROR(INDEX(Tableau2[MARQUE],SMALL(IF(SPECIALITE!$K$3=Tableau2[SPECIALITE],ROW(Tableau2[SPECIALITE])-MIN(ROW(ALPHABETIQUE!$A$2))+1,""),ROWS(I$7:I46))),"")</f>
        <v/>
      </c>
      <c r="K45" s="1" t="str">
        <f t="array" ref="K45">IFERROR(INDEX(Tableau2[REFERENCE],SMALL(IF(SPECIALITE!$K$3=Tableau2[SPECIALITE],ROW(Tableau2[SPECIALITE])-MIN(ROW(ALPHABETIQUE!$A$2))+1,""),ROWS(I$7:I46))),"")</f>
        <v/>
      </c>
      <c r="L45" s="8" t="str">
        <f t="array" ref="L45">IFERROR(INDEX(Tableau2[CONDITIONNEMENT],SMALL(IF(SPECIALITE!$K$3=Tableau2[SPECIALITE],ROW(Tableau2[SPECIALITE])-MIN(ROW(ALPHABETIQUE!$A$2))+1,""),ROWS(I$7:I46))),"")</f>
        <v/>
      </c>
      <c r="M45" s="8" t="str">
        <f t="array" ref="M45">IFERROR(INDEX(Tableau2[FOURNISSEUR],SMALL(IF(SPECIALITE!$K$3=Tableau2[SPECIALITE],ROW(Tableau2[SPECIALITE])-MIN(ROW(ALPHABETIQUE!$A$2))+1,""),ROWS(I$7:I46))),"")</f>
        <v/>
      </c>
      <c r="N45" s="8" t="str">
        <f t="array" ref="N45">IFERROR(INDEX(Tableau2[STOCK MINI],SMALL(IF(SPECIALITE!$K$3=Tableau2[SPECIALITE],ROW(Tableau2[SPECIALITE])-MIN(ROW(ALPHABETIQUE!$A$2))+1,""),ROWS(I$7:I46))),"")</f>
        <v/>
      </c>
      <c r="O45" s="8" t="str">
        <f t="array" ref="O45">IFERROR(INDEX(Tableau2[PRIX],SMALL(IF(SPECIALITE!$K$3=Tableau2[SPECIALITE],ROW(Tableau2[SPECIALITE])-MIN(ROW(ALPHABETIQUE!$A$2))+1,""),ROWS(I$7:I46))),"")</f>
        <v/>
      </c>
    </row>
    <row r="46" spans="8:15">
      <c r="H46" s="1" t="str">
        <f t="array" ref="H46">IFERROR(INDEX(Tableau2[SPECIALITE],SMALL(IF(SPECIALITE!$K$3=Tableau2[SPECIALITE],ROW(Tableau2[SPECIALITE])-MIN(ROW(ALPHABETIQUE!$A$2))+1,""),ROWS(I$7:I47))),"")</f>
        <v/>
      </c>
      <c r="I46" s="1" t="str">
        <f t="array" ref="I46">IFERROR(INDEX(Tableau2[PRODUIT],SMALL(IF(SPECIALITE!$K$3=Tableau2[SPECIALITE],ROW(Tableau2[SPECIALITE])-MIN(ROW(ALPHABETIQUE!$A$2))+1,""),ROWS(I$7:I47))),"")</f>
        <v/>
      </c>
      <c r="J46" s="1" t="str">
        <f t="array" ref="J46">IFERROR(INDEX(Tableau2[MARQUE],SMALL(IF(SPECIALITE!$K$3=Tableau2[SPECIALITE],ROW(Tableau2[SPECIALITE])-MIN(ROW(ALPHABETIQUE!$A$2))+1,""),ROWS(I$7:I47))),"")</f>
        <v/>
      </c>
      <c r="K46" s="1" t="str">
        <f t="array" ref="K46">IFERROR(INDEX(Tableau2[REFERENCE],SMALL(IF(SPECIALITE!$K$3=Tableau2[SPECIALITE],ROW(Tableau2[SPECIALITE])-MIN(ROW(ALPHABETIQUE!$A$2))+1,""),ROWS(I$7:I47))),"")</f>
        <v/>
      </c>
      <c r="L46" s="8" t="str">
        <f t="array" ref="L46">IFERROR(INDEX(Tableau2[CONDITIONNEMENT],SMALL(IF(SPECIALITE!$K$3=Tableau2[SPECIALITE],ROW(Tableau2[SPECIALITE])-MIN(ROW(ALPHABETIQUE!$A$2))+1,""),ROWS(I$7:I47))),"")</f>
        <v/>
      </c>
      <c r="M46" s="8" t="str">
        <f t="array" ref="M46">IFERROR(INDEX(Tableau2[FOURNISSEUR],SMALL(IF(SPECIALITE!$K$3=Tableau2[SPECIALITE],ROW(Tableau2[SPECIALITE])-MIN(ROW(ALPHABETIQUE!$A$2))+1,""),ROWS(I$7:I47))),"")</f>
        <v/>
      </c>
      <c r="N46" s="8" t="str">
        <f t="array" ref="N46">IFERROR(INDEX(Tableau2[STOCK MINI],SMALL(IF(SPECIALITE!$K$3=Tableau2[SPECIALITE],ROW(Tableau2[SPECIALITE])-MIN(ROW(ALPHABETIQUE!$A$2))+1,""),ROWS(I$7:I47))),"")</f>
        <v/>
      </c>
      <c r="O46" s="8" t="str">
        <f t="array" ref="O46">IFERROR(INDEX(Tableau2[PRIX],SMALL(IF(SPECIALITE!$K$3=Tableau2[SPECIALITE],ROW(Tableau2[SPECIALITE])-MIN(ROW(ALPHABETIQUE!$A$2))+1,""),ROWS(I$7:I47))),"")</f>
        <v/>
      </c>
    </row>
    <row r="47" spans="8:15">
      <c r="H47" s="1" t="str">
        <f t="array" ref="H47">IFERROR(INDEX(Tableau2[SPECIALITE],SMALL(IF(SPECIALITE!$K$3=Tableau2[SPECIALITE],ROW(Tableau2[SPECIALITE])-MIN(ROW(ALPHABETIQUE!$A$2))+1,""),ROWS(I$7:I48))),"")</f>
        <v/>
      </c>
      <c r="I47" s="1" t="str">
        <f t="array" ref="I47">IFERROR(INDEX(Tableau2[PRODUIT],SMALL(IF(SPECIALITE!$K$3=Tableau2[SPECIALITE],ROW(Tableau2[SPECIALITE])-MIN(ROW(ALPHABETIQUE!$A$2))+1,""),ROWS(I$7:I48))),"")</f>
        <v/>
      </c>
      <c r="J47" s="1" t="str">
        <f t="array" ref="J47">IFERROR(INDEX(Tableau2[MARQUE],SMALL(IF(SPECIALITE!$K$3=Tableau2[SPECIALITE],ROW(Tableau2[SPECIALITE])-MIN(ROW(ALPHABETIQUE!$A$2))+1,""),ROWS(I$7:I48))),"")</f>
        <v/>
      </c>
      <c r="K47" s="1" t="str">
        <f t="array" ref="K47">IFERROR(INDEX(Tableau2[REFERENCE],SMALL(IF(SPECIALITE!$K$3=Tableau2[SPECIALITE],ROW(Tableau2[SPECIALITE])-MIN(ROW(ALPHABETIQUE!$A$2))+1,""),ROWS(I$7:I48))),"")</f>
        <v/>
      </c>
      <c r="L47" s="8" t="str">
        <f t="array" ref="L47">IFERROR(INDEX(Tableau2[CONDITIONNEMENT],SMALL(IF(SPECIALITE!$K$3=Tableau2[SPECIALITE],ROW(Tableau2[SPECIALITE])-MIN(ROW(ALPHABETIQUE!$A$2))+1,""),ROWS(I$7:I48))),"")</f>
        <v/>
      </c>
      <c r="M47" s="8" t="str">
        <f t="array" ref="M47">IFERROR(INDEX(Tableau2[FOURNISSEUR],SMALL(IF(SPECIALITE!$K$3=Tableau2[SPECIALITE],ROW(Tableau2[SPECIALITE])-MIN(ROW(ALPHABETIQUE!$A$2))+1,""),ROWS(I$7:I48))),"")</f>
        <v/>
      </c>
      <c r="N47" s="8" t="str">
        <f t="array" ref="N47">IFERROR(INDEX(Tableau2[STOCK MINI],SMALL(IF(SPECIALITE!$K$3=Tableau2[SPECIALITE],ROW(Tableau2[SPECIALITE])-MIN(ROW(ALPHABETIQUE!$A$2))+1,""),ROWS(I$7:I48))),"")</f>
        <v/>
      </c>
      <c r="O47" s="8" t="str">
        <f t="array" ref="O47">IFERROR(INDEX(Tableau2[PRIX],SMALL(IF(SPECIALITE!$K$3=Tableau2[SPECIALITE],ROW(Tableau2[SPECIALITE])-MIN(ROW(ALPHABETIQUE!$A$2))+1,""),ROWS(I$7:I48))),"")</f>
        <v/>
      </c>
    </row>
    <row r="48" spans="8:15">
      <c r="H48" s="1" t="str">
        <f t="array" ref="H48">IFERROR(INDEX(Tableau2[SPECIALITE],SMALL(IF(SPECIALITE!$K$3=Tableau2[SPECIALITE],ROW(Tableau2[SPECIALITE])-MIN(ROW(ALPHABETIQUE!$A$2))+1,""),ROWS(I$7:I49))),"")</f>
        <v/>
      </c>
      <c r="I48" s="1" t="str">
        <f t="array" ref="I48">IFERROR(INDEX(Tableau2[PRODUIT],SMALL(IF(SPECIALITE!$K$3=Tableau2[SPECIALITE],ROW(Tableau2[SPECIALITE])-MIN(ROW(ALPHABETIQUE!$A$2))+1,""),ROWS(I$7:I49))),"")</f>
        <v/>
      </c>
      <c r="J48" s="1" t="str">
        <f t="array" ref="J48">IFERROR(INDEX(Tableau2[MARQUE],SMALL(IF(SPECIALITE!$K$3=Tableau2[SPECIALITE],ROW(Tableau2[SPECIALITE])-MIN(ROW(ALPHABETIQUE!$A$2))+1,""),ROWS(I$7:I49))),"")</f>
        <v/>
      </c>
      <c r="K48" s="1" t="str">
        <f t="array" ref="K48">IFERROR(INDEX(Tableau2[REFERENCE],SMALL(IF(SPECIALITE!$K$3=Tableau2[SPECIALITE],ROW(Tableau2[SPECIALITE])-MIN(ROW(ALPHABETIQUE!$A$2))+1,""),ROWS(I$7:I49))),"")</f>
        <v/>
      </c>
      <c r="L48" s="8" t="str">
        <f t="array" ref="L48">IFERROR(INDEX(Tableau2[CONDITIONNEMENT],SMALL(IF(SPECIALITE!$K$3=Tableau2[SPECIALITE],ROW(Tableau2[SPECIALITE])-MIN(ROW(ALPHABETIQUE!$A$2))+1,""),ROWS(I$7:I49))),"")</f>
        <v/>
      </c>
      <c r="M48" s="8" t="str">
        <f t="array" ref="M48">IFERROR(INDEX(Tableau2[FOURNISSEUR],SMALL(IF(SPECIALITE!$K$3=Tableau2[SPECIALITE],ROW(Tableau2[SPECIALITE])-MIN(ROW(ALPHABETIQUE!$A$2))+1,""),ROWS(I$7:I49))),"")</f>
        <v/>
      </c>
      <c r="N48" s="8" t="str">
        <f t="array" ref="N48">IFERROR(INDEX(Tableau2[STOCK MINI],SMALL(IF(SPECIALITE!$K$3=Tableau2[SPECIALITE],ROW(Tableau2[SPECIALITE])-MIN(ROW(ALPHABETIQUE!$A$2))+1,""),ROWS(I$7:I49))),"")</f>
        <v/>
      </c>
      <c r="O48" s="8" t="str">
        <f t="array" ref="O48">IFERROR(INDEX(Tableau2[PRIX],SMALL(IF(SPECIALITE!$K$3=Tableau2[SPECIALITE],ROW(Tableau2[SPECIALITE])-MIN(ROW(ALPHABETIQUE!$A$2))+1,""),ROWS(I$7:I49))),"")</f>
        <v/>
      </c>
    </row>
    <row r="49" spans="8:15">
      <c r="H49" s="1" t="str">
        <f t="array" ref="H49">IFERROR(INDEX(Tableau2[SPECIALITE],SMALL(IF(SPECIALITE!$K$3=Tableau2[SPECIALITE],ROW(Tableau2[SPECIALITE])-MIN(ROW(ALPHABETIQUE!$A$2))+1,""),ROWS(I$7:I50))),"")</f>
        <v/>
      </c>
      <c r="I49" s="1" t="str">
        <f t="array" ref="I49">IFERROR(INDEX(Tableau2[PRODUIT],SMALL(IF(SPECIALITE!$K$3=Tableau2[SPECIALITE],ROW(Tableau2[SPECIALITE])-MIN(ROW(ALPHABETIQUE!$A$2))+1,""),ROWS(I$7:I50))),"")</f>
        <v/>
      </c>
      <c r="J49" s="1" t="str">
        <f t="array" ref="J49">IFERROR(INDEX(Tableau2[MARQUE],SMALL(IF(SPECIALITE!$K$3=Tableau2[SPECIALITE],ROW(Tableau2[SPECIALITE])-MIN(ROW(ALPHABETIQUE!$A$2))+1,""),ROWS(I$7:I50))),"")</f>
        <v/>
      </c>
      <c r="K49" s="1" t="str">
        <f t="array" ref="K49">IFERROR(INDEX(Tableau2[REFERENCE],SMALL(IF(SPECIALITE!$K$3=Tableau2[SPECIALITE],ROW(Tableau2[SPECIALITE])-MIN(ROW(ALPHABETIQUE!$A$2))+1,""),ROWS(I$7:I50))),"")</f>
        <v/>
      </c>
      <c r="L49" s="8" t="str">
        <f t="array" ref="L49">IFERROR(INDEX(Tableau2[CONDITIONNEMENT],SMALL(IF(SPECIALITE!$K$3=Tableau2[SPECIALITE],ROW(Tableau2[SPECIALITE])-MIN(ROW(ALPHABETIQUE!$A$2))+1,""),ROWS(I$7:I50))),"")</f>
        <v/>
      </c>
      <c r="M49" s="8" t="str">
        <f t="array" ref="M49">IFERROR(INDEX(Tableau2[FOURNISSEUR],SMALL(IF(SPECIALITE!$K$3=Tableau2[SPECIALITE],ROW(Tableau2[SPECIALITE])-MIN(ROW(ALPHABETIQUE!$A$2))+1,""),ROWS(I$7:I50))),"")</f>
        <v/>
      </c>
      <c r="N49" s="8" t="str">
        <f t="array" ref="N49">IFERROR(INDEX(Tableau2[STOCK MINI],SMALL(IF(SPECIALITE!$K$3=Tableau2[SPECIALITE],ROW(Tableau2[SPECIALITE])-MIN(ROW(ALPHABETIQUE!$A$2))+1,""),ROWS(I$7:I50))),"")</f>
        <v/>
      </c>
      <c r="O49" s="8" t="str">
        <f t="array" ref="O49">IFERROR(INDEX(Tableau2[PRIX],SMALL(IF(SPECIALITE!$K$3=Tableau2[SPECIALITE],ROW(Tableau2[SPECIALITE])-MIN(ROW(ALPHABETIQUE!$A$2))+1,""),ROWS(I$7:I50))),"")</f>
        <v/>
      </c>
    </row>
    <row r="50" spans="8:15">
      <c r="H50" s="1" t="str">
        <f t="array" ref="H50">IFERROR(INDEX(Tableau2[SPECIALITE],SMALL(IF(SPECIALITE!$K$3=Tableau2[SPECIALITE],ROW(Tableau2[SPECIALITE])-MIN(ROW(ALPHABETIQUE!$A$2))+1,""),ROWS(I$7:I51))),"")</f>
        <v/>
      </c>
      <c r="I50" s="1" t="str">
        <f t="array" ref="I50">IFERROR(INDEX(Tableau2[PRODUIT],SMALL(IF(SPECIALITE!$K$3=Tableau2[SPECIALITE],ROW(Tableau2[SPECIALITE])-MIN(ROW(ALPHABETIQUE!$A$2))+1,""),ROWS(I$7:I51))),"")</f>
        <v/>
      </c>
      <c r="J50" s="1" t="str">
        <f t="array" ref="J50">IFERROR(INDEX(Tableau2[MARQUE],SMALL(IF(SPECIALITE!$K$3=Tableau2[SPECIALITE],ROW(Tableau2[SPECIALITE])-MIN(ROW(ALPHABETIQUE!$A$2))+1,""),ROWS(I$7:I51))),"")</f>
        <v/>
      </c>
      <c r="K50" s="1" t="str">
        <f t="array" ref="K50">IFERROR(INDEX(Tableau2[REFERENCE],SMALL(IF(SPECIALITE!$K$3=Tableau2[SPECIALITE],ROW(Tableau2[SPECIALITE])-MIN(ROW(ALPHABETIQUE!$A$2))+1,""),ROWS(I$7:I51))),"")</f>
        <v/>
      </c>
      <c r="L50" s="8" t="str">
        <f t="array" ref="L50">IFERROR(INDEX(Tableau2[CONDITIONNEMENT],SMALL(IF(SPECIALITE!$K$3=Tableau2[SPECIALITE],ROW(Tableau2[SPECIALITE])-MIN(ROW(ALPHABETIQUE!$A$2))+1,""),ROWS(I$7:I51))),"")</f>
        <v/>
      </c>
      <c r="M50" s="8" t="str">
        <f t="array" ref="M50">IFERROR(INDEX(Tableau2[FOURNISSEUR],SMALL(IF(SPECIALITE!$K$3=Tableau2[SPECIALITE],ROW(Tableau2[SPECIALITE])-MIN(ROW(ALPHABETIQUE!$A$2))+1,""),ROWS(I$7:I51))),"")</f>
        <v/>
      </c>
      <c r="N50" s="8" t="str">
        <f t="array" ref="N50">IFERROR(INDEX(Tableau2[STOCK MINI],SMALL(IF(SPECIALITE!$K$3=Tableau2[SPECIALITE],ROW(Tableau2[SPECIALITE])-MIN(ROW(ALPHABETIQUE!$A$2))+1,""),ROWS(I$7:I51))),"")</f>
        <v/>
      </c>
      <c r="O50" s="8" t="str">
        <f t="array" ref="O50">IFERROR(INDEX(Tableau2[PRIX],SMALL(IF(SPECIALITE!$K$3=Tableau2[SPECIALITE],ROW(Tableau2[SPECIALITE])-MIN(ROW(ALPHABETIQUE!$A$2))+1,""),ROWS(I$7:I51))),"")</f>
        <v/>
      </c>
    </row>
    <row r="51" spans="8:15">
      <c r="H51" s="1" t="str">
        <f t="array" ref="H51">IFERROR(INDEX(Tableau2[SPECIALITE],SMALL(IF(SPECIALITE!$K$3=Tableau2[SPECIALITE],ROW(Tableau2[SPECIALITE])-MIN(ROW(ALPHABETIQUE!$A$2))+1,""),ROWS(I$7:I52))),"")</f>
        <v/>
      </c>
      <c r="I51" s="1" t="str">
        <f t="array" ref="I51">IFERROR(INDEX(Tableau2[PRODUIT],SMALL(IF(SPECIALITE!$K$3=Tableau2[SPECIALITE],ROW(Tableau2[SPECIALITE])-MIN(ROW(ALPHABETIQUE!$A$2))+1,""),ROWS(I$7:I52))),"")</f>
        <v/>
      </c>
      <c r="J51" s="1" t="str">
        <f t="array" ref="J51">IFERROR(INDEX(Tableau2[MARQUE],SMALL(IF(SPECIALITE!$K$3=Tableau2[SPECIALITE],ROW(Tableau2[SPECIALITE])-MIN(ROW(ALPHABETIQUE!$A$2))+1,""),ROWS(I$7:I52))),"")</f>
        <v/>
      </c>
      <c r="K51" s="1" t="str">
        <f t="array" ref="K51">IFERROR(INDEX(Tableau2[REFERENCE],SMALL(IF(SPECIALITE!$K$3=Tableau2[SPECIALITE],ROW(Tableau2[SPECIALITE])-MIN(ROW(ALPHABETIQUE!$A$2))+1,""),ROWS(I$7:I52))),"")</f>
        <v/>
      </c>
      <c r="L51" s="8" t="str">
        <f t="array" ref="L51">IFERROR(INDEX(Tableau2[CONDITIONNEMENT],SMALL(IF(SPECIALITE!$K$3=Tableau2[SPECIALITE],ROW(Tableau2[SPECIALITE])-MIN(ROW(ALPHABETIQUE!$A$2))+1,""),ROWS(I$7:I52))),"")</f>
        <v/>
      </c>
      <c r="M51" s="8" t="str">
        <f t="array" ref="M51">IFERROR(INDEX(Tableau2[FOURNISSEUR],SMALL(IF(SPECIALITE!$K$3=Tableau2[SPECIALITE],ROW(Tableau2[SPECIALITE])-MIN(ROW(ALPHABETIQUE!$A$2))+1,""),ROWS(I$7:I52))),"")</f>
        <v/>
      </c>
      <c r="N51" s="8" t="str">
        <f t="array" ref="N51">IFERROR(INDEX(Tableau2[STOCK MINI],SMALL(IF(SPECIALITE!$K$3=Tableau2[SPECIALITE],ROW(Tableau2[SPECIALITE])-MIN(ROW(ALPHABETIQUE!$A$2))+1,""),ROWS(I$7:I52))),"")</f>
        <v/>
      </c>
      <c r="O51" s="8" t="str">
        <f t="array" ref="O51">IFERROR(INDEX(Tableau2[PRIX],SMALL(IF(SPECIALITE!$K$3=Tableau2[SPECIALITE],ROW(Tableau2[SPECIALITE])-MIN(ROW(ALPHABETIQUE!$A$2))+1,""),ROWS(I$7:I52))),"")</f>
        <v/>
      </c>
    </row>
    <row r="52" spans="8:15">
      <c r="H52" s="1" t="str">
        <f t="array" ref="H52">IFERROR(INDEX(Tableau2[SPECIALITE],SMALL(IF(SPECIALITE!$K$3=Tableau2[SPECIALITE],ROW(Tableau2[SPECIALITE])-MIN(ROW(ALPHABETIQUE!$A$2))+1,""),ROWS(I$7:I53))),"")</f>
        <v/>
      </c>
      <c r="I52" s="1" t="str">
        <f t="array" ref="I52">IFERROR(INDEX(Tableau2[PRODUIT],SMALL(IF(SPECIALITE!$K$3=Tableau2[SPECIALITE],ROW(Tableau2[SPECIALITE])-MIN(ROW(ALPHABETIQUE!$A$2))+1,""),ROWS(I$7:I53))),"")</f>
        <v/>
      </c>
      <c r="J52" s="1" t="str">
        <f t="array" ref="J52">IFERROR(INDEX(Tableau2[MARQUE],SMALL(IF(SPECIALITE!$K$3=Tableau2[SPECIALITE],ROW(Tableau2[SPECIALITE])-MIN(ROW(ALPHABETIQUE!$A$2))+1,""),ROWS(I$7:I53))),"")</f>
        <v/>
      </c>
      <c r="K52" s="1" t="str">
        <f t="array" ref="K52">IFERROR(INDEX(Tableau2[REFERENCE],SMALL(IF(SPECIALITE!$K$3=Tableau2[SPECIALITE],ROW(Tableau2[SPECIALITE])-MIN(ROW(ALPHABETIQUE!$A$2))+1,""),ROWS(I$7:I53))),"")</f>
        <v/>
      </c>
      <c r="L52" s="8" t="str">
        <f t="array" ref="L52">IFERROR(INDEX(Tableau2[CONDITIONNEMENT],SMALL(IF(SPECIALITE!$K$3=Tableau2[SPECIALITE],ROW(Tableau2[SPECIALITE])-MIN(ROW(ALPHABETIQUE!$A$2))+1,""),ROWS(I$7:I53))),"")</f>
        <v/>
      </c>
      <c r="M52" s="8" t="str">
        <f t="array" ref="M52">IFERROR(INDEX(Tableau2[FOURNISSEUR],SMALL(IF(SPECIALITE!$K$3=Tableau2[SPECIALITE],ROW(Tableau2[SPECIALITE])-MIN(ROW(ALPHABETIQUE!$A$2))+1,""),ROWS(I$7:I53))),"")</f>
        <v/>
      </c>
      <c r="N52" s="8" t="str">
        <f t="array" ref="N52">IFERROR(INDEX(Tableau2[STOCK MINI],SMALL(IF(SPECIALITE!$K$3=Tableau2[SPECIALITE],ROW(Tableau2[SPECIALITE])-MIN(ROW(ALPHABETIQUE!$A$2))+1,""),ROWS(I$7:I53))),"")</f>
        <v/>
      </c>
      <c r="O52" s="8" t="str">
        <f t="array" ref="O52">IFERROR(INDEX(Tableau2[PRIX],SMALL(IF(SPECIALITE!$K$3=Tableau2[SPECIALITE],ROW(Tableau2[SPECIALITE])-MIN(ROW(ALPHABETIQUE!$A$2))+1,""),ROWS(I$7:I53))),"")</f>
        <v/>
      </c>
    </row>
    <row r="53" spans="8:15">
      <c r="H53" s="1" t="str">
        <f t="array" ref="H53">IFERROR(INDEX(Tableau2[SPECIALITE],SMALL(IF(SPECIALITE!$K$3=Tableau2[SPECIALITE],ROW(Tableau2[SPECIALITE])-MIN(ROW(ALPHABETIQUE!$A$2))+1,""),ROWS(I$7:I54))),"")</f>
        <v/>
      </c>
      <c r="I53" s="1" t="str">
        <f t="array" ref="I53">IFERROR(INDEX(Tableau2[PRODUIT],SMALL(IF(SPECIALITE!$K$3=Tableau2[SPECIALITE],ROW(Tableau2[SPECIALITE])-MIN(ROW(ALPHABETIQUE!$A$2))+1,""),ROWS(I$7:I54))),"")</f>
        <v/>
      </c>
      <c r="J53" s="1" t="str">
        <f t="array" ref="J53">IFERROR(INDEX(Tableau2[MARQUE],SMALL(IF(SPECIALITE!$K$3=Tableau2[SPECIALITE],ROW(Tableau2[SPECIALITE])-MIN(ROW(ALPHABETIQUE!$A$2))+1,""),ROWS(I$7:I54))),"")</f>
        <v/>
      </c>
      <c r="K53" s="1" t="str">
        <f t="array" ref="K53">IFERROR(INDEX(Tableau2[REFERENCE],SMALL(IF(SPECIALITE!$K$3=Tableau2[SPECIALITE],ROW(Tableau2[SPECIALITE])-MIN(ROW(ALPHABETIQUE!$A$2))+1,""),ROWS(I$7:I54))),"")</f>
        <v/>
      </c>
      <c r="L53" s="8" t="str">
        <f t="array" ref="L53">IFERROR(INDEX(Tableau2[CONDITIONNEMENT],SMALL(IF(SPECIALITE!$K$3=Tableau2[SPECIALITE],ROW(Tableau2[SPECIALITE])-MIN(ROW(ALPHABETIQUE!$A$2))+1,""),ROWS(I$7:I54))),"")</f>
        <v/>
      </c>
      <c r="M53" s="8" t="str">
        <f t="array" ref="M53">IFERROR(INDEX(Tableau2[FOURNISSEUR],SMALL(IF(SPECIALITE!$K$3=Tableau2[SPECIALITE],ROW(Tableau2[SPECIALITE])-MIN(ROW(ALPHABETIQUE!$A$2))+1,""),ROWS(I$7:I54))),"")</f>
        <v/>
      </c>
      <c r="N53" s="8" t="str">
        <f t="array" ref="N53">IFERROR(INDEX(Tableau2[STOCK MINI],SMALL(IF(SPECIALITE!$K$3=Tableau2[SPECIALITE],ROW(Tableau2[SPECIALITE])-MIN(ROW(ALPHABETIQUE!$A$2))+1,""),ROWS(I$7:I54))),"")</f>
        <v/>
      </c>
      <c r="O53" s="8" t="str">
        <f t="array" ref="O53">IFERROR(INDEX(Tableau2[PRIX],SMALL(IF(SPECIALITE!$K$3=Tableau2[SPECIALITE],ROW(Tableau2[SPECIALITE])-MIN(ROW(ALPHABETIQUE!$A$2))+1,""),ROWS(I$7:I54))),"")</f>
        <v/>
      </c>
    </row>
    <row r="54" spans="8:15">
      <c r="H54" s="1" t="str">
        <f t="array" ref="H54">IFERROR(INDEX(Tableau2[SPECIALITE],SMALL(IF(SPECIALITE!$K$3=Tableau2[SPECIALITE],ROW(Tableau2[SPECIALITE])-MIN(ROW(ALPHABETIQUE!$A$2))+1,""),ROWS(I$7:I55))),"")</f>
        <v/>
      </c>
      <c r="I54" s="1" t="str">
        <f t="array" ref="I54">IFERROR(INDEX(Tableau2[PRODUIT],SMALL(IF(SPECIALITE!$K$3=Tableau2[SPECIALITE],ROW(Tableau2[SPECIALITE])-MIN(ROW(ALPHABETIQUE!$A$2))+1,""),ROWS(I$7:I55))),"")</f>
        <v/>
      </c>
      <c r="J54" s="1" t="str">
        <f t="array" ref="J54">IFERROR(INDEX(Tableau2[MARQUE],SMALL(IF(SPECIALITE!$K$3=Tableau2[SPECIALITE],ROW(Tableau2[SPECIALITE])-MIN(ROW(ALPHABETIQUE!$A$2))+1,""),ROWS(I$7:I55))),"")</f>
        <v/>
      </c>
      <c r="K54" s="1" t="str">
        <f t="array" ref="K54">IFERROR(INDEX(Tableau2[REFERENCE],SMALL(IF(SPECIALITE!$K$3=Tableau2[SPECIALITE],ROW(Tableau2[SPECIALITE])-MIN(ROW(ALPHABETIQUE!$A$2))+1,""),ROWS(I$7:I55))),"")</f>
        <v/>
      </c>
      <c r="L54" s="8" t="str">
        <f t="array" ref="L54">IFERROR(INDEX(Tableau2[CONDITIONNEMENT],SMALL(IF(SPECIALITE!$K$3=Tableau2[SPECIALITE],ROW(Tableau2[SPECIALITE])-MIN(ROW(ALPHABETIQUE!$A$2))+1,""),ROWS(I$7:I55))),"")</f>
        <v/>
      </c>
      <c r="M54" s="8" t="str">
        <f t="array" ref="M54">IFERROR(INDEX(Tableau2[FOURNISSEUR],SMALL(IF(SPECIALITE!$K$3=Tableau2[SPECIALITE],ROW(Tableau2[SPECIALITE])-MIN(ROW(ALPHABETIQUE!$A$2))+1,""),ROWS(I$7:I55))),"")</f>
        <v/>
      </c>
      <c r="N54" s="8" t="str">
        <f t="array" ref="N54">IFERROR(INDEX(Tableau2[STOCK MINI],SMALL(IF(SPECIALITE!$K$3=Tableau2[SPECIALITE],ROW(Tableau2[SPECIALITE])-MIN(ROW(ALPHABETIQUE!$A$2))+1,""),ROWS(I$7:I55))),"")</f>
        <v/>
      </c>
      <c r="O54" s="8" t="str">
        <f t="array" ref="O54">IFERROR(INDEX(Tableau2[PRIX],SMALL(IF(SPECIALITE!$K$3=Tableau2[SPECIALITE],ROW(Tableau2[SPECIALITE])-MIN(ROW(ALPHABETIQUE!$A$2))+1,""),ROWS(I$7:I55))),"")</f>
        <v/>
      </c>
    </row>
    <row r="55" spans="8:15">
      <c r="H55" s="1" t="str">
        <f t="array" ref="H55">IFERROR(INDEX(Tableau2[SPECIALITE],SMALL(IF(SPECIALITE!$K$3=Tableau2[SPECIALITE],ROW(Tableau2[SPECIALITE])-MIN(ROW(ALPHABETIQUE!$A$2))+1,""),ROWS(I$7:I56))),"")</f>
        <v/>
      </c>
      <c r="I55" s="1" t="str">
        <f t="array" ref="I55">IFERROR(INDEX(Tableau2[PRODUIT],SMALL(IF(SPECIALITE!$K$3=Tableau2[SPECIALITE],ROW(Tableau2[SPECIALITE])-MIN(ROW(ALPHABETIQUE!$A$2))+1,""),ROWS(I$7:I56))),"")</f>
        <v/>
      </c>
      <c r="J55" s="1" t="str">
        <f t="array" ref="J55">IFERROR(INDEX(Tableau2[MARQUE],SMALL(IF(SPECIALITE!$K$3=Tableau2[SPECIALITE],ROW(Tableau2[SPECIALITE])-MIN(ROW(ALPHABETIQUE!$A$2))+1,""),ROWS(I$7:I56))),"")</f>
        <v/>
      </c>
      <c r="K55" s="1" t="str">
        <f t="array" ref="K55">IFERROR(INDEX(Tableau2[REFERENCE],SMALL(IF(SPECIALITE!$K$3=Tableau2[SPECIALITE],ROW(Tableau2[SPECIALITE])-MIN(ROW(ALPHABETIQUE!$A$2))+1,""),ROWS(I$7:I56))),"")</f>
        <v/>
      </c>
      <c r="L55" s="8" t="str">
        <f t="array" ref="L55">IFERROR(INDEX(Tableau2[CONDITIONNEMENT],SMALL(IF(SPECIALITE!$K$3=Tableau2[SPECIALITE],ROW(Tableau2[SPECIALITE])-MIN(ROW(ALPHABETIQUE!$A$2))+1,""),ROWS(I$7:I56))),"")</f>
        <v/>
      </c>
      <c r="M55" s="8" t="str">
        <f t="array" ref="M55">IFERROR(INDEX(Tableau2[FOURNISSEUR],SMALL(IF(SPECIALITE!$K$3=Tableau2[SPECIALITE],ROW(Tableau2[SPECIALITE])-MIN(ROW(ALPHABETIQUE!$A$2))+1,""),ROWS(I$7:I56))),"")</f>
        <v/>
      </c>
      <c r="N55" s="8" t="str">
        <f t="array" ref="N55">IFERROR(INDEX(Tableau2[STOCK MINI],SMALL(IF(SPECIALITE!$K$3=Tableau2[SPECIALITE],ROW(Tableau2[SPECIALITE])-MIN(ROW(ALPHABETIQUE!$A$2))+1,""),ROWS(I$7:I56))),"")</f>
        <v/>
      </c>
      <c r="O55" s="8" t="str">
        <f t="array" ref="O55">IFERROR(INDEX(Tableau2[PRIX],SMALL(IF(SPECIALITE!$K$3=Tableau2[SPECIALITE],ROW(Tableau2[SPECIALITE])-MIN(ROW(ALPHABETIQUE!$A$2))+1,""),ROWS(I$7:I56))),"")</f>
        <v/>
      </c>
    </row>
    <row r="56" spans="8:15">
      <c r="H56" s="1" t="str">
        <f t="array" ref="H56">IFERROR(INDEX(Tableau2[SPECIALITE],SMALL(IF(SPECIALITE!$K$3=Tableau2[SPECIALITE],ROW(Tableau2[SPECIALITE])-MIN(ROW(ALPHABETIQUE!$A$2))+1,""),ROWS(I$7:I57))),"")</f>
        <v/>
      </c>
      <c r="I56" s="1" t="str">
        <f t="array" ref="I56">IFERROR(INDEX(Tableau2[PRODUIT],SMALL(IF(SPECIALITE!$K$3=Tableau2[SPECIALITE],ROW(Tableau2[SPECIALITE])-MIN(ROW(ALPHABETIQUE!$A$2))+1,""),ROWS(I$7:I57))),"")</f>
        <v/>
      </c>
      <c r="J56" s="1" t="str">
        <f t="array" ref="J56">IFERROR(INDEX(Tableau2[MARQUE],SMALL(IF(SPECIALITE!$K$3=Tableau2[SPECIALITE],ROW(Tableau2[SPECIALITE])-MIN(ROW(ALPHABETIQUE!$A$2))+1,""),ROWS(I$7:I57))),"")</f>
        <v/>
      </c>
      <c r="K56" s="1" t="str">
        <f t="array" ref="K56">IFERROR(INDEX(Tableau2[REFERENCE],SMALL(IF(SPECIALITE!$K$3=Tableau2[SPECIALITE],ROW(Tableau2[SPECIALITE])-MIN(ROW(ALPHABETIQUE!$A$2))+1,""),ROWS(I$7:I57))),"")</f>
        <v/>
      </c>
      <c r="L56" s="8" t="str">
        <f t="array" ref="L56">IFERROR(INDEX(Tableau2[CONDITIONNEMENT],SMALL(IF(SPECIALITE!$K$3=Tableau2[SPECIALITE],ROW(Tableau2[SPECIALITE])-MIN(ROW(ALPHABETIQUE!$A$2))+1,""),ROWS(I$7:I57))),"")</f>
        <v/>
      </c>
      <c r="M56" s="8" t="str">
        <f t="array" ref="M56">IFERROR(INDEX(Tableau2[FOURNISSEUR],SMALL(IF(SPECIALITE!$K$3=Tableau2[SPECIALITE],ROW(Tableau2[SPECIALITE])-MIN(ROW(ALPHABETIQUE!$A$2))+1,""),ROWS(I$7:I57))),"")</f>
        <v/>
      </c>
      <c r="N56" s="8" t="str">
        <f t="array" ref="N56">IFERROR(INDEX(Tableau2[STOCK MINI],SMALL(IF(SPECIALITE!$K$3=Tableau2[SPECIALITE],ROW(Tableau2[SPECIALITE])-MIN(ROW(ALPHABETIQUE!$A$2))+1,""),ROWS(I$7:I57))),"")</f>
        <v/>
      </c>
      <c r="O56" s="8" t="str">
        <f t="array" ref="O56">IFERROR(INDEX(Tableau2[PRIX],SMALL(IF(SPECIALITE!$K$3=Tableau2[SPECIALITE],ROW(Tableau2[SPECIALITE])-MIN(ROW(ALPHABETIQUE!$A$2))+1,""),ROWS(I$7:I57))),"")</f>
        <v/>
      </c>
    </row>
    <row r="57" spans="8:15">
      <c r="H57" s="1" t="str">
        <f t="array" ref="H57">IFERROR(INDEX(Tableau2[SPECIALITE],SMALL(IF(SPECIALITE!$K$3=Tableau2[SPECIALITE],ROW(Tableau2[SPECIALITE])-MIN(ROW(ALPHABETIQUE!$A$2))+1,""),ROWS(I$7:I58))),"")</f>
        <v/>
      </c>
      <c r="I57" s="1" t="str">
        <f t="array" ref="I57">IFERROR(INDEX(Tableau2[PRODUIT],SMALL(IF(SPECIALITE!$K$3=Tableau2[SPECIALITE],ROW(Tableau2[SPECIALITE])-MIN(ROW(ALPHABETIQUE!$A$2))+1,""),ROWS(I$7:I58))),"")</f>
        <v/>
      </c>
      <c r="J57" s="1" t="str">
        <f t="array" ref="J57">IFERROR(INDEX(Tableau2[MARQUE],SMALL(IF(SPECIALITE!$K$3=Tableau2[SPECIALITE],ROW(Tableau2[SPECIALITE])-MIN(ROW(ALPHABETIQUE!$A$2))+1,""),ROWS(I$7:I58))),"")</f>
        <v/>
      </c>
      <c r="K57" s="1" t="str">
        <f t="array" ref="K57">IFERROR(INDEX(Tableau2[REFERENCE],SMALL(IF(SPECIALITE!$K$3=Tableau2[SPECIALITE],ROW(Tableau2[SPECIALITE])-MIN(ROW(ALPHABETIQUE!$A$2))+1,""),ROWS(I$7:I58))),"")</f>
        <v/>
      </c>
      <c r="L57" s="8" t="str">
        <f t="array" ref="L57">IFERROR(INDEX(Tableau2[CONDITIONNEMENT],SMALL(IF(SPECIALITE!$K$3=Tableau2[SPECIALITE],ROW(Tableau2[SPECIALITE])-MIN(ROW(ALPHABETIQUE!$A$2))+1,""),ROWS(I$7:I58))),"")</f>
        <v/>
      </c>
      <c r="M57" s="8" t="str">
        <f t="array" ref="M57">IFERROR(INDEX(Tableau2[FOURNISSEUR],SMALL(IF(SPECIALITE!$K$3=Tableau2[SPECIALITE],ROW(Tableau2[SPECIALITE])-MIN(ROW(ALPHABETIQUE!$A$2))+1,""),ROWS(I$7:I58))),"")</f>
        <v/>
      </c>
      <c r="N57" s="8" t="str">
        <f t="array" ref="N57">IFERROR(INDEX(Tableau2[STOCK MINI],SMALL(IF(SPECIALITE!$K$3=Tableau2[SPECIALITE],ROW(Tableau2[SPECIALITE])-MIN(ROW(ALPHABETIQUE!$A$2))+1,""),ROWS(I$7:I58))),"")</f>
        <v/>
      </c>
      <c r="O57" s="8" t="str">
        <f t="array" ref="O57">IFERROR(INDEX(Tableau2[PRIX],SMALL(IF(SPECIALITE!$K$3=Tableau2[SPECIALITE],ROW(Tableau2[SPECIALITE])-MIN(ROW(ALPHABETIQUE!$A$2))+1,""),ROWS(I$7:I58))),"")</f>
        <v/>
      </c>
    </row>
    <row r="58" spans="8:15">
      <c r="H58" s="1" t="str">
        <f t="array" ref="H58">IFERROR(INDEX(Tableau2[SPECIALITE],SMALL(IF(SPECIALITE!$K$3=Tableau2[SPECIALITE],ROW(Tableau2[SPECIALITE])-MIN(ROW(ALPHABETIQUE!$A$2))+1,""),ROWS(I$7:I59))),"")</f>
        <v/>
      </c>
      <c r="I58" s="1" t="str">
        <f t="array" ref="I58">IFERROR(INDEX(Tableau2[PRODUIT],SMALL(IF(SPECIALITE!$K$3=Tableau2[SPECIALITE],ROW(Tableau2[SPECIALITE])-MIN(ROW(ALPHABETIQUE!$A$2))+1,""),ROWS(I$7:I59))),"")</f>
        <v/>
      </c>
      <c r="J58" s="1" t="str">
        <f t="array" ref="J58">IFERROR(INDEX(Tableau2[MARQUE],SMALL(IF(SPECIALITE!$K$3=Tableau2[SPECIALITE],ROW(Tableau2[SPECIALITE])-MIN(ROW(ALPHABETIQUE!$A$2))+1,""),ROWS(I$7:I59))),"")</f>
        <v/>
      </c>
      <c r="K58" s="1" t="str">
        <f t="array" ref="K58">IFERROR(INDEX(Tableau2[REFERENCE],SMALL(IF(SPECIALITE!$K$3=Tableau2[SPECIALITE],ROW(Tableau2[SPECIALITE])-MIN(ROW(ALPHABETIQUE!$A$2))+1,""),ROWS(I$7:I59))),"")</f>
        <v/>
      </c>
      <c r="L58" s="8" t="str">
        <f t="array" ref="L58">IFERROR(INDEX(Tableau2[CONDITIONNEMENT],SMALL(IF(SPECIALITE!$K$3=Tableau2[SPECIALITE],ROW(Tableau2[SPECIALITE])-MIN(ROW(ALPHABETIQUE!$A$2))+1,""),ROWS(I$7:I59))),"")</f>
        <v/>
      </c>
      <c r="M58" s="8" t="str">
        <f t="array" ref="M58">IFERROR(INDEX(Tableau2[FOURNISSEUR],SMALL(IF(SPECIALITE!$K$3=Tableau2[SPECIALITE],ROW(Tableau2[SPECIALITE])-MIN(ROW(ALPHABETIQUE!$A$2))+1,""),ROWS(I$7:I59))),"")</f>
        <v/>
      </c>
      <c r="N58" s="8" t="str">
        <f t="array" ref="N58">IFERROR(INDEX(Tableau2[STOCK MINI],SMALL(IF(SPECIALITE!$K$3=Tableau2[SPECIALITE],ROW(Tableau2[SPECIALITE])-MIN(ROW(ALPHABETIQUE!$A$2))+1,""),ROWS(I$7:I59))),"")</f>
        <v/>
      </c>
      <c r="O58" s="8" t="str">
        <f t="array" ref="O58">IFERROR(INDEX(Tableau2[PRIX],SMALL(IF(SPECIALITE!$K$3=Tableau2[SPECIALITE],ROW(Tableau2[SPECIALITE])-MIN(ROW(ALPHABETIQUE!$A$2))+1,""),ROWS(I$7:I59))),"")</f>
        <v/>
      </c>
    </row>
    <row r="59" spans="8:15">
      <c r="H59" s="1" t="str">
        <f t="array" ref="H59">IFERROR(INDEX(Tableau2[SPECIALITE],SMALL(IF(SPECIALITE!$K$3=Tableau2[SPECIALITE],ROW(Tableau2[SPECIALITE])-MIN(ROW(ALPHABETIQUE!$A$2))+1,""),ROWS(I$7:I60))),"")</f>
        <v/>
      </c>
      <c r="I59" s="1" t="str">
        <f t="array" ref="I59">IFERROR(INDEX(Tableau2[PRODUIT],SMALL(IF(SPECIALITE!$K$3=Tableau2[SPECIALITE],ROW(Tableau2[SPECIALITE])-MIN(ROW(ALPHABETIQUE!$A$2))+1,""),ROWS(I$7:I60))),"")</f>
        <v/>
      </c>
      <c r="J59" s="1" t="str">
        <f t="array" ref="J59">IFERROR(INDEX(Tableau2[MARQUE],SMALL(IF(SPECIALITE!$K$3=Tableau2[SPECIALITE],ROW(Tableau2[SPECIALITE])-MIN(ROW(ALPHABETIQUE!$A$2))+1,""),ROWS(I$7:I60))),"")</f>
        <v/>
      </c>
      <c r="K59" s="1" t="str">
        <f t="array" ref="K59">IFERROR(INDEX(Tableau2[REFERENCE],SMALL(IF(SPECIALITE!$K$3=Tableau2[SPECIALITE],ROW(Tableau2[SPECIALITE])-MIN(ROW(ALPHABETIQUE!$A$2))+1,""),ROWS(I$7:I60))),"")</f>
        <v/>
      </c>
      <c r="L59" s="8" t="str">
        <f t="array" ref="L59">IFERROR(INDEX(Tableau2[CONDITIONNEMENT],SMALL(IF(SPECIALITE!$K$3=Tableau2[SPECIALITE],ROW(Tableau2[SPECIALITE])-MIN(ROW(ALPHABETIQUE!$A$2))+1,""),ROWS(I$7:I60))),"")</f>
        <v/>
      </c>
      <c r="M59" s="8" t="str">
        <f t="array" ref="M59">IFERROR(INDEX(Tableau2[FOURNISSEUR],SMALL(IF(SPECIALITE!$K$3=Tableau2[SPECIALITE],ROW(Tableau2[SPECIALITE])-MIN(ROW(ALPHABETIQUE!$A$2))+1,""),ROWS(I$7:I60))),"")</f>
        <v/>
      </c>
      <c r="N59" s="8" t="str">
        <f t="array" ref="N59">IFERROR(INDEX(Tableau2[STOCK MINI],SMALL(IF(SPECIALITE!$K$3=Tableau2[SPECIALITE],ROW(Tableau2[SPECIALITE])-MIN(ROW(ALPHABETIQUE!$A$2))+1,""),ROWS(I$7:I60))),"")</f>
        <v/>
      </c>
      <c r="O59" s="8" t="str">
        <f t="array" ref="O59">IFERROR(INDEX(Tableau2[PRIX],SMALL(IF(SPECIALITE!$K$3=Tableau2[SPECIALITE],ROW(Tableau2[SPECIALITE])-MIN(ROW(ALPHABETIQUE!$A$2))+1,""),ROWS(I$7:I60))),"")</f>
        <v/>
      </c>
    </row>
    <row r="60" spans="8:15">
      <c r="H60" s="1" t="str">
        <f t="array" ref="H60">IFERROR(INDEX(Tableau2[SPECIALITE],SMALL(IF(SPECIALITE!$K$3=Tableau2[SPECIALITE],ROW(Tableau2[SPECIALITE])-MIN(ROW(ALPHABETIQUE!$A$2))+1,""),ROWS(I$7:I61))),"")</f>
        <v/>
      </c>
      <c r="I60" s="1" t="str">
        <f t="array" ref="I60">IFERROR(INDEX(Tableau2[PRODUIT],SMALL(IF(SPECIALITE!$K$3=Tableau2[SPECIALITE],ROW(Tableau2[SPECIALITE])-MIN(ROW(ALPHABETIQUE!$A$2))+1,""),ROWS(I$7:I61))),"")</f>
        <v/>
      </c>
      <c r="J60" s="1" t="str">
        <f t="array" ref="J60">IFERROR(INDEX(Tableau2[MARQUE],SMALL(IF(SPECIALITE!$K$3=Tableau2[SPECIALITE],ROW(Tableau2[SPECIALITE])-MIN(ROW(ALPHABETIQUE!$A$2))+1,""),ROWS(I$7:I61))),"")</f>
        <v/>
      </c>
      <c r="K60" s="1" t="str">
        <f t="array" ref="K60">IFERROR(INDEX(Tableau2[REFERENCE],SMALL(IF(SPECIALITE!$K$3=Tableau2[SPECIALITE],ROW(Tableau2[SPECIALITE])-MIN(ROW(ALPHABETIQUE!$A$2))+1,""),ROWS(I$7:I61))),"")</f>
        <v/>
      </c>
      <c r="L60" s="8" t="str">
        <f t="array" ref="L60">IFERROR(INDEX(Tableau2[CONDITIONNEMENT],SMALL(IF(SPECIALITE!$K$3=Tableau2[SPECIALITE],ROW(Tableau2[SPECIALITE])-MIN(ROW(ALPHABETIQUE!$A$2))+1,""),ROWS(I$7:I61))),"")</f>
        <v/>
      </c>
      <c r="M60" s="8" t="str">
        <f t="array" ref="M60">IFERROR(INDEX(Tableau2[FOURNISSEUR],SMALL(IF(SPECIALITE!$K$3=Tableau2[SPECIALITE],ROW(Tableau2[SPECIALITE])-MIN(ROW(ALPHABETIQUE!$A$2))+1,""),ROWS(I$7:I61))),"")</f>
        <v/>
      </c>
      <c r="N60" s="8" t="str">
        <f t="array" ref="N60">IFERROR(INDEX(Tableau2[STOCK MINI],SMALL(IF(SPECIALITE!$K$3=Tableau2[SPECIALITE],ROW(Tableau2[SPECIALITE])-MIN(ROW(ALPHABETIQUE!$A$2))+1,""),ROWS(I$7:I61))),"")</f>
        <v/>
      </c>
      <c r="O60" s="8" t="str">
        <f t="array" ref="O60">IFERROR(INDEX(Tableau2[PRIX],SMALL(IF(SPECIALITE!$K$3=Tableau2[SPECIALITE],ROW(Tableau2[SPECIALITE])-MIN(ROW(ALPHABETIQUE!$A$2))+1,""),ROWS(I$7:I61))),"")</f>
        <v/>
      </c>
    </row>
    <row r="61" spans="8:15">
      <c r="H61" s="1" t="str">
        <f t="array" ref="H61">IFERROR(INDEX(Tableau2[SPECIALITE],SMALL(IF(SPECIALITE!$K$3=Tableau2[SPECIALITE],ROW(Tableau2[SPECIALITE])-MIN(ROW(ALPHABETIQUE!$A$2))+1,""),ROWS(I$7:I62))),"")</f>
        <v/>
      </c>
      <c r="I61" s="1" t="str">
        <f t="array" ref="I61">IFERROR(INDEX(Tableau2[PRODUIT],SMALL(IF(SPECIALITE!$K$3=Tableau2[SPECIALITE],ROW(Tableau2[SPECIALITE])-MIN(ROW(ALPHABETIQUE!$A$2))+1,""),ROWS(I$7:I62))),"")</f>
        <v/>
      </c>
      <c r="J61" s="1" t="str">
        <f t="array" ref="J61">IFERROR(INDEX(Tableau2[MARQUE],SMALL(IF(SPECIALITE!$K$3=Tableau2[SPECIALITE],ROW(Tableau2[SPECIALITE])-MIN(ROW(ALPHABETIQUE!$A$2))+1,""),ROWS(I$7:I62))),"")</f>
        <v/>
      </c>
      <c r="K61" s="1" t="str">
        <f t="array" ref="K61">IFERROR(INDEX(Tableau2[REFERENCE],SMALL(IF(SPECIALITE!$K$3=Tableau2[SPECIALITE],ROW(Tableau2[SPECIALITE])-MIN(ROW(ALPHABETIQUE!$A$2))+1,""),ROWS(I$7:I62))),"")</f>
        <v/>
      </c>
      <c r="L61" s="8" t="str">
        <f t="array" ref="L61">IFERROR(INDEX(Tableau2[CONDITIONNEMENT],SMALL(IF(SPECIALITE!$K$3=Tableau2[SPECIALITE],ROW(Tableau2[SPECIALITE])-MIN(ROW(ALPHABETIQUE!$A$2))+1,""),ROWS(I$7:I62))),"")</f>
        <v/>
      </c>
      <c r="M61" s="8" t="str">
        <f t="array" ref="M61">IFERROR(INDEX(Tableau2[FOURNISSEUR],SMALL(IF(SPECIALITE!$K$3=Tableau2[SPECIALITE],ROW(Tableau2[SPECIALITE])-MIN(ROW(ALPHABETIQUE!$A$2))+1,""),ROWS(I$7:I62))),"")</f>
        <v/>
      </c>
      <c r="N61" s="8" t="str">
        <f t="array" ref="N61">IFERROR(INDEX(Tableau2[STOCK MINI],SMALL(IF(SPECIALITE!$K$3=Tableau2[SPECIALITE],ROW(Tableau2[SPECIALITE])-MIN(ROW(ALPHABETIQUE!$A$2))+1,""),ROWS(I$7:I62))),"")</f>
        <v/>
      </c>
      <c r="O61" s="8" t="str">
        <f t="array" ref="O61">IFERROR(INDEX(Tableau2[PRIX],SMALL(IF(SPECIALITE!$K$3=Tableau2[SPECIALITE],ROW(Tableau2[SPECIALITE])-MIN(ROW(ALPHABETIQUE!$A$2))+1,""),ROWS(I$7:I62))),"")</f>
        <v/>
      </c>
    </row>
    <row r="62" spans="8:15">
      <c r="H62" s="1" t="str">
        <f t="array" ref="H62">IFERROR(INDEX(Tableau2[SPECIALITE],SMALL(IF(SPECIALITE!$K$3=Tableau2[SPECIALITE],ROW(Tableau2[SPECIALITE])-MIN(ROW(ALPHABETIQUE!$A$2))+1,""),ROWS(I$7:I63))),"")</f>
        <v/>
      </c>
      <c r="I62" s="1" t="str">
        <f t="array" ref="I62">IFERROR(INDEX(Tableau2[PRODUIT],SMALL(IF(SPECIALITE!$K$3=Tableau2[SPECIALITE],ROW(Tableau2[SPECIALITE])-MIN(ROW(ALPHABETIQUE!$A$2))+1,""),ROWS(I$7:I63))),"")</f>
        <v/>
      </c>
      <c r="J62" s="1" t="str">
        <f t="array" ref="J62">IFERROR(INDEX(Tableau2[MARQUE],SMALL(IF(SPECIALITE!$K$3=Tableau2[SPECIALITE],ROW(Tableau2[SPECIALITE])-MIN(ROW(ALPHABETIQUE!$A$2))+1,""),ROWS(I$7:I63))),"")</f>
        <v/>
      </c>
      <c r="K62" s="1" t="str">
        <f t="array" ref="K62">IFERROR(INDEX(Tableau2[REFERENCE],SMALL(IF(SPECIALITE!$K$3=Tableau2[SPECIALITE],ROW(Tableau2[SPECIALITE])-MIN(ROW(ALPHABETIQUE!$A$2))+1,""),ROWS(I$7:I63))),"")</f>
        <v/>
      </c>
      <c r="L62" s="8" t="str">
        <f t="array" ref="L62">IFERROR(INDEX(Tableau2[CONDITIONNEMENT],SMALL(IF(SPECIALITE!$K$3=Tableau2[SPECIALITE],ROW(Tableau2[SPECIALITE])-MIN(ROW(ALPHABETIQUE!$A$2))+1,""),ROWS(I$7:I63))),"")</f>
        <v/>
      </c>
      <c r="M62" s="8" t="str">
        <f t="array" ref="M62">IFERROR(INDEX(Tableau2[FOURNISSEUR],SMALL(IF(SPECIALITE!$K$3=Tableau2[SPECIALITE],ROW(Tableau2[SPECIALITE])-MIN(ROW(ALPHABETIQUE!$A$2))+1,""),ROWS(I$7:I63))),"")</f>
        <v/>
      </c>
      <c r="N62" s="8" t="str">
        <f t="array" ref="N62">IFERROR(INDEX(Tableau2[STOCK MINI],SMALL(IF(SPECIALITE!$K$3=Tableau2[SPECIALITE],ROW(Tableau2[SPECIALITE])-MIN(ROW(ALPHABETIQUE!$A$2))+1,""),ROWS(I$7:I63))),"")</f>
        <v/>
      </c>
      <c r="O62" s="8" t="str">
        <f t="array" ref="O62">IFERROR(INDEX(Tableau2[PRIX],SMALL(IF(SPECIALITE!$K$3=Tableau2[SPECIALITE],ROW(Tableau2[SPECIALITE])-MIN(ROW(ALPHABETIQUE!$A$2))+1,""),ROWS(I$7:I63))),"")</f>
        <v/>
      </c>
    </row>
    <row r="63" spans="8:15">
      <c r="H63" s="1" t="str">
        <f t="array" ref="H63">IFERROR(INDEX(Tableau2[SPECIALITE],SMALL(IF(SPECIALITE!$K$3=Tableau2[SPECIALITE],ROW(Tableau2[SPECIALITE])-MIN(ROW(ALPHABETIQUE!$A$2))+1,""),ROWS(I$7:I64))),"")</f>
        <v/>
      </c>
      <c r="I63" s="1" t="str">
        <f t="array" ref="I63">IFERROR(INDEX(Tableau2[PRODUIT],SMALL(IF(SPECIALITE!$K$3=Tableau2[SPECIALITE],ROW(Tableau2[SPECIALITE])-MIN(ROW(ALPHABETIQUE!$A$2))+1,""),ROWS(I$7:I64))),"")</f>
        <v/>
      </c>
      <c r="J63" s="1" t="str">
        <f t="array" ref="J63">IFERROR(INDEX(Tableau2[MARQUE],SMALL(IF(SPECIALITE!$K$3=Tableau2[SPECIALITE],ROW(Tableau2[SPECIALITE])-MIN(ROW(ALPHABETIQUE!$A$2))+1,""),ROWS(I$7:I64))),"")</f>
        <v/>
      </c>
      <c r="K63" s="1" t="str">
        <f t="array" ref="K63">IFERROR(INDEX(Tableau2[REFERENCE],SMALL(IF(SPECIALITE!$K$3=Tableau2[SPECIALITE],ROW(Tableau2[SPECIALITE])-MIN(ROW(ALPHABETIQUE!$A$2))+1,""),ROWS(I$7:I64))),"")</f>
        <v/>
      </c>
      <c r="L63" s="8" t="str">
        <f t="array" ref="L63">IFERROR(INDEX(Tableau2[CONDITIONNEMENT],SMALL(IF(SPECIALITE!$K$3=Tableau2[SPECIALITE],ROW(Tableau2[SPECIALITE])-MIN(ROW(ALPHABETIQUE!$A$2))+1,""),ROWS(I$7:I64))),"")</f>
        <v/>
      </c>
      <c r="M63" s="8" t="str">
        <f t="array" ref="M63">IFERROR(INDEX(Tableau2[FOURNISSEUR],SMALL(IF(SPECIALITE!$K$3=Tableau2[SPECIALITE],ROW(Tableau2[SPECIALITE])-MIN(ROW(ALPHABETIQUE!$A$2))+1,""),ROWS(I$7:I64))),"")</f>
        <v/>
      </c>
      <c r="N63" s="8" t="str">
        <f t="array" ref="N63">IFERROR(INDEX(Tableau2[STOCK MINI],SMALL(IF(SPECIALITE!$K$3=Tableau2[SPECIALITE],ROW(Tableau2[SPECIALITE])-MIN(ROW(ALPHABETIQUE!$A$2))+1,""),ROWS(I$7:I64))),"")</f>
        <v/>
      </c>
      <c r="O63" s="8" t="str">
        <f t="array" ref="O63">IFERROR(INDEX(Tableau2[PRIX],SMALL(IF(SPECIALITE!$K$3=Tableau2[SPECIALITE],ROW(Tableau2[SPECIALITE])-MIN(ROW(ALPHABETIQUE!$A$2))+1,""),ROWS(I$7:I64))),"")</f>
        <v/>
      </c>
    </row>
    <row r="64" spans="8:15">
      <c r="H64" s="1" t="str">
        <f t="array" ref="H64">IFERROR(INDEX(Tableau2[SPECIALITE],SMALL(IF(SPECIALITE!$K$3=Tableau2[SPECIALITE],ROW(Tableau2[SPECIALITE])-MIN(ROW(ALPHABETIQUE!$A$2))+1,""),ROWS(I$7:I65))),"")</f>
        <v/>
      </c>
      <c r="I64" s="1" t="str">
        <f t="array" ref="I64">IFERROR(INDEX(Tableau2[PRODUIT],SMALL(IF(SPECIALITE!$K$3=Tableau2[SPECIALITE],ROW(Tableau2[SPECIALITE])-MIN(ROW(ALPHABETIQUE!$A$2))+1,""),ROWS(I$7:I65))),"")</f>
        <v/>
      </c>
      <c r="J64" s="1" t="str">
        <f t="array" ref="J64">IFERROR(INDEX(Tableau2[MARQUE],SMALL(IF(SPECIALITE!$K$3=Tableau2[SPECIALITE],ROW(Tableau2[SPECIALITE])-MIN(ROW(ALPHABETIQUE!$A$2))+1,""),ROWS(I$7:I65))),"")</f>
        <v/>
      </c>
      <c r="K64" s="1" t="str">
        <f t="array" ref="K64">IFERROR(INDEX(Tableau2[REFERENCE],SMALL(IF(SPECIALITE!$K$3=Tableau2[SPECIALITE],ROW(Tableau2[SPECIALITE])-MIN(ROW(ALPHABETIQUE!$A$2))+1,""),ROWS(I$7:I65))),"")</f>
        <v/>
      </c>
      <c r="L64" s="8" t="str">
        <f t="array" ref="L64">IFERROR(INDEX(Tableau2[CONDITIONNEMENT],SMALL(IF(SPECIALITE!$K$3=Tableau2[SPECIALITE],ROW(Tableau2[SPECIALITE])-MIN(ROW(ALPHABETIQUE!$A$2))+1,""),ROWS(I$7:I65))),"")</f>
        <v/>
      </c>
      <c r="M64" s="8" t="str">
        <f t="array" ref="M64">IFERROR(INDEX(Tableau2[FOURNISSEUR],SMALL(IF(SPECIALITE!$K$3=Tableau2[SPECIALITE],ROW(Tableau2[SPECIALITE])-MIN(ROW(ALPHABETIQUE!$A$2))+1,""),ROWS(I$7:I65))),"")</f>
        <v/>
      </c>
      <c r="N64" s="8" t="str">
        <f t="array" ref="N64">IFERROR(INDEX(Tableau2[STOCK MINI],SMALL(IF(SPECIALITE!$K$3=Tableau2[SPECIALITE],ROW(Tableau2[SPECIALITE])-MIN(ROW(ALPHABETIQUE!$A$2))+1,""),ROWS(I$7:I65))),"")</f>
        <v/>
      </c>
      <c r="O64" s="8" t="str">
        <f t="array" ref="O64">IFERROR(INDEX(Tableau2[PRIX],SMALL(IF(SPECIALITE!$K$3=Tableau2[SPECIALITE],ROW(Tableau2[SPECIALITE])-MIN(ROW(ALPHABETIQUE!$A$2))+1,""),ROWS(I$7:I65))),"")</f>
        <v/>
      </c>
    </row>
    <row r="65" spans="8:15">
      <c r="H65" s="1" t="str">
        <f t="array" ref="H65">IFERROR(INDEX(Tableau2[SPECIALITE],SMALL(IF(SPECIALITE!$K$3=Tableau2[SPECIALITE],ROW(Tableau2[SPECIALITE])-MIN(ROW(ALPHABETIQUE!$A$2))+1,""),ROWS(I$7:I66))),"")</f>
        <v/>
      </c>
      <c r="I65" s="1" t="str">
        <f t="array" ref="I65">IFERROR(INDEX(Tableau2[PRODUIT],SMALL(IF(SPECIALITE!$K$3=Tableau2[SPECIALITE],ROW(Tableau2[SPECIALITE])-MIN(ROW(ALPHABETIQUE!$A$2))+1,""),ROWS(I$7:I66))),"")</f>
        <v/>
      </c>
      <c r="J65" s="1" t="str">
        <f t="array" ref="J65">IFERROR(INDEX(Tableau2[MARQUE],SMALL(IF(SPECIALITE!$K$3=Tableau2[SPECIALITE],ROW(Tableau2[SPECIALITE])-MIN(ROW(ALPHABETIQUE!$A$2))+1,""),ROWS(I$7:I66))),"")</f>
        <v/>
      </c>
      <c r="K65" s="1" t="str">
        <f t="array" ref="K65">IFERROR(INDEX(Tableau2[REFERENCE],SMALL(IF(SPECIALITE!$K$3=Tableau2[SPECIALITE],ROW(Tableau2[SPECIALITE])-MIN(ROW(ALPHABETIQUE!$A$2))+1,""),ROWS(I$7:I66))),"")</f>
        <v/>
      </c>
      <c r="L65" s="8" t="str">
        <f t="array" ref="L65">IFERROR(INDEX(Tableau2[CONDITIONNEMENT],SMALL(IF(SPECIALITE!$K$3=Tableau2[SPECIALITE],ROW(Tableau2[SPECIALITE])-MIN(ROW(ALPHABETIQUE!$A$2))+1,""),ROWS(I$7:I66))),"")</f>
        <v/>
      </c>
      <c r="M65" s="8" t="str">
        <f t="array" ref="M65">IFERROR(INDEX(Tableau2[FOURNISSEUR],SMALL(IF(SPECIALITE!$K$3=Tableau2[SPECIALITE],ROW(Tableau2[SPECIALITE])-MIN(ROW(ALPHABETIQUE!$A$2))+1,""),ROWS(I$7:I66))),"")</f>
        <v/>
      </c>
      <c r="N65" s="8" t="str">
        <f t="array" ref="N65">IFERROR(INDEX(Tableau2[STOCK MINI],SMALL(IF(SPECIALITE!$K$3=Tableau2[SPECIALITE],ROW(Tableau2[SPECIALITE])-MIN(ROW(ALPHABETIQUE!$A$2))+1,""),ROWS(I$7:I66))),"")</f>
        <v/>
      </c>
      <c r="O65" s="8" t="str">
        <f t="array" ref="O65">IFERROR(INDEX(Tableau2[PRIX],SMALL(IF(SPECIALITE!$K$3=Tableau2[SPECIALITE],ROW(Tableau2[SPECIALITE])-MIN(ROW(ALPHABETIQUE!$A$2))+1,""),ROWS(I$7:I66))),"")</f>
        <v/>
      </c>
    </row>
    <row r="66" spans="8:15">
      <c r="H66" s="1" t="str">
        <f t="array" ref="H66">IFERROR(INDEX(Tableau2[SPECIALITE],SMALL(IF(SPECIALITE!$K$3=Tableau2[SPECIALITE],ROW(Tableau2[SPECIALITE])-MIN(ROW(ALPHABETIQUE!$A$2))+1,""),ROWS(I$7:I67))),"")</f>
        <v/>
      </c>
      <c r="I66" s="1" t="str">
        <f t="array" ref="I66">IFERROR(INDEX(Tableau2[PRODUIT],SMALL(IF(SPECIALITE!$K$3=Tableau2[SPECIALITE],ROW(Tableau2[SPECIALITE])-MIN(ROW(ALPHABETIQUE!$A$2))+1,""),ROWS(I$7:I67))),"")</f>
        <v/>
      </c>
      <c r="J66" s="1" t="str">
        <f t="array" ref="J66">IFERROR(INDEX(Tableau2[MARQUE],SMALL(IF(SPECIALITE!$K$3=Tableau2[SPECIALITE],ROW(Tableau2[SPECIALITE])-MIN(ROW(ALPHABETIQUE!$A$2))+1,""),ROWS(I$7:I67))),"")</f>
        <v/>
      </c>
      <c r="K66" s="1" t="str">
        <f t="array" ref="K66">IFERROR(INDEX(Tableau2[REFERENCE],SMALL(IF(SPECIALITE!$K$3=Tableau2[SPECIALITE],ROW(Tableau2[SPECIALITE])-MIN(ROW(ALPHABETIQUE!$A$2))+1,""),ROWS(I$7:I67))),"")</f>
        <v/>
      </c>
      <c r="L66" s="8" t="str">
        <f t="array" ref="L66">IFERROR(INDEX(Tableau2[CONDITIONNEMENT],SMALL(IF(SPECIALITE!$K$3=Tableau2[SPECIALITE],ROW(Tableau2[SPECIALITE])-MIN(ROW(ALPHABETIQUE!$A$2))+1,""),ROWS(I$7:I67))),"")</f>
        <v/>
      </c>
      <c r="M66" s="8" t="str">
        <f t="array" ref="M66">IFERROR(INDEX(Tableau2[FOURNISSEUR],SMALL(IF(SPECIALITE!$K$3=Tableau2[SPECIALITE],ROW(Tableau2[SPECIALITE])-MIN(ROW(ALPHABETIQUE!$A$2))+1,""),ROWS(I$7:I67))),"")</f>
        <v/>
      </c>
      <c r="N66" s="8" t="str">
        <f t="array" ref="N66">IFERROR(INDEX(Tableau2[STOCK MINI],SMALL(IF(SPECIALITE!$K$3=Tableau2[SPECIALITE],ROW(Tableau2[SPECIALITE])-MIN(ROW(ALPHABETIQUE!$A$2))+1,""),ROWS(I$7:I67))),"")</f>
        <v/>
      </c>
      <c r="O66" s="8" t="str">
        <f t="array" ref="O66">IFERROR(INDEX(Tableau2[PRIX],SMALL(IF(SPECIALITE!$K$3=Tableau2[SPECIALITE],ROW(Tableau2[SPECIALITE])-MIN(ROW(ALPHABETIQUE!$A$2))+1,""),ROWS(I$7:I67))),"")</f>
        <v/>
      </c>
    </row>
    <row r="67" spans="8:15">
      <c r="H67" s="1" t="str">
        <f t="array" ref="H67">IFERROR(INDEX(Tableau2[SPECIALITE],SMALL(IF(SPECIALITE!$K$3=Tableau2[SPECIALITE],ROW(Tableau2[SPECIALITE])-MIN(ROW(ALPHABETIQUE!$A$2))+1,""),ROWS(I$7:I68))),"")</f>
        <v/>
      </c>
      <c r="I67" s="1" t="str">
        <f t="array" ref="I67">IFERROR(INDEX(Tableau2[PRODUIT],SMALL(IF(SPECIALITE!$K$3=Tableau2[SPECIALITE],ROW(Tableau2[SPECIALITE])-MIN(ROW(ALPHABETIQUE!$A$2))+1,""),ROWS(I$7:I68))),"")</f>
        <v/>
      </c>
      <c r="J67" s="1" t="str">
        <f t="array" ref="J67">IFERROR(INDEX(Tableau2[MARQUE],SMALL(IF(SPECIALITE!$K$3=Tableau2[SPECIALITE],ROW(Tableau2[SPECIALITE])-MIN(ROW(ALPHABETIQUE!$A$2))+1,""),ROWS(I$7:I68))),"")</f>
        <v/>
      </c>
      <c r="K67" s="1" t="str">
        <f t="array" ref="K67">IFERROR(INDEX(Tableau2[REFERENCE],SMALL(IF(SPECIALITE!$K$3=Tableau2[SPECIALITE],ROW(Tableau2[SPECIALITE])-MIN(ROW(ALPHABETIQUE!$A$2))+1,""),ROWS(I$7:I68))),"")</f>
        <v/>
      </c>
      <c r="L67" s="8" t="str">
        <f t="array" ref="L67">IFERROR(INDEX(Tableau2[CONDITIONNEMENT],SMALL(IF(SPECIALITE!$K$3=Tableau2[SPECIALITE],ROW(Tableau2[SPECIALITE])-MIN(ROW(ALPHABETIQUE!$A$2))+1,""),ROWS(I$7:I68))),"")</f>
        <v/>
      </c>
      <c r="M67" s="8" t="str">
        <f t="array" ref="M67">IFERROR(INDEX(Tableau2[FOURNISSEUR],SMALL(IF(SPECIALITE!$K$3=Tableau2[SPECIALITE],ROW(Tableau2[SPECIALITE])-MIN(ROW(ALPHABETIQUE!$A$2))+1,""),ROWS(I$7:I68))),"")</f>
        <v/>
      </c>
      <c r="N67" s="8" t="str">
        <f t="array" ref="N67">IFERROR(INDEX(Tableau2[STOCK MINI],SMALL(IF(SPECIALITE!$K$3=Tableau2[SPECIALITE],ROW(Tableau2[SPECIALITE])-MIN(ROW(ALPHABETIQUE!$A$2))+1,""),ROWS(I$7:I68))),"")</f>
        <v/>
      </c>
      <c r="O67" s="8" t="str">
        <f t="array" ref="O67">IFERROR(INDEX(Tableau2[PRIX],SMALL(IF(SPECIALITE!$K$3=Tableau2[SPECIALITE],ROW(Tableau2[SPECIALITE])-MIN(ROW(ALPHABETIQUE!$A$2))+1,""),ROWS(I$7:I68))),"")</f>
        <v/>
      </c>
    </row>
    <row r="68" spans="8:15">
      <c r="H68" s="1" t="str">
        <f t="array" ref="H68">IFERROR(INDEX(Tableau2[SPECIALITE],SMALL(IF(SPECIALITE!$K$3=Tableau2[SPECIALITE],ROW(Tableau2[SPECIALITE])-MIN(ROW(ALPHABETIQUE!$A$2))+1,""),ROWS(I$7:I69))),"")</f>
        <v/>
      </c>
      <c r="I68" s="1" t="str">
        <f t="array" ref="I68">IFERROR(INDEX(Tableau2[PRODUIT],SMALL(IF(SPECIALITE!$K$3=Tableau2[SPECIALITE],ROW(Tableau2[SPECIALITE])-MIN(ROW(ALPHABETIQUE!$A$2))+1,""),ROWS(I$7:I69))),"")</f>
        <v/>
      </c>
      <c r="J68" s="1" t="str">
        <f t="array" ref="J68">IFERROR(INDEX(Tableau2[MARQUE],SMALL(IF(SPECIALITE!$K$3=Tableau2[SPECIALITE],ROW(Tableau2[SPECIALITE])-MIN(ROW(ALPHABETIQUE!$A$2))+1,""),ROWS(I$7:I69))),"")</f>
        <v/>
      </c>
      <c r="K68" s="1" t="str">
        <f t="array" ref="K68">IFERROR(INDEX(Tableau2[REFERENCE],SMALL(IF(SPECIALITE!$K$3=Tableau2[SPECIALITE],ROW(Tableau2[SPECIALITE])-MIN(ROW(ALPHABETIQUE!$A$2))+1,""),ROWS(I$7:I69))),"")</f>
        <v/>
      </c>
      <c r="L68" s="8" t="str">
        <f t="array" ref="L68">IFERROR(INDEX(Tableau2[CONDITIONNEMENT],SMALL(IF(SPECIALITE!$K$3=Tableau2[SPECIALITE],ROW(Tableau2[SPECIALITE])-MIN(ROW(ALPHABETIQUE!$A$2))+1,""),ROWS(I$7:I69))),"")</f>
        <v/>
      </c>
      <c r="M68" s="8" t="str">
        <f t="array" ref="M68">IFERROR(INDEX(Tableau2[FOURNISSEUR],SMALL(IF(SPECIALITE!$K$3=Tableau2[SPECIALITE],ROW(Tableau2[SPECIALITE])-MIN(ROW(ALPHABETIQUE!$A$2))+1,""),ROWS(I$7:I69))),"")</f>
        <v/>
      </c>
      <c r="N68" s="8" t="str">
        <f t="array" ref="N68">IFERROR(INDEX(Tableau2[STOCK MINI],SMALL(IF(SPECIALITE!$K$3=Tableau2[SPECIALITE],ROW(Tableau2[SPECIALITE])-MIN(ROW(ALPHABETIQUE!$A$2))+1,""),ROWS(I$7:I69))),"")</f>
        <v/>
      </c>
      <c r="O68" s="8" t="str">
        <f t="array" ref="O68">IFERROR(INDEX(Tableau2[PRIX],SMALL(IF(SPECIALITE!$K$3=Tableau2[SPECIALITE],ROW(Tableau2[SPECIALITE])-MIN(ROW(ALPHABETIQUE!$A$2))+1,""),ROWS(I$7:I69))),"")</f>
        <v/>
      </c>
    </row>
    <row r="69" spans="8:15">
      <c r="H69" s="1" t="str">
        <f t="array" ref="H69">IFERROR(INDEX(Tableau2[SPECIALITE],SMALL(IF(SPECIALITE!$K$3=Tableau2[SPECIALITE],ROW(Tableau2[SPECIALITE])-MIN(ROW(ALPHABETIQUE!$A$2))+1,""),ROWS(I$7:I70))),"")</f>
        <v/>
      </c>
      <c r="I69" s="1" t="str">
        <f t="array" ref="I69">IFERROR(INDEX(Tableau2[PRODUIT],SMALL(IF(SPECIALITE!$K$3=Tableau2[SPECIALITE],ROW(Tableau2[SPECIALITE])-MIN(ROW(ALPHABETIQUE!$A$2))+1,""),ROWS(I$7:I70))),"")</f>
        <v/>
      </c>
      <c r="J69" s="1" t="str">
        <f t="array" ref="J69">IFERROR(INDEX(Tableau2[MARQUE],SMALL(IF(SPECIALITE!$K$3=Tableau2[SPECIALITE],ROW(Tableau2[SPECIALITE])-MIN(ROW(ALPHABETIQUE!$A$2))+1,""),ROWS(I$7:I70))),"")</f>
        <v/>
      </c>
      <c r="K69" s="1" t="str">
        <f t="array" ref="K69">IFERROR(INDEX(Tableau2[REFERENCE],SMALL(IF(SPECIALITE!$K$3=Tableau2[SPECIALITE],ROW(Tableau2[SPECIALITE])-MIN(ROW(ALPHABETIQUE!$A$2))+1,""),ROWS(I$7:I70))),"")</f>
        <v/>
      </c>
      <c r="L69" s="8" t="str">
        <f t="array" ref="L69">IFERROR(INDEX(Tableau2[CONDITIONNEMENT],SMALL(IF(SPECIALITE!$K$3=Tableau2[SPECIALITE],ROW(Tableau2[SPECIALITE])-MIN(ROW(ALPHABETIQUE!$A$2))+1,""),ROWS(I$7:I70))),"")</f>
        <v/>
      </c>
      <c r="M69" s="8" t="str">
        <f t="array" ref="M69">IFERROR(INDEX(Tableau2[FOURNISSEUR],SMALL(IF(SPECIALITE!$K$3=Tableau2[SPECIALITE],ROW(Tableau2[SPECIALITE])-MIN(ROW(ALPHABETIQUE!$A$2))+1,""),ROWS(I$7:I70))),"")</f>
        <v/>
      </c>
      <c r="N69" s="8" t="str">
        <f t="array" ref="N69">IFERROR(INDEX(Tableau2[STOCK MINI],SMALL(IF(SPECIALITE!$K$3=Tableau2[SPECIALITE],ROW(Tableau2[SPECIALITE])-MIN(ROW(ALPHABETIQUE!$A$2))+1,""),ROWS(I$7:I70))),"")</f>
        <v/>
      </c>
      <c r="O69" s="8" t="str">
        <f t="array" ref="O69">IFERROR(INDEX(Tableau2[PRIX],SMALL(IF(SPECIALITE!$K$3=Tableau2[SPECIALITE],ROW(Tableau2[SPECIALITE])-MIN(ROW(ALPHABETIQUE!$A$2))+1,""),ROWS(I$7:I70))),"")</f>
        <v/>
      </c>
    </row>
    <row r="70" spans="8:15">
      <c r="H70" s="1" t="str">
        <f t="array" ref="H70">IFERROR(INDEX(Tableau2[SPECIALITE],SMALL(IF(SPECIALITE!$K$3=Tableau2[SPECIALITE],ROW(Tableau2[SPECIALITE])-MIN(ROW(ALPHABETIQUE!$A$2))+1,""),ROWS(I$7:I71))),"")</f>
        <v/>
      </c>
      <c r="I70" s="1" t="str">
        <f t="array" ref="I70">IFERROR(INDEX(Tableau2[PRODUIT],SMALL(IF(SPECIALITE!$K$3=Tableau2[SPECIALITE],ROW(Tableau2[SPECIALITE])-MIN(ROW(ALPHABETIQUE!$A$2))+1,""),ROWS(I$7:I71))),"")</f>
        <v/>
      </c>
      <c r="J70" s="1" t="str">
        <f t="array" ref="J70">IFERROR(INDEX(Tableau2[MARQUE],SMALL(IF(SPECIALITE!$K$3=Tableau2[SPECIALITE],ROW(Tableau2[SPECIALITE])-MIN(ROW(ALPHABETIQUE!$A$2))+1,""),ROWS(I$7:I71))),"")</f>
        <v/>
      </c>
      <c r="K70" s="1" t="str">
        <f t="array" ref="K70">IFERROR(INDEX(Tableau2[REFERENCE],SMALL(IF(SPECIALITE!$K$3=Tableau2[SPECIALITE],ROW(Tableau2[SPECIALITE])-MIN(ROW(ALPHABETIQUE!$A$2))+1,""),ROWS(I$7:I71))),"")</f>
        <v/>
      </c>
      <c r="L70" s="8" t="str">
        <f t="array" ref="L70">IFERROR(INDEX(Tableau2[CONDITIONNEMENT],SMALL(IF(SPECIALITE!$K$3=Tableau2[SPECIALITE],ROW(Tableau2[SPECIALITE])-MIN(ROW(ALPHABETIQUE!$A$2))+1,""),ROWS(I$7:I71))),"")</f>
        <v/>
      </c>
      <c r="M70" s="8" t="str">
        <f t="array" ref="M70">IFERROR(INDEX(Tableau2[FOURNISSEUR],SMALL(IF(SPECIALITE!$K$3=Tableau2[SPECIALITE],ROW(Tableau2[SPECIALITE])-MIN(ROW(ALPHABETIQUE!$A$2))+1,""),ROWS(I$7:I71))),"")</f>
        <v/>
      </c>
      <c r="N70" s="8" t="str">
        <f t="array" ref="N70">IFERROR(INDEX(Tableau2[STOCK MINI],SMALL(IF(SPECIALITE!$K$3=Tableau2[SPECIALITE],ROW(Tableau2[SPECIALITE])-MIN(ROW(ALPHABETIQUE!$A$2))+1,""),ROWS(I$7:I71))),"")</f>
        <v/>
      </c>
      <c r="O70" s="8" t="str">
        <f t="array" ref="O70">IFERROR(INDEX(Tableau2[PRIX],SMALL(IF(SPECIALITE!$K$3=Tableau2[SPECIALITE],ROW(Tableau2[SPECIALITE])-MIN(ROW(ALPHABETIQUE!$A$2))+1,""),ROWS(I$7:I71))),"")</f>
        <v/>
      </c>
    </row>
    <row r="71" spans="8:15">
      <c r="H71" s="1" t="str">
        <f t="array" ref="H71">IFERROR(INDEX(Tableau2[SPECIALITE],SMALL(IF(SPECIALITE!$K$3=Tableau2[SPECIALITE],ROW(Tableau2[SPECIALITE])-MIN(ROW(ALPHABETIQUE!$A$2))+1,""),ROWS(I$7:I72))),"")</f>
        <v/>
      </c>
      <c r="I71" s="1" t="str">
        <f t="array" ref="I71">IFERROR(INDEX(Tableau2[PRODUIT],SMALL(IF(SPECIALITE!$K$3=Tableau2[SPECIALITE],ROW(Tableau2[SPECIALITE])-MIN(ROW(ALPHABETIQUE!$A$2))+1,""),ROWS(I$7:I72))),"")</f>
        <v/>
      </c>
      <c r="J71" s="1" t="str">
        <f t="array" ref="J71">IFERROR(INDEX(Tableau2[MARQUE],SMALL(IF(SPECIALITE!$K$3=Tableau2[SPECIALITE],ROW(Tableau2[SPECIALITE])-MIN(ROW(ALPHABETIQUE!$A$2))+1,""),ROWS(I$7:I72))),"")</f>
        <v/>
      </c>
      <c r="K71" s="1" t="str">
        <f t="array" ref="K71">IFERROR(INDEX(Tableau2[REFERENCE],SMALL(IF(SPECIALITE!$K$3=Tableau2[SPECIALITE],ROW(Tableau2[SPECIALITE])-MIN(ROW(ALPHABETIQUE!$A$2))+1,""),ROWS(I$7:I72))),"")</f>
        <v/>
      </c>
      <c r="L71" s="8" t="str">
        <f t="array" ref="L71">IFERROR(INDEX(Tableau2[CONDITIONNEMENT],SMALL(IF(SPECIALITE!$K$3=Tableau2[SPECIALITE],ROW(Tableau2[SPECIALITE])-MIN(ROW(ALPHABETIQUE!$A$2))+1,""),ROWS(I$7:I72))),"")</f>
        <v/>
      </c>
      <c r="M71" s="8" t="str">
        <f t="array" ref="M71">IFERROR(INDEX(Tableau2[FOURNISSEUR],SMALL(IF(SPECIALITE!$K$3=Tableau2[SPECIALITE],ROW(Tableau2[SPECIALITE])-MIN(ROW(ALPHABETIQUE!$A$2))+1,""),ROWS(I$7:I72))),"")</f>
        <v/>
      </c>
      <c r="N71" s="8" t="str">
        <f t="array" ref="N71">IFERROR(INDEX(Tableau2[STOCK MINI],SMALL(IF(SPECIALITE!$K$3=Tableau2[SPECIALITE],ROW(Tableau2[SPECIALITE])-MIN(ROW(ALPHABETIQUE!$A$2))+1,""),ROWS(I$7:I72))),"")</f>
        <v/>
      </c>
      <c r="O71" s="8" t="str">
        <f t="array" ref="O71">IFERROR(INDEX(Tableau2[PRIX],SMALL(IF(SPECIALITE!$K$3=Tableau2[SPECIALITE],ROW(Tableau2[SPECIALITE])-MIN(ROW(ALPHABETIQUE!$A$2))+1,""),ROWS(I$7:I72))),"")</f>
        <v/>
      </c>
    </row>
    <row r="72" spans="8:15">
      <c r="H72" s="1" t="str">
        <f t="array" ref="H72">IFERROR(INDEX(Tableau2[SPECIALITE],SMALL(IF(SPECIALITE!$K$3=Tableau2[SPECIALITE],ROW(Tableau2[SPECIALITE])-MIN(ROW(ALPHABETIQUE!$A$2))+1,""),ROWS(I$7:I73))),"")</f>
        <v/>
      </c>
      <c r="I72" s="1" t="str">
        <f t="array" ref="I72">IFERROR(INDEX(Tableau2[PRODUIT],SMALL(IF(SPECIALITE!$K$3=Tableau2[SPECIALITE],ROW(Tableau2[SPECIALITE])-MIN(ROW(ALPHABETIQUE!$A$2))+1,""),ROWS(I$7:I73))),"")</f>
        <v/>
      </c>
      <c r="J72" s="1" t="str">
        <f t="array" ref="J72">IFERROR(INDEX(Tableau2[MARQUE],SMALL(IF(SPECIALITE!$K$3=Tableau2[SPECIALITE],ROW(Tableau2[SPECIALITE])-MIN(ROW(ALPHABETIQUE!$A$2))+1,""),ROWS(I$7:I73))),"")</f>
        <v/>
      </c>
      <c r="K72" s="1" t="str">
        <f t="array" ref="K72">IFERROR(INDEX(Tableau2[REFERENCE],SMALL(IF(SPECIALITE!$K$3=Tableau2[SPECIALITE],ROW(Tableau2[SPECIALITE])-MIN(ROW(ALPHABETIQUE!$A$2))+1,""),ROWS(I$7:I73))),"")</f>
        <v/>
      </c>
      <c r="L72" s="8" t="str">
        <f t="array" ref="L72">IFERROR(INDEX(Tableau2[CONDITIONNEMENT],SMALL(IF(SPECIALITE!$K$3=Tableau2[SPECIALITE],ROW(Tableau2[SPECIALITE])-MIN(ROW(ALPHABETIQUE!$A$2))+1,""),ROWS(I$7:I73))),"")</f>
        <v/>
      </c>
      <c r="M72" s="8" t="str">
        <f t="array" ref="M72">IFERROR(INDEX(Tableau2[FOURNISSEUR],SMALL(IF(SPECIALITE!$K$3=Tableau2[SPECIALITE],ROW(Tableau2[SPECIALITE])-MIN(ROW(ALPHABETIQUE!$A$2))+1,""),ROWS(I$7:I73))),"")</f>
        <v/>
      </c>
      <c r="N72" s="8" t="str">
        <f t="array" ref="N72">IFERROR(INDEX(Tableau2[STOCK MINI],SMALL(IF(SPECIALITE!$K$3=Tableau2[SPECIALITE],ROW(Tableau2[SPECIALITE])-MIN(ROW(ALPHABETIQUE!$A$2))+1,""),ROWS(I$7:I73))),"")</f>
        <v/>
      </c>
      <c r="O72" s="8" t="str">
        <f t="array" ref="O72">IFERROR(INDEX(Tableau2[PRIX],SMALL(IF(SPECIALITE!$K$3=Tableau2[SPECIALITE],ROW(Tableau2[SPECIALITE])-MIN(ROW(ALPHABETIQUE!$A$2))+1,""),ROWS(I$7:I73))),"")</f>
        <v/>
      </c>
    </row>
    <row r="73" spans="8:15">
      <c r="H73" s="1" t="str">
        <f t="array" ref="H73">IFERROR(INDEX(Tableau2[SPECIALITE],SMALL(IF(SPECIALITE!$K$3=Tableau2[SPECIALITE],ROW(Tableau2[SPECIALITE])-MIN(ROW(ALPHABETIQUE!$A$2))+1,""),ROWS(I$7:I74))),"")</f>
        <v/>
      </c>
      <c r="I73" s="1" t="str">
        <f t="array" ref="I73">IFERROR(INDEX(Tableau2[PRODUIT],SMALL(IF(SPECIALITE!$K$3=Tableau2[SPECIALITE],ROW(Tableau2[SPECIALITE])-MIN(ROW(ALPHABETIQUE!$A$2))+1,""),ROWS(I$7:I74))),"")</f>
        <v/>
      </c>
      <c r="J73" s="1" t="str">
        <f t="array" ref="J73">IFERROR(INDEX(Tableau2[MARQUE],SMALL(IF(SPECIALITE!$K$3=Tableau2[SPECIALITE],ROW(Tableau2[SPECIALITE])-MIN(ROW(ALPHABETIQUE!$A$2))+1,""),ROWS(I$7:I74))),"")</f>
        <v/>
      </c>
      <c r="K73" s="1" t="str">
        <f t="array" ref="K73">IFERROR(INDEX(Tableau2[REFERENCE],SMALL(IF(SPECIALITE!$K$3=Tableau2[SPECIALITE],ROW(Tableau2[SPECIALITE])-MIN(ROW(ALPHABETIQUE!$A$2))+1,""),ROWS(I$7:I74))),"")</f>
        <v/>
      </c>
      <c r="L73" s="8" t="str">
        <f t="array" ref="L73">IFERROR(INDEX(Tableau2[CONDITIONNEMENT],SMALL(IF(SPECIALITE!$K$3=Tableau2[SPECIALITE],ROW(Tableau2[SPECIALITE])-MIN(ROW(ALPHABETIQUE!$A$2))+1,""),ROWS(I$7:I74))),"")</f>
        <v/>
      </c>
      <c r="M73" s="8" t="str">
        <f t="array" ref="M73">IFERROR(INDEX(Tableau2[FOURNISSEUR],SMALL(IF(SPECIALITE!$K$3=Tableau2[SPECIALITE],ROW(Tableau2[SPECIALITE])-MIN(ROW(ALPHABETIQUE!$A$2))+1,""),ROWS(I$7:I74))),"")</f>
        <v/>
      </c>
      <c r="N73" s="8" t="str">
        <f t="array" ref="N73">IFERROR(INDEX(Tableau2[STOCK MINI],SMALL(IF(SPECIALITE!$K$3=Tableau2[SPECIALITE],ROW(Tableau2[SPECIALITE])-MIN(ROW(ALPHABETIQUE!$A$2))+1,""),ROWS(I$7:I74))),"")</f>
        <v/>
      </c>
      <c r="O73" s="8" t="str">
        <f t="array" ref="O73">IFERROR(INDEX(Tableau2[PRIX],SMALL(IF(SPECIALITE!$K$3=Tableau2[SPECIALITE],ROW(Tableau2[SPECIALITE])-MIN(ROW(ALPHABETIQUE!$A$2))+1,""),ROWS(I$7:I74))),"")</f>
        <v/>
      </c>
    </row>
    <row r="74" spans="8:15">
      <c r="H74" s="1" t="str">
        <f t="array" ref="H74">IFERROR(INDEX(Tableau2[SPECIALITE],SMALL(IF(SPECIALITE!$K$3=Tableau2[SPECIALITE],ROW(Tableau2[SPECIALITE])-MIN(ROW(ALPHABETIQUE!$A$2))+1,""),ROWS(I$7:I75))),"")</f>
        <v/>
      </c>
      <c r="I74" s="1" t="str">
        <f t="array" ref="I74">IFERROR(INDEX(Tableau2[PRODUIT],SMALL(IF(SPECIALITE!$K$3=Tableau2[SPECIALITE],ROW(Tableau2[SPECIALITE])-MIN(ROW(ALPHABETIQUE!$A$2))+1,""),ROWS(I$7:I75))),"")</f>
        <v/>
      </c>
      <c r="J74" s="1" t="str">
        <f t="array" ref="J74">IFERROR(INDEX(Tableau2[MARQUE],SMALL(IF(SPECIALITE!$K$3=Tableau2[SPECIALITE],ROW(Tableau2[SPECIALITE])-MIN(ROW(ALPHABETIQUE!$A$2))+1,""),ROWS(I$7:I75))),"")</f>
        <v/>
      </c>
      <c r="K74" s="1" t="str">
        <f t="array" ref="K74">IFERROR(INDEX(Tableau2[REFERENCE],SMALL(IF(SPECIALITE!$K$3=Tableau2[SPECIALITE],ROW(Tableau2[SPECIALITE])-MIN(ROW(ALPHABETIQUE!$A$2))+1,""),ROWS(I$7:I75))),"")</f>
        <v/>
      </c>
      <c r="L74" s="8" t="str">
        <f t="array" ref="L74">IFERROR(INDEX(Tableau2[CONDITIONNEMENT],SMALL(IF(SPECIALITE!$K$3=Tableau2[SPECIALITE],ROW(Tableau2[SPECIALITE])-MIN(ROW(ALPHABETIQUE!$A$2))+1,""),ROWS(I$7:I75))),"")</f>
        <v/>
      </c>
      <c r="M74" s="8" t="str">
        <f t="array" ref="M74">IFERROR(INDEX(Tableau2[FOURNISSEUR],SMALL(IF(SPECIALITE!$K$3=Tableau2[SPECIALITE],ROW(Tableau2[SPECIALITE])-MIN(ROW(ALPHABETIQUE!$A$2))+1,""),ROWS(I$7:I75))),"")</f>
        <v/>
      </c>
      <c r="N74" s="8" t="str">
        <f t="array" ref="N74">IFERROR(INDEX(Tableau2[STOCK MINI],SMALL(IF(SPECIALITE!$K$3=Tableau2[SPECIALITE],ROW(Tableau2[SPECIALITE])-MIN(ROW(ALPHABETIQUE!$A$2))+1,""),ROWS(I$7:I75))),"")</f>
        <v/>
      </c>
      <c r="O74" s="8" t="str">
        <f t="array" ref="O74">IFERROR(INDEX(Tableau2[PRIX],SMALL(IF(SPECIALITE!$K$3=Tableau2[SPECIALITE],ROW(Tableau2[SPECIALITE])-MIN(ROW(ALPHABETIQUE!$A$2))+1,""),ROWS(I$7:I75))),"")</f>
        <v/>
      </c>
    </row>
    <row r="75" spans="8:15">
      <c r="H75" s="1" t="str">
        <f t="array" ref="H75">IFERROR(INDEX(Tableau2[SPECIALITE],SMALL(IF(SPECIALITE!$K$3=Tableau2[SPECIALITE],ROW(Tableau2[SPECIALITE])-MIN(ROW(ALPHABETIQUE!$A$2))+1,""),ROWS(I$7:I76))),"")</f>
        <v/>
      </c>
      <c r="I75" s="1" t="str">
        <f t="array" ref="I75">IFERROR(INDEX(Tableau2[PRODUIT],SMALL(IF(SPECIALITE!$K$3=Tableau2[SPECIALITE],ROW(Tableau2[SPECIALITE])-MIN(ROW(ALPHABETIQUE!$A$2))+1,""),ROWS(I$7:I76))),"")</f>
        <v/>
      </c>
      <c r="J75" s="1" t="str">
        <f t="array" ref="J75">IFERROR(INDEX(Tableau2[MARQUE],SMALL(IF(SPECIALITE!$K$3=Tableau2[SPECIALITE],ROW(Tableau2[SPECIALITE])-MIN(ROW(ALPHABETIQUE!$A$2))+1,""),ROWS(I$7:I76))),"")</f>
        <v/>
      </c>
      <c r="K75" s="1" t="str">
        <f t="array" ref="K75">IFERROR(INDEX(Tableau2[REFERENCE],SMALL(IF(SPECIALITE!$K$3=Tableau2[SPECIALITE],ROW(Tableau2[SPECIALITE])-MIN(ROW(ALPHABETIQUE!$A$2))+1,""),ROWS(I$7:I76))),"")</f>
        <v/>
      </c>
      <c r="L75" s="8" t="str">
        <f t="array" ref="L75">IFERROR(INDEX(Tableau2[CONDITIONNEMENT],SMALL(IF(SPECIALITE!$K$3=Tableau2[SPECIALITE],ROW(Tableau2[SPECIALITE])-MIN(ROW(ALPHABETIQUE!$A$2))+1,""),ROWS(I$7:I76))),"")</f>
        <v/>
      </c>
      <c r="M75" s="8" t="str">
        <f t="array" ref="M75">IFERROR(INDEX(Tableau2[FOURNISSEUR],SMALL(IF(SPECIALITE!$K$3=Tableau2[SPECIALITE],ROW(Tableau2[SPECIALITE])-MIN(ROW(ALPHABETIQUE!$A$2))+1,""),ROWS(I$7:I76))),"")</f>
        <v/>
      </c>
      <c r="N75" s="8" t="str">
        <f t="array" ref="N75">IFERROR(INDEX(Tableau2[STOCK MINI],SMALL(IF(SPECIALITE!$K$3=Tableau2[SPECIALITE],ROW(Tableau2[SPECIALITE])-MIN(ROW(ALPHABETIQUE!$A$2))+1,""),ROWS(I$7:I76))),"")</f>
        <v/>
      </c>
      <c r="O75" s="8" t="str">
        <f t="array" ref="O75">IFERROR(INDEX(Tableau2[PRIX],SMALL(IF(SPECIALITE!$K$3=Tableau2[SPECIALITE],ROW(Tableau2[SPECIALITE])-MIN(ROW(ALPHABETIQUE!$A$2))+1,""),ROWS(I$7:I76))),"")</f>
        <v/>
      </c>
    </row>
    <row r="76" spans="8:15">
      <c r="H76" s="1" t="str">
        <f t="array" ref="H76">IFERROR(INDEX(Tableau2[SPECIALITE],SMALL(IF(SPECIALITE!$K$3=Tableau2[SPECIALITE],ROW(Tableau2[SPECIALITE])-MIN(ROW(ALPHABETIQUE!$A$2))+1,""),ROWS(I$7:I77))),"")</f>
        <v/>
      </c>
      <c r="I76" s="1" t="str">
        <f t="array" ref="I76">IFERROR(INDEX(Tableau2[PRODUIT],SMALL(IF(SPECIALITE!$K$3=Tableau2[SPECIALITE],ROW(Tableau2[SPECIALITE])-MIN(ROW(ALPHABETIQUE!$A$2))+1,""),ROWS(I$7:I77))),"")</f>
        <v/>
      </c>
      <c r="J76" s="1" t="str">
        <f t="array" ref="J76">IFERROR(INDEX(Tableau2[MARQUE],SMALL(IF(SPECIALITE!$K$3=Tableau2[SPECIALITE],ROW(Tableau2[SPECIALITE])-MIN(ROW(ALPHABETIQUE!$A$2))+1,""),ROWS(I$7:I77))),"")</f>
        <v/>
      </c>
      <c r="K76" s="1" t="str">
        <f t="array" ref="K76">IFERROR(INDEX(Tableau2[REFERENCE],SMALL(IF(SPECIALITE!$K$3=Tableau2[SPECIALITE],ROW(Tableau2[SPECIALITE])-MIN(ROW(ALPHABETIQUE!$A$2))+1,""),ROWS(I$7:I77))),"")</f>
        <v/>
      </c>
      <c r="L76" s="8" t="str">
        <f t="array" ref="L76">IFERROR(INDEX(Tableau2[CONDITIONNEMENT],SMALL(IF(SPECIALITE!$K$3=Tableau2[SPECIALITE],ROW(Tableau2[SPECIALITE])-MIN(ROW(ALPHABETIQUE!$A$2))+1,""),ROWS(I$7:I77))),"")</f>
        <v/>
      </c>
      <c r="M76" s="8" t="str">
        <f t="array" ref="M76">IFERROR(INDEX(Tableau2[FOURNISSEUR],SMALL(IF(SPECIALITE!$K$3=Tableau2[SPECIALITE],ROW(Tableau2[SPECIALITE])-MIN(ROW(ALPHABETIQUE!$A$2))+1,""),ROWS(I$7:I77))),"")</f>
        <v/>
      </c>
      <c r="N76" s="8" t="str">
        <f t="array" ref="N76">IFERROR(INDEX(Tableau2[STOCK MINI],SMALL(IF(SPECIALITE!$K$3=Tableau2[SPECIALITE],ROW(Tableau2[SPECIALITE])-MIN(ROW(ALPHABETIQUE!$A$2))+1,""),ROWS(I$7:I77))),"")</f>
        <v/>
      </c>
      <c r="O76" s="8" t="str">
        <f t="array" ref="O76">IFERROR(INDEX(Tableau2[PRIX],SMALL(IF(SPECIALITE!$K$3=Tableau2[SPECIALITE],ROW(Tableau2[SPECIALITE])-MIN(ROW(ALPHABETIQUE!$A$2))+1,""),ROWS(I$7:I77))),"")</f>
        <v/>
      </c>
    </row>
    <row r="77" spans="8:15">
      <c r="H77" s="1" t="str">
        <f t="array" ref="H77">IFERROR(INDEX(Tableau2[SPECIALITE],SMALL(IF(SPECIALITE!$K$3=Tableau2[SPECIALITE],ROW(Tableau2[SPECIALITE])-MIN(ROW(ALPHABETIQUE!$A$2))+1,""),ROWS(I$7:I78))),"")</f>
        <v/>
      </c>
      <c r="I77" s="1" t="str">
        <f t="array" ref="I77">IFERROR(INDEX(Tableau2[PRODUIT],SMALL(IF(SPECIALITE!$K$3=Tableau2[SPECIALITE],ROW(Tableau2[SPECIALITE])-MIN(ROW(ALPHABETIQUE!$A$2))+1,""),ROWS(I$7:I78))),"")</f>
        <v/>
      </c>
      <c r="J77" s="1" t="str">
        <f t="array" ref="J77">IFERROR(INDEX(Tableau2[MARQUE],SMALL(IF(SPECIALITE!$K$3=Tableau2[SPECIALITE],ROW(Tableau2[SPECIALITE])-MIN(ROW(ALPHABETIQUE!$A$2))+1,""),ROWS(I$7:I78))),"")</f>
        <v/>
      </c>
      <c r="K77" s="1" t="str">
        <f t="array" ref="K77">IFERROR(INDEX(Tableau2[REFERENCE],SMALL(IF(SPECIALITE!$K$3=Tableau2[SPECIALITE],ROW(Tableau2[SPECIALITE])-MIN(ROW(ALPHABETIQUE!$A$2))+1,""),ROWS(I$7:I78))),"")</f>
        <v/>
      </c>
      <c r="L77" s="8" t="str">
        <f t="array" ref="L77">IFERROR(INDEX(Tableau2[CONDITIONNEMENT],SMALL(IF(SPECIALITE!$K$3=Tableau2[SPECIALITE],ROW(Tableau2[SPECIALITE])-MIN(ROW(ALPHABETIQUE!$A$2))+1,""),ROWS(I$7:I78))),"")</f>
        <v/>
      </c>
      <c r="M77" s="8" t="str">
        <f t="array" ref="M77">IFERROR(INDEX(Tableau2[FOURNISSEUR],SMALL(IF(SPECIALITE!$K$3=Tableau2[SPECIALITE],ROW(Tableau2[SPECIALITE])-MIN(ROW(ALPHABETIQUE!$A$2))+1,""),ROWS(I$7:I78))),"")</f>
        <v/>
      </c>
      <c r="N77" s="8" t="str">
        <f t="array" ref="N77">IFERROR(INDEX(Tableau2[STOCK MINI],SMALL(IF(SPECIALITE!$K$3=Tableau2[SPECIALITE],ROW(Tableau2[SPECIALITE])-MIN(ROW(ALPHABETIQUE!$A$2))+1,""),ROWS(I$7:I78))),"")</f>
        <v/>
      </c>
      <c r="O77" s="8" t="str">
        <f t="array" ref="O77">IFERROR(INDEX(Tableau2[PRIX],SMALL(IF(SPECIALITE!$K$3=Tableau2[SPECIALITE],ROW(Tableau2[SPECIALITE])-MIN(ROW(ALPHABETIQUE!$A$2))+1,""),ROWS(I$7:I78))),"")</f>
        <v/>
      </c>
    </row>
    <row r="78" spans="8:15">
      <c r="H78" s="1" t="str">
        <f t="array" ref="H78">IFERROR(INDEX(Tableau2[SPECIALITE],SMALL(IF(SPECIALITE!$K$3=Tableau2[SPECIALITE],ROW(Tableau2[SPECIALITE])-MIN(ROW(ALPHABETIQUE!$A$2))+1,""),ROWS(I$7:I79))),"")</f>
        <v/>
      </c>
      <c r="I78" s="1" t="str">
        <f t="array" ref="I78">IFERROR(INDEX(Tableau2[PRODUIT],SMALL(IF(SPECIALITE!$K$3=Tableau2[SPECIALITE],ROW(Tableau2[SPECIALITE])-MIN(ROW(ALPHABETIQUE!$A$2))+1,""),ROWS(I$7:I79))),"")</f>
        <v/>
      </c>
      <c r="J78" s="1" t="str">
        <f t="array" ref="J78">IFERROR(INDEX(Tableau2[MARQUE],SMALL(IF(SPECIALITE!$K$3=Tableau2[SPECIALITE],ROW(Tableau2[SPECIALITE])-MIN(ROW(ALPHABETIQUE!$A$2))+1,""),ROWS(I$7:I79))),"")</f>
        <v/>
      </c>
      <c r="K78" s="1" t="str">
        <f t="array" ref="K78">IFERROR(INDEX(Tableau2[REFERENCE],SMALL(IF(SPECIALITE!$K$3=Tableau2[SPECIALITE],ROW(Tableau2[SPECIALITE])-MIN(ROW(ALPHABETIQUE!$A$2))+1,""),ROWS(I$7:I79))),"")</f>
        <v/>
      </c>
      <c r="L78" s="8" t="str">
        <f t="array" ref="L78">IFERROR(INDEX(Tableau2[CONDITIONNEMENT],SMALL(IF(SPECIALITE!$K$3=Tableau2[SPECIALITE],ROW(Tableau2[SPECIALITE])-MIN(ROW(ALPHABETIQUE!$A$2))+1,""),ROWS(I$7:I79))),"")</f>
        <v/>
      </c>
      <c r="M78" s="8" t="str">
        <f t="array" ref="M78">IFERROR(INDEX(Tableau2[FOURNISSEUR],SMALL(IF(SPECIALITE!$K$3=Tableau2[SPECIALITE],ROW(Tableau2[SPECIALITE])-MIN(ROW(ALPHABETIQUE!$A$2))+1,""),ROWS(I$7:I79))),"")</f>
        <v/>
      </c>
      <c r="N78" s="8" t="str">
        <f t="array" ref="N78">IFERROR(INDEX(Tableau2[STOCK MINI],SMALL(IF(SPECIALITE!$K$3=Tableau2[SPECIALITE],ROW(Tableau2[SPECIALITE])-MIN(ROW(ALPHABETIQUE!$A$2))+1,""),ROWS(I$7:I79))),"")</f>
        <v/>
      </c>
      <c r="O78" s="8" t="str">
        <f t="array" ref="O78">IFERROR(INDEX(Tableau2[PRIX],SMALL(IF(SPECIALITE!$K$3=Tableau2[SPECIALITE],ROW(Tableau2[SPECIALITE])-MIN(ROW(ALPHABETIQUE!$A$2))+1,""),ROWS(I$7:I79))),"")</f>
        <v/>
      </c>
    </row>
    <row r="79" spans="8:15">
      <c r="H79" s="1" t="str">
        <f t="array" ref="H79">IFERROR(INDEX(Tableau2[SPECIALITE],SMALL(IF(SPECIALITE!$K$3=Tableau2[SPECIALITE],ROW(Tableau2[SPECIALITE])-MIN(ROW(ALPHABETIQUE!$A$2))+1,""),ROWS(I$7:I80))),"")</f>
        <v/>
      </c>
      <c r="I79" s="1" t="str">
        <f t="array" ref="I79">IFERROR(INDEX(Tableau2[PRODUIT],SMALL(IF(SPECIALITE!$K$3=Tableau2[SPECIALITE],ROW(Tableau2[SPECIALITE])-MIN(ROW(ALPHABETIQUE!$A$2))+1,""),ROWS(I$7:I80))),"")</f>
        <v/>
      </c>
      <c r="J79" s="1" t="str">
        <f t="array" ref="J79">IFERROR(INDEX(Tableau2[MARQUE],SMALL(IF(SPECIALITE!$K$3=Tableau2[SPECIALITE],ROW(Tableau2[SPECIALITE])-MIN(ROW(ALPHABETIQUE!$A$2))+1,""),ROWS(I$7:I80))),"")</f>
        <v/>
      </c>
      <c r="K79" s="1" t="str">
        <f t="array" ref="K79">IFERROR(INDEX(Tableau2[REFERENCE],SMALL(IF(SPECIALITE!$K$3=Tableau2[SPECIALITE],ROW(Tableau2[SPECIALITE])-MIN(ROW(ALPHABETIQUE!$A$2))+1,""),ROWS(I$7:I80))),"")</f>
        <v/>
      </c>
      <c r="L79" s="8" t="str">
        <f t="array" ref="L79">IFERROR(INDEX(Tableau2[CONDITIONNEMENT],SMALL(IF(SPECIALITE!$K$3=Tableau2[SPECIALITE],ROW(Tableau2[SPECIALITE])-MIN(ROW(ALPHABETIQUE!$A$2))+1,""),ROWS(I$7:I80))),"")</f>
        <v/>
      </c>
      <c r="M79" s="8" t="str">
        <f t="array" ref="M79">IFERROR(INDEX(Tableau2[FOURNISSEUR],SMALL(IF(SPECIALITE!$K$3=Tableau2[SPECIALITE],ROW(Tableau2[SPECIALITE])-MIN(ROW(ALPHABETIQUE!$A$2))+1,""),ROWS(I$7:I80))),"")</f>
        <v/>
      </c>
      <c r="N79" s="8" t="str">
        <f t="array" ref="N79">IFERROR(INDEX(Tableau2[STOCK MINI],SMALL(IF(SPECIALITE!$K$3=Tableau2[SPECIALITE],ROW(Tableau2[SPECIALITE])-MIN(ROW(ALPHABETIQUE!$A$2))+1,""),ROWS(I$7:I80))),"")</f>
        <v/>
      </c>
      <c r="O79" s="8" t="str">
        <f t="array" ref="O79">IFERROR(INDEX(Tableau2[PRIX],SMALL(IF(SPECIALITE!$K$3=Tableau2[SPECIALITE],ROW(Tableau2[SPECIALITE])-MIN(ROW(ALPHABETIQUE!$A$2))+1,""),ROWS(I$7:I80))),"")</f>
        <v/>
      </c>
    </row>
    <row r="80" spans="8:15">
      <c r="H80" s="1" t="str">
        <f t="array" ref="H80">IFERROR(INDEX(Tableau2[SPECIALITE],SMALL(IF(SPECIALITE!$K$3=Tableau2[SPECIALITE],ROW(Tableau2[SPECIALITE])-MIN(ROW(ALPHABETIQUE!$A$2))+1,""),ROWS(I$7:I81))),"")</f>
        <v/>
      </c>
      <c r="I80" s="1" t="str">
        <f t="array" ref="I80">IFERROR(INDEX(Tableau2[PRODUIT],SMALL(IF(SPECIALITE!$K$3=Tableau2[SPECIALITE],ROW(Tableau2[SPECIALITE])-MIN(ROW(ALPHABETIQUE!$A$2))+1,""),ROWS(I$7:I81))),"")</f>
        <v/>
      </c>
      <c r="J80" s="1" t="str">
        <f t="array" ref="J80">IFERROR(INDEX(Tableau2[MARQUE],SMALL(IF(SPECIALITE!$K$3=Tableau2[SPECIALITE],ROW(Tableau2[SPECIALITE])-MIN(ROW(ALPHABETIQUE!$A$2))+1,""),ROWS(I$7:I81))),"")</f>
        <v/>
      </c>
      <c r="K80" s="1" t="str">
        <f t="array" ref="K80">IFERROR(INDEX(Tableau2[REFERENCE],SMALL(IF(SPECIALITE!$K$3=Tableau2[SPECIALITE],ROW(Tableau2[SPECIALITE])-MIN(ROW(ALPHABETIQUE!$A$2))+1,""),ROWS(I$7:I81))),"")</f>
        <v/>
      </c>
      <c r="L80" s="8" t="str">
        <f t="array" ref="L80">IFERROR(INDEX(Tableau2[CONDITIONNEMENT],SMALL(IF(SPECIALITE!$K$3=Tableau2[SPECIALITE],ROW(Tableau2[SPECIALITE])-MIN(ROW(ALPHABETIQUE!$A$2))+1,""),ROWS(I$7:I81))),"")</f>
        <v/>
      </c>
      <c r="M80" s="8" t="str">
        <f t="array" ref="M80">IFERROR(INDEX(Tableau2[FOURNISSEUR],SMALL(IF(SPECIALITE!$K$3=Tableau2[SPECIALITE],ROW(Tableau2[SPECIALITE])-MIN(ROW(ALPHABETIQUE!$A$2))+1,""),ROWS(I$7:I81))),"")</f>
        <v/>
      </c>
      <c r="N80" s="8" t="str">
        <f t="array" ref="N80">IFERROR(INDEX(Tableau2[STOCK MINI],SMALL(IF(SPECIALITE!$K$3=Tableau2[SPECIALITE],ROW(Tableau2[SPECIALITE])-MIN(ROW(ALPHABETIQUE!$A$2))+1,""),ROWS(I$7:I81))),"")</f>
        <v/>
      </c>
      <c r="O80" s="8" t="str">
        <f t="array" ref="O80">IFERROR(INDEX(Tableau2[PRIX],SMALL(IF(SPECIALITE!$K$3=Tableau2[SPECIALITE],ROW(Tableau2[SPECIALITE])-MIN(ROW(ALPHABETIQUE!$A$2))+1,""),ROWS(I$7:I81))),"")</f>
        <v/>
      </c>
    </row>
    <row r="81" spans="8:15">
      <c r="H81" s="1" t="str">
        <f t="array" ref="H81">IFERROR(INDEX(Tableau2[SPECIALITE],SMALL(IF(SPECIALITE!$K$3=Tableau2[SPECIALITE],ROW(Tableau2[SPECIALITE])-MIN(ROW(ALPHABETIQUE!$A$2))+1,""),ROWS(I$7:I82))),"")</f>
        <v/>
      </c>
      <c r="I81" s="1" t="str">
        <f t="array" ref="I81">IFERROR(INDEX(Tableau2[PRODUIT],SMALL(IF(SPECIALITE!$K$3=Tableau2[SPECIALITE],ROW(Tableau2[SPECIALITE])-MIN(ROW(ALPHABETIQUE!$A$2))+1,""),ROWS(I$7:I82))),"")</f>
        <v/>
      </c>
      <c r="J81" s="1" t="str">
        <f t="array" ref="J81">IFERROR(INDEX(Tableau2[MARQUE],SMALL(IF(SPECIALITE!$K$3=Tableau2[SPECIALITE],ROW(Tableau2[SPECIALITE])-MIN(ROW(ALPHABETIQUE!$A$2))+1,""),ROWS(I$7:I82))),"")</f>
        <v/>
      </c>
      <c r="K81" s="1" t="str">
        <f t="array" ref="K81">IFERROR(INDEX(Tableau2[REFERENCE],SMALL(IF(SPECIALITE!$K$3=Tableau2[SPECIALITE],ROW(Tableau2[SPECIALITE])-MIN(ROW(ALPHABETIQUE!$A$2))+1,""),ROWS(I$7:I82))),"")</f>
        <v/>
      </c>
      <c r="L81" s="8" t="str">
        <f t="array" ref="L81">IFERROR(INDEX(Tableau2[CONDITIONNEMENT],SMALL(IF(SPECIALITE!$K$3=Tableau2[SPECIALITE],ROW(Tableau2[SPECIALITE])-MIN(ROW(ALPHABETIQUE!$A$2))+1,""),ROWS(I$7:I82))),"")</f>
        <v/>
      </c>
      <c r="M81" s="8" t="str">
        <f t="array" ref="M81">IFERROR(INDEX(Tableau2[FOURNISSEUR],SMALL(IF(SPECIALITE!$K$3=Tableau2[SPECIALITE],ROW(Tableau2[SPECIALITE])-MIN(ROW(ALPHABETIQUE!$A$2))+1,""),ROWS(I$7:I82))),"")</f>
        <v/>
      </c>
      <c r="N81" s="8" t="str">
        <f t="array" ref="N81">IFERROR(INDEX(Tableau2[STOCK MINI],SMALL(IF(SPECIALITE!$K$3=Tableau2[SPECIALITE],ROW(Tableau2[SPECIALITE])-MIN(ROW(ALPHABETIQUE!$A$2))+1,""),ROWS(I$7:I82))),"")</f>
        <v/>
      </c>
      <c r="O81" s="8" t="str">
        <f t="array" ref="O81">IFERROR(INDEX(Tableau2[PRIX],SMALL(IF(SPECIALITE!$K$3=Tableau2[SPECIALITE],ROW(Tableau2[SPECIALITE])-MIN(ROW(ALPHABETIQUE!$A$2))+1,""),ROWS(I$7:I82))),"")</f>
        <v/>
      </c>
    </row>
    <row r="82" spans="8:15">
      <c r="H82" s="1" t="str">
        <f t="array" ref="H82">IFERROR(INDEX(Tableau2[SPECIALITE],SMALL(IF(SPECIALITE!$K$3=Tableau2[SPECIALITE],ROW(Tableau2[SPECIALITE])-MIN(ROW(ALPHABETIQUE!$A$2))+1,""),ROWS(I$7:I83))),"")</f>
        <v/>
      </c>
      <c r="I82" s="1" t="str">
        <f t="array" ref="I82">IFERROR(INDEX(Tableau2[PRODUIT],SMALL(IF(SPECIALITE!$K$3=Tableau2[SPECIALITE],ROW(Tableau2[SPECIALITE])-MIN(ROW(ALPHABETIQUE!$A$2))+1,""),ROWS(I$7:I83))),"")</f>
        <v/>
      </c>
      <c r="J82" s="1" t="str">
        <f t="array" ref="J82">IFERROR(INDEX(Tableau2[MARQUE],SMALL(IF(SPECIALITE!$K$3=Tableau2[SPECIALITE],ROW(Tableau2[SPECIALITE])-MIN(ROW(ALPHABETIQUE!$A$2))+1,""),ROWS(I$7:I83))),"")</f>
        <v/>
      </c>
      <c r="K82" s="1" t="str">
        <f t="array" ref="K82">IFERROR(INDEX(Tableau2[REFERENCE],SMALL(IF(SPECIALITE!$K$3=Tableau2[SPECIALITE],ROW(Tableau2[SPECIALITE])-MIN(ROW(ALPHABETIQUE!$A$2))+1,""),ROWS(I$7:I83))),"")</f>
        <v/>
      </c>
      <c r="L82" s="8" t="str">
        <f t="array" ref="L82">IFERROR(INDEX(Tableau2[CONDITIONNEMENT],SMALL(IF(SPECIALITE!$K$3=Tableau2[SPECIALITE],ROW(Tableau2[SPECIALITE])-MIN(ROW(ALPHABETIQUE!$A$2))+1,""),ROWS(I$7:I83))),"")</f>
        <v/>
      </c>
      <c r="M82" s="8" t="str">
        <f t="array" ref="M82">IFERROR(INDEX(Tableau2[FOURNISSEUR],SMALL(IF(SPECIALITE!$K$3=Tableau2[SPECIALITE],ROW(Tableau2[SPECIALITE])-MIN(ROW(ALPHABETIQUE!$A$2))+1,""),ROWS(I$7:I83))),"")</f>
        <v/>
      </c>
      <c r="N82" s="8" t="str">
        <f t="array" ref="N82">IFERROR(INDEX(Tableau2[STOCK MINI],SMALL(IF(SPECIALITE!$K$3=Tableau2[SPECIALITE],ROW(Tableau2[SPECIALITE])-MIN(ROW(ALPHABETIQUE!$A$2))+1,""),ROWS(I$7:I83))),"")</f>
        <v/>
      </c>
      <c r="O82" s="8" t="str">
        <f t="array" ref="O82">IFERROR(INDEX(Tableau2[PRIX],SMALL(IF(SPECIALITE!$K$3=Tableau2[SPECIALITE],ROW(Tableau2[SPECIALITE])-MIN(ROW(ALPHABETIQUE!$A$2))+1,""),ROWS(I$7:I83))),"")</f>
        <v/>
      </c>
    </row>
    <row r="83" spans="8:15">
      <c r="H83" s="1" t="str">
        <f t="array" ref="H83">IFERROR(INDEX(Tableau2[SPECIALITE],SMALL(IF(SPECIALITE!$K$3=Tableau2[SPECIALITE],ROW(Tableau2[SPECIALITE])-MIN(ROW(ALPHABETIQUE!$A$2))+1,""),ROWS(I$7:I84))),"")</f>
        <v/>
      </c>
      <c r="I83" s="1" t="str">
        <f t="array" ref="I83">IFERROR(INDEX(Tableau2[PRODUIT],SMALL(IF(SPECIALITE!$K$3=Tableau2[SPECIALITE],ROW(Tableau2[SPECIALITE])-MIN(ROW(ALPHABETIQUE!$A$2))+1,""),ROWS(I$7:I84))),"")</f>
        <v/>
      </c>
      <c r="J83" s="1" t="str">
        <f t="array" ref="J83">IFERROR(INDEX(Tableau2[MARQUE],SMALL(IF(SPECIALITE!$K$3=Tableau2[SPECIALITE],ROW(Tableau2[SPECIALITE])-MIN(ROW(ALPHABETIQUE!$A$2))+1,""),ROWS(I$7:I84))),"")</f>
        <v/>
      </c>
      <c r="K83" s="1" t="str">
        <f t="array" ref="K83">IFERROR(INDEX(Tableau2[REFERENCE],SMALL(IF(SPECIALITE!$K$3=Tableau2[SPECIALITE],ROW(Tableau2[SPECIALITE])-MIN(ROW(ALPHABETIQUE!$A$2))+1,""),ROWS(I$7:I84))),"")</f>
        <v/>
      </c>
      <c r="L83" s="8" t="str">
        <f t="array" ref="L83">IFERROR(INDEX(Tableau2[CONDITIONNEMENT],SMALL(IF(SPECIALITE!$K$3=Tableau2[SPECIALITE],ROW(Tableau2[SPECIALITE])-MIN(ROW(ALPHABETIQUE!$A$2))+1,""),ROWS(I$7:I84))),"")</f>
        <v/>
      </c>
      <c r="M83" s="8" t="str">
        <f t="array" ref="M83">IFERROR(INDEX(Tableau2[FOURNISSEUR],SMALL(IF(SPECIALITE!$K$3=Tableau2[SPECIALITE],ROW(Tableau2[SPECIALITE])-MIN(ROW(ALPHABETIQUE!$A$2))+1,""),ROWS(I$7:I84))),"")</f>
        <v/>
      </c>
      <c r="N83" s="8" t="str">
        <f t="array" ref="N83">IFERROR(INDEX(Tableau2[STOCK MINI],SMALL(IF(SPECIALITE!$K$3=Tableau2[SPECIALITE],ROW(Tableau2[SPECIALITE])-MIN(ROW(ALPHABETIQUE!$A$2))+1,""),ROWS(I$7:I84))),"")</f>
        <v/>
      </c>
      <c r="O83" s="8" t="str">
        <f t="array" ref="O83">IFERROR(INDEX(Tableau2[PRIX],SMALL(IF(SPECIALITE!$K$3=Tableau2[SPECIALITE],ROW(Tableau2[SPECIALITE])-MIN(ROW(ALPHABETIQUE!$A$2))+1,""),ROWS(I$7:I84))),"")</f>
        <v/>
      </c>
    </row>
    <row r="84" spans="8:15">
      <c r="H84" s="1" t="str">
        <f t="array" ref="H84">IFERROR(INDEX(Tableau2[SPECIALITE],SMALL(IF(SPECIALITE!$K$3=Tableau2[SPECIALITE],ROW(Tableau2[SPECIALITE])-MIN(ROW(ALPHABETIQUE!$A$2))+1,""),ROWS(I$7:I85))),"")</f>
        <v/>
      </c>
      <c r="I84" s="1" t="str">
        <f t="array" ref="I84">IFERROR(INDEX(Tableau2[PRODUIT],SMALL(IF(SPECIALITE!$K$3=Tableau2[SPECIALITE],ROW(Tableau2[SPECIALITE])-MIN(ROW(ALPHABETIQUE!$A$2))+1,""),ROWS(I$7:I85))),"")</f>
        <v/>
      </c>
      <c r="J84" s="1" t="str">
        <f t="array" ref="J84">IFERROR(INDEX(Tableau2[MARQUE],SMALL(IF(SPECIALITE!$K$3=Tableau2[SPECIALITE],ROW(Tableau2[SPECIALITE])-MIN(ROW(ALPHABETIQUE!$A$2))+1,""),ROWS(I$7:I85))),"")</f>
        <v/>
      </c>
      <c r="K84" s="1" t="str">
        <f t="array" ref="K84">IFERROR(INDEX(Tableau2[REFERENCE],SMALL(IF(SPECIALITE!$K$3=Tableau2[SPECIALITE],ROW(Tableau2[SPECIALITE])-MIN(ROW(ALPHABETIQUE!$A$2))+1,""),ROWS(I$7:I85))),"")</f>
        <v/>
      </c>
      <c r="L84" s="8" t="str">
        <f t="array" ref="L84">IFERROR(INDEX(Tableau2[CONDITIONNEMENT],SMALL(IF(SPECIALITE!$K$3=Tableau2[SPECIALITE],ROW(Tableau2[SPECIALITE])-MIN(ROW(ALPHABETIQUE!$A$2))+1,""),ROWS(I$7:I85))),"")</f>
        <v/>
      </c>
      <c r="M84" s="8" t="str">
        <f t="array" ref="M84">IFERROR(INDEX(Tableau2[FOURNISSEUR],SMALL(IF(SPECIALITE!$K$3=Tableau2[SPECIALITE],ROW(Tableau2[SPECIALITE])-MIN(ROW(ALPHABETIQUE!$A$2))+1,""),ROWS(I$7:I85))),"")</f>
        <v/>
      </c>
      <c r="N84" s="8" t="str">
        <f t="array" ref="N84">IFERROR(INDEX(Tableau2[STOCK MINI],SMALL(IF(SPECIALITE!$K$3=Tableau2[SPECIALITE],ROW(Tableau2[SPECIALITE])-MIN(ROW(ALPHABETIQUE!$A$2))+1,""),ROWS(I$7:I85))),"")</f>
        <v/>
      </c>
      <c r="O84" s="8" t="str">
        <f t="array" ref="O84">IFERROR(INDEX(Tableau2[PRIX],SMALL(IF(SPECIALITE!$K$3=Tableau2[SPECIALITE],ROW(Tableau2[SPECIALITE])-MIN(ROW(ALPHABETIQUE!$A$2))+1,""),ROWS(I$7:I85))),"")</f>
        <v/>
      </c>
    </row>
    <row r="85" spans="8:15">
      <c r="H85" s="1" t="str">
        <f t="array" ref="H85">IFERROR(INDEX(Tableau2[SPECIALITE],SMALL(IF(SPECIALITE!$K$3=Tableau2[SPECIALITE],ROW(Tableau2[SPECIALITE])-MIN(ROW(ALPHABETIQUE!$A$2))+1,""),ROWS(I$7:I86))),"")</f>
        <v/>
      </c>
      <c r="I85" s="1" t="str">
        <f t="array" ref="I85">IFERROR(INDEX(Tableau2[PRODUIT],SMALL(IF(SPECIALITE!$K$3=Tableau2[SPECIALITE],ROW(Tableau2[SPECIALITE])-MIN(ROW(ALPHABETIQUE!$A$2))+1,""),ROWS(I$7:I86))),"")</f>
        <v/>
      </c>
      <c r="J85" s="1" t="str">
        <f t="array" ref="J85">IFERROR(INDEX(Tableau2[MARQUE],SMALL(IF(SPECIALITE!$K$3=Tableau2[SPECIALITE],ROW(Tableau2[SPECIALITE])-MIN(ROW(ALPHABETIQUE!$A$2))+1,""),ROWS(I$7:I86))),"")</f>
        <v/>
      </c>
      <c r="K85" s="1" t="str">
        <f t="array" ref="K85">IFERROR(INDEX(Tableau2[REFERENCE],SMALL(IF(SPECIALITE!$K$3=Tableau2[SPECIALITE],ROW(Tableau2[SPECIALITE])-MIN(ROW(ALPHABETIQUE!$A$2))+1,""),ROWS(I$7:I86))),"")</f>
        <v/>
      </c>
      <c r="L85" s="8" t="str">
        <f t="array" ref="L85">IFERROR(INDEX(Tableau2[CONDITIONNEMENT],SMALL(IF(SPECIALITE!$K$3=Tableau2[SPECIALITE],ROW(Tableau2[SPECIALITE])-MIN(ROW(ALPHABETIQUE!$A$2))+1,""),ROWS(I$7:I86))),"")</f>
        <v/>
      </c>
      <c r="M85" s="8" t="str">
        <f t="array" ref="M85">IFERROR(INDEX(Tableau2[FOURNISSEUR],SMALL(IF(SPECIALITE!$K$3=Tableau2[SPECIALITE],ROW(Tableau2[SPECIALITE])-MIN(ROW(ALPHABETIQUE!$A$2))+1,""),ROWS(I$7:I86))),"")</f>
        <v/>
      </c>
      <c r="N85" s="8" t="str">
        <f t="array" ref="N85">IFERROR(INDEX(Tableau2[STOCK MINI],SMALL(IF(SPECIALITE!$K$3=Tableau2[SPECIALITE],ROW(Tableau2[SPECIALITE])-MIN(ROW(ALPHABETIQUE!$A$2))+1,""),ROWS(I$7:I86))),"")</f>
        <v/>
      </c>
      <c r="O85" s="8" t="str">
        <f t="array" ref="O85">IFERROR(INDEX(Tableau2[PRIX],SMALL(IF(SPECIALITE!$K$3=Tableau2[SPECIALITE],ROW(Tableau2[SPECIALITE])-MIN(ROW(ALPHABETIQUE!$A$2))+1,""),ROWS(I$7:I86))),"")</f>
        <v/>
      </c>
    </row>
    <row r="86" spans="8:15">
      <c r="H86" s="1" t="str">
        <f t="array" ref="H86">IFERROR(INDEX(Tableau2[SPECIALITE],SMALL(IF(SPECIALITE!$K$3=Tableau2[SPECIALITE],ROW(Tableau2[SPECIALITE])-MIN(ROW(ALPHABETIQUE!$A$2))+1,""),ROWS(I$7:I87))),"")</f>
        <v/>
      </c>
      <c r="I86" s="1" t="str">
        <f t="array" ref="I86">IFERROR(INDEX(Tableau2[PRODUIT],SMALL(IF(SPECIALITE!$K$3=Tableau2[SPECIALITE],ROW(Tableau2[SPECIALITE])-MIN(ROW(ALPHABETIQUE!$A$2))+1,""),ROWS(I$7:I87))),"")</f>
        <v/>
      </c>
      <c r="J86" s="1" t="str">
        <f t="array" ref="J86">IFERROR(INDEX(Tableau2[MARQUE],SMALL(IF(SPECIALITE!$K$3=Tableau2[SPECIALITE],ROW(Tableau2[SPECIALITE])-MIN(ROW(ALPHABETIQUE!$A$2))+1,""),ROWS(I$7:I87))),"")</f>
        <v/>
      </c>
      <c r="K86" s="1" t="str">
        <f t="array" ref="K86">IFERROR(INDEX(Tableau2[REFERENCE],SMALL(IF(SPECIALITE!$K$3=Tableau2[SPECIALITE],ROW(Tableau2[SPECIALITE])-MIN(ROW(ALPHABETIQUE!$A$2))+1,""),ROWS(I$7:I87))),"")</f>
        <v/>
      </c>
      <c r="L86" s="8" t="str">
        <f t="array" ref="L86">IFERROR(INDEX(Tableau2[CONDITIONNEMENT],SMALL(IF(SPECIALITE!$K$3=Tableau2[SPECIALITE],ROW(Tableau2[SPECIALITE])-MIN(ROW(ALPHABETIQUE!$A$2))+1,""),ROWS(I$7:I87))),"")</f>
        <v/>
      </c>
      <c r="M86" s="8" t="str">
        <f t="array" ref="M86">IFERROR(INDEX(Tableau2[FOURNISSEUR],SMALL(IF(SPECIALITE!$K$3=Tableau2[SPECIALITE],ROW(Tableau2[SPECIALITE])-MIN(ROW(ALPHABETIQUE!$A$2))+1,""),ROWS(I$7:I87))),"")</f>
        <v/>
      </c>
      <c r="N86" s="8" t="str">
        <f t="array" ref="N86">IFERROR(INDEX(Tableau2[STOCK MINI],SMALL(IF(SPECIALITE!$K$3=Tableau2[SPECIALITE],ROW(Tableau2[SPECIALITE])-MIN(ROW(ALPHABETIQUE!$A$2))+1,""),ROWS(I$7:I87))),"")</f>
        <v/>
      </c>
      <c r="O86" s="8" t="str">
        <f t="array" ref="O86">IFERROR(INDEX(Tableau2[PRIX],SMALL(IF(SPECIALITE!$K$3=Tableau2[SPECIALITE],ROW(Tableau2[SPECIALITE])-MIN(ROW(ALPHABETIQUE!$A$2))+1,""),ROWS(I$7:I87))),"")</f>
        <v/>
      </c>
    </row>
    <row r="87" spans="8:15">
      <c r="H87" s="1" t="str">
        <f t="array" ref="H87">IFERROR(INDEX(Tableau2[SPECIALITE],SMALL(IF(SPECIALITE!$K$3=Tableau2[SPECIALITE],ROW(Tableau2[SPECIALITE])-MIN(ROW(ALPHABETIQUE!$A$2))+1,""),ROWS(I$7:I88))),"")</f>
        <v/>
      </c>
      <c r="I87" s="1" t="str">
        <f t="array" ref="I87">IFERROR(INDEX(Tableau2[PRODUIT],SMALL(IF(SPECIALITE!$K$3=Tableau2[SPECIALITE],ROW(Tableau2[SPECIALITE])-MIN(ROW(ALPHABETIQUE!$A$2))+1,""),ROWS(I$7:I88))),"")</f>
        <v/>
      </c>
      <c r="J87" s="1" t="str">
        <f t="array" ref="J87">IFERROR(INDEX(Tableau2[MARQUE],SMALL(IF(SPECIALITE!$K$3=Tableau2[SPECIALITE],ROW(Tableau2[SPECIALITE])-MIN(ROW(ALPHABETIQUE!$A$2))+1,""),ROWS(I$7:I88))),"")</f>
        <v/>
      </c>
      <c r="K87" s="1" t="str">
        <f t="array" ref="K87">IFERROR(INDEX(Tableau2[REFERENCE],SMALL(IF(SPECIALITE!$K$3=Tableau2[SPECIALITE],ROW(Tableau2[SPECIALITE])-MIN(ROW(ALPHABETIQUE!$A$2))+1,""),ROWS(I$7:I88))),"")</f>
        <v/>
      </c>
      <c r="L87" s="8" t="str">
        <f t="array" ref="L87">IFERROR(INDEX(Tableau2[CONDITIONNEMENT],SMALL(IF(SPECIALITE!$K$3=Tableau2[SPECIALITE],ROW(Tableau2[SPECIALITE])-MIN(ROW(ALPHABETIQUE!$A$2))+1,""),ROWS(I$7:I88))),"")</f>
        <v/>
      </c>
      <c r="M87" s="8" t="str">
        <f t="array" ref="M87">IFERROR(INDEX(Tableau2[FOURNISSEUR],SMALL(IF(SPECIALITE!$K$3=Tableau2[SPECIALITE],ROW(Tableau2[SPECIALITE])-MIN(ROW(ALPHABETIQUE!$A$2))+1,""),ROWS(I$7:I88))),"")</f>
        <v/>
      </c>
      <c r="N87" s="8" t="str">
        <f t="array" ref="N87">IFERROR(INDEX(Tableau2[STOCK MINI],SMALL(IF(SPECIALITE!$K$3=Tableau2[SPECIALITE],ROW(Tableau2[SPECIALITE])-MIN(ROW(ALPHABETIQUE!$A$2))+1,""),ROWS(I$7:I88))),"")</f>
        <v/>
      </c>
      <c r="O87" s="8" t="str">
        <f t="array" ref="O87">IFERROR(INDEX(Tableau2[PRIX],SMALL(IF(SPECIALITE!$K$3=Tableau2[SPECIALITE],ROW(Tableau2[SPECIALITE])-MIN(ROW(ALPHABETIQUE!$A$2))+1,""),ROWS(I$7:I88))),"")</f>
        <v/>
      </c>
    </row>
    <row r="88" spans="8:15">
      <c r="H88" s="1" t="str">
        <f t="array" ref="H88">IFERROR(INDEX(Tableau2[SPECIALITE],SMALL(IF(SPECIALITE!$K$3=Tableau2[SPECIALITE],ROW(Tableau2[SPECIALITE])-MIN(ROW(ALPHABETIQUE!$A$2))+1,""),ROWS(I$7:I89))),"")</f>
        <v/>
      </c>
      <c r="I88" s="1" t="str">
        <f t="array" ref="I88">IFERROR(INDEX(Tableau2[PRODUIT],SMALL(IF(SPECIALITE!$K$3=Tableau2[SPECIALITE],ROW(Tableau2[SPECIALITE])-MIN(ROW(ALPHABETIQUE!$A$2))+1,""),ROWS(I$7:I89))),"")</f>
        <v/>
      </c>
      <c r="J88" s="1" t="str">
        <f t="array" ref="J88">IFERROR(INDEX(Tableau2[MARQUE],SMALL(IF(SPECIALITE!$K$3=Tableau2[SPECIALITE],ROW(Tableau2[SPECIALITE])-MIN(ROW(ALPHABETIQUE!$A$2))+1,""),ROWS(I$7:I89))),"")</f>
        <v/>
      </c>
      <c r="K88" s="1" t="str">
        <f t="array" ref="K88">IFERROR(INDEX(Tableau2[REFERENCE],SMALL(IF(SPECIALITE!$K$3=Tableau2[SPECIALITE],ROW(Tableau2[SPECIALITE])-MIN(ROW(ALPHABETIQUE!$A$2))+1,""),ROWS(I$7:I89))),"")</f>
        <v/>
      </c>
      <c r="L88" s="8" t="str">
        <f t="array" ref="L88">IFERROR(INDEX(Tableau2[CONDITIONNEMENT],SMALL(IF(SPECIALITE!$K$3=Tableau2[SPECIALITE],ROW(Tableau2[SPECIALITE])-MIN(ROW(ALPHABETIQUE!$A$2))+1,""),ROWS(I$7:I89))),"")</f>
        <v/>
      </c>
      <c r="M88" s="8" t="str">
        <f t="array" ref="M88">IFERROR(INDEX(Tableau2[FOURNISSEUR],SMALL(IF(SPECIALITE!$K$3=Tableau2[SPECIALITE],ROW(Tableau2[SPECIALITE])-MIN(ROW(ALPHABETIQUE!$A$2))+1,""),ROWS(I$7:I89))),"")</f>
        <v/>
      </c>
      <c r="N88" s="8" t="str">
        <f t="array" ref="N88">IFERROR(INDEX(Tableau2[STOCK MINI],SMALL(IF(SPECIALITE!$K$3=Tableau2[SPECIALITE],ROW(Tableau2[SPECIALITE])-MIN(ROW(ALPHABETIQUE!$A$2))+1,""),ROWS(I$7:I89))),"")</f>
        <v/>
      </c>
      <c r="O88" s="8" t="str">
        <f t="array" ref="O88">IFERROR(INDEX(Tableau2[PRIX],SMALL(IF(SPECIALITE!$K$3=Tableau2[SPECIALITE],ROW(Tableau2[SPECIALITE])-MIN(ROW(ALPHABETIQUE!$A$2))+1,""),ROWS(I$7:I89))),"")</f>
        <v/>
      </c>
    </row>
    <row r="89" spans="8:15">
      <c r="H89" s="1" t="str">
        <f t="array" ref="H89">IFERROR(INDEX(Tableau2[SPECIALITE],SMALL(IF(SPECIALITE!$K$3=Tableau2[SPECIALITE],ROW(Tableau2[SPECIALITE])-MIN(ROW(ALPHABETIQUE!$A$2))+1,""),ROWS(I$7:I90))),"")</f>
        <v/>
      </c>
      <c r="I89" s="1" t="str">
        <f t="array" ref="I89">IFERROR(INDEX(Tableau2[PRODUIT],SMALL(IF(SPECIALITE!$K$3=Tableau2[SPECIALITE],ROW(Tableau2[SPECIALITE])-MIN(ROW(ALPHABETIQUE!$A$2))+1,""),ROWS(I$7:I90))),"")</f>
        <v/>
      </c>
      <c r="J89" s="1" t="str">
        <f t="array" ref="J89">IFERROR(INDEX(Tableau2[MARQUE],SMALL(IF(SPECIALITE!$K$3=Tableau2[SPECIALITE],ROW(Tableau2[SPECIALITE])-MIN(ROW(ALPHABETIQUE!$A$2))+1,""),ROWS(I$7:I90))),"")</f>
        <v/>
      </c>
      <c r="K89" s="1" t="str">
        <f t="array" ref="K89">IFERROR(INDEX(Tableau2[REFERENCE],SMALL(IF(SPECIALITE!$K$3=Tableau2[SPECIALITE],ROW(Tableau2[SPECIALITE])-MIN(ROW(ALPHABETIQUE!$A$2))+1,""),ROWS(I$7:I90))),"")</f>
        <v/>
      </c>
      <c r="L89" s="8" t="str">
        <f t="array" ref="L89">IFERROR(INDEX(Tableau2[CONDITIONNEMENT],SMALL(IF(SPECIALITE!$K$3=Tableau2[SPECIALITE],ROW(Tableau2[SPECIALITE])-MIN(ROW(ALPHABETIQUE!$A$2))+1,""),ROWS(I$7:I90))),"")</f>
        <v/>
      </c>
      <c r="M89" s="8" t="str">
        <f t="array" ref="M89">IFERROR(INDEX(Tableau2[FOURNISSEUR],SMALL(IF(SPECIALITE!$K$3=Tableau2[SPECIALITE],ROW(Tableau2[SPECIALITE])-MIN(ROW(ALPHABETIQUE!$A$2))+1,""),ROWS(I$7:I90))),"")</f>
        <v/>
      </c>
      <c r="N89" s="8" t="str">
        <f t="array" ref="N89">IFERROR(INDEX(Tableau2[STOCK MINI],SMALL(IF(SPECIALITE!$K$3=Tableau2[SPECIALITE],ROW(Tableau2[SPECIALITE])-MIN(ROW(ALPHABETIQUE!$A$2))+1,""),ROWS(I$7:I90))),"")</f>
        <v/>
      </c>
      <c r="O89" s="8" t="str">
        <f t="array" ref="O89">IFERROR(INDEX(Tableau2[PRIX],SMALL(IF(SPECIALITE!$K$3=Tableau2[SPECIALITE],ROW(Tableau2[SPECIALITE])-MIN(ROW(ALPHABETIQUE!$A$2))+1,""),ROWS(I$7:I90))),"")</f>
        <v/>
      </c>
    </row>
    <row r="90" spans="8:15">
      <c r="H90" s="1" t="str">
        <f t="array" ref="H90">IFERROR(INDEX(Tableau2[SPECIALITE],SMALL(IF(SPECIALITE!$K$3=Tableau2[SPECIALITE],ROW(Tableau2[SPECIALITE])-MIN(ROW(ALPHABETIQUE!$A$2))+1,""),ROWS(I$7:I91))),"")</f>
        <v/>
      </c>
      <c r="I90" s="1" t="str">
        <f t="array" ref="I90">IFERROR(INDEX(Tableau2[PRODUIT],SMALL(IF(SPECIALITE!$K$3=Tableau2[SPECIALITE],ROW(Tableau2[SPECIALITE])-MIN(ROW(ALPHABETIQUE!$A$2))+1,""),ROWS(I$7:I91))),"")</f>
        <v/>
      </c>
      <c r="J90" s="1" t="str">
        <f t="array" ref="J90">IFERROR(INDEX(Tableau2[MARQUE],SMALL(IF(SPECIALITE!$K$3=Tableau2[SPECIALITE],ROW(Tableau2[SPECIALITE])-MIN(ROW(ALPHABETIQUE!$A$2))+1,""),ROWS(I$7:I91))),"")</f>
        <v/>
      </c>
      <c r="K90" s="1" t="str">
        <f t="array" ref="K90">IFERROR(INDEX(Tableau2[REFERENCE],SMALL(IF(SPECIALITE!$K$3=Tableau2[SPECIALITE],ROW(Tableau2[SPECIALITE])-MIN(ROW(ALPHABETIQUE!$A$2))+1,""),ROWS(I$7:I91))),"")</f>
        <v/>
      </c>
      <c r="L90" s="8" t="str">
        <f t="array" ref="L90">IFERROR(INDEX(Tableau2[CONDITIONNEMENT],SMALL(IF(SPECIALITE!$K$3=Tableau2[SPECIALITE],ROW(Tableau2[SPECIALITE])-MIN(ROW(ALPHABETIQUE!$A$2))+1,""),ROWS(I$7:I91))),"")</f>
        <v/>
      </c>
      <c r="M90" s="8" t="str">
        <f t="array" ref="M90">IFERROR(INDEX(Tableau2[FOURNISSEUR],SMALL(IF(SPECIALITE!$K$3=Tableau2[SPECIALITE],ROW(Tableau2[SPECIALITE])-MIN(ROW(ALPHABETIQUE!$A$2))+1,""),ROWS(I$7:I91))),"")</f>
        <v/>
      </c>
      <c r="N90" s="8" t="str">
        <f t="array" ref="N90">IFERROR(INDEX(Tableau2[STOCK MINI],SMALL(IF(SPECIALITE!$K$3=Tableau2[SPECIALITE],ROW(Tableau2[SPECIALITE])-MIN(ROW(ALPHABETIQUE!$A$2))+1,""),ROWS(I$7:I91))),"")</f>
        <v/>
      </c>
      <c r="O90" s="8" t="str">
        <f t="array" ref="O90">IFERROR(INDEX(Tableau2[PRIX],SMALL(IF(SPECIALITE!$K$3=Tableau2[SPECIALITE],ROW(Tableau2[SPECIALITE])-MIN(ROW(ALPHABETIQUE!$A$2))+1,""),ROWS(I$7:I91))),"")</f>
        <v/>
      </c>
    </row>
    <row r="91" spans="8:15">
      <c r="H91" s="1" t="str">
        <f t="array" ref="H91">IFERROR(INDEX(Tableau2[SPECIALITE],SMALL(IF(SPECIALITE!$K$3=Tableau2[SPECIALITE],ROW(Tableau2[SPECIALITE])-MIN(ROW(ALPHABETIQUE!$A$2))+1,""),ROWS(I$7:I92))),"")</f>
        <v/>
      </c>
      <c r="I91" s="1" t="str">
        <f t="array" ref="I91">IFERROR(INDEX(Tableau2[PRODUIT],SMALL(IF(SPECIALITE!$K$3=Tableau2[SPECIALITE],ROW(Tableau2[SPECIALITE])-MIN(ROW(ALPHABETIQUE!$A$2))+1,""),ROWS(I$7:I92))),"")</f>
        <v/>
      </c>
      <c r="J91" s="1" t="str">
        <f t="array" ref="J91">IFERROR(INDEX(Tableau2[MARQUE],SMALL(IF(SPECIALITE!$K$3=Tableau2[SPECIALITE],ROW(Tableau2[SPECIALITE])-MIN(ROW(ALPHABETIQUE!$A$2))+1,""),ROWS(I$7:I92))),"")</f>
        <v/>
      </c>
      <c r="K91" s="1" t="str">
        <f t="array" ref="K91">IFERROR(INDEX(Tableau2[REFERENCE],SMALL(IF(SPECIALITE!$K$3=Tableau2[SPECIALITE],ROW(Tableau2[SPECIALITE])-MIN(ROW(ALPHABETIQUE!$A$2))+1,""),ROWS(I$7:I92))),"")</f>
        <v/>
      </c>
      <c r="L91" s="8" t="str">
        <f t="array" ref="L91">IFERROR(INDEX(Tableau2[CONDITIONNEMENT],SMALL(IF(SPECIALITE!$K$3=Tableau2[SPECIALITE],ROW(Tableau2[SPECIALITE])-MIN(ROW(ALPHABETIQUE!$A$2))+1,""),ROWS(I$7:I92))),"")</f>
        <v/>
      </c>
      <c r="M91" s="8" t="str">
        <f t="array" ref="M91">IFERROR(INDEX(Tableau2[FOURNISSEUR],SMALL(IF(SPECIALITE!$K$3=Tableau2[SPECIALITE],ROW(Tableau2[SPECIALITE])-MIN(ROW(ALPHABETIQUE!$A$2))+1,""),ROWS(I$7:I92))),"")</f>
        <v/>
      </c>
      <c r="N91" s="8" t="str">
        <f t="array" ref="N91">IFERROR(INDEX(Tableau2[STOCK MINI],SMALL(IF(SPECIALITE!$K$3=Tableau2[SPECIALITE],ROW(Tableau2[SPECIALITE])-MIN(ROW(ALPHABETIQUE!$A$2))+1,""),ROWS(I$7:I92))),"")</f>
        <v/>
      </c>
      <c r="O91" s="8" t="str">
        <f t="array" ref="O91">IFERROR(INDEX(Tableau2[PRIX],SMALL(IF(SPECIALITE!$K$3=Tableau2[SPECIALITE],ROW(Tableau2[SPECIALITE])-MIN(ROW(ALPHABETIQUE!$A$2))+1,""),ROWS(I$7:I92))),"")</f>
        <v/>
      </c>
    </row>
    <row r="92" spans="8:15">
      <c r="H92" s="1" t="str">
        <f t="array" ref="H92">IFERROR(INDEX(Tableau2[SPECIALITE],SMALL(IF(SPECIALITE!$K$3=Tableau2[SPECIALITE],ROW(Tableau2[SPECIALITE])-MIN(ROW(ALPHABETIQUE!$A$2))+1,""),ROWS(I$7:I93))),"")</f>
        <v/>
      </c>
      <c r="I92" s="1" t="str">
        <f t="array" ref="I92">IFERROR(INDEX(Tableau2[PRODUIT],SMALL(IF(SPECIALITE!$K$3=Tableau2[SPECIALITE],ROW(Tableau2[SPECIALITE])-MIN(ROW(ALPHABETIQUE!$A$2))+1,""),ROWS(I$7:I93))),"")</f>
        <v/>
      </c>
      <c r="J92" s="1" t="str">
        <f t="array" ref="J92">IFERROR(INDEX(Tableau2[MARQUE],SMALL(IF(SPECIALITE!$K$3=Tableau2[SPECIALITE],ROW(Tableau2[SPECIALITE])-MIN(ROW(ALPHABETIQUE!$A$2))+1,""),ROWS(I$7:I93))),"")</f>
        <v/>
      </c>
      <c r="K92" s="1" t="str">
        <f t="array" ref="K92">IFERROR(INDEX(Tableau2[REFERENCE],SMALL(IF(SPECIALITE!$K$3=Tableau2[SPECIALITE],ROW(Tableau2[SPECIALITE])-MIN(ROW(ALPHABETIQUE!$A$2))+1,""),ROWS(I$7:I93))),"")</f>
        <v/>
      </c>
      <c r="L92" s="8" t="str">
        <f t="array" ref="L92">IFERROR(INDEX(Tableau2[CONDITIONNEMENT],SMALL(IF(SPECIALITE!$K$3=Tableau2[SPECIALITE],ROW(Tableau2[SPECIALITE])-MIN(ROW(ALPHABETIQUE!$A$2))+1,""),ROWS(I$7:I93))),"")</f>
        <v/>
      </c>
      <c r="M92" s="8" t="str">
        <f t="array" ref="M92">IFERROR(INDEX(Tableau2[FOURNISSEUR],SMALL(IF(SPECIALITE!$K$3=Tableau2[SPECIALITE],ROW(Tableau2[SPECIALITE])-MIN(ROW(ALPHABETIQUE!$A$2))+1,""),ROWS(I$7:I93))),"")</f>
        <v/>
      </c>
      <c r="N92" s="8" t="str">
        <f t="array" ref="N92">IFERROR(INDEX(Tableau2[STOCK MINI],SMALL(IF(SPECIALITE!$K$3=Tableau2[SPECIALITE],ROW(Tableau2[SPECIALITE])-MIN(ROW(ALPHABETIQUE!$A$2))+1,""),ROWS(I$7:I93))),"")</f>
        <v/>
      </c>
      <c r="O92" s="8" t="str">
        <f t="array" ref="O92">IFERROR(INDEX(Tableau2[PRIX],SMALL(IF(SPECIALITE!$K$3=Tableau2[SPECIALITE],ROW(Tableau2[SPECIALITE])-MIN(ROW(ALPHABETIQUE!$A$2))+1,""),ROWS(I$7:I93))),"")</f>
        <v/>
      </c>
    </row>
    <row r="93" spans="8:15">
      <c r="H93" s="1" t="str">
        <f t="array" ref="H93">IFERROR(INDEX(Tableau2[SPECIALITE],SMALL(IF(SPECIALITE!$K$3=Tableau2[SPECIALITE],ROW(Tableau2[SPECIALITE])-MIN(ROW(ALPHABETIQUE!$A$2))+1,""),ROWS(I$7:I94))),"")</f>
        <v/>
      </c>
      <c r="I93" s="1" t="str">
        <f t="array" ref="I93">IFERROR(INDEX(Tableau2[PRODUIT],SMALL(IF(SPECIALITE!$K$3=Tableau2[SPECIALITE],ROW(Tableau2[SPECIALITE])-MIN(ROW(ALPHABETIQUE!$A$2))+1,""),ROWS(I$7:I94))),"")</f>
        <v/>
      </c>
      <c r="J93" s="1" t="str">
        <f t="array" ref="J93">IFERROR(INDEX(Tableau2[MARQUE],SMALL(IF(SPECIALITE!$K$3=Tableau2[SPECIALITE],ROW(Tableau2[SPECIALITE])-MIN(ROW(ALPHABETIQUE!$A$2))+1,""),ROWS(I$7:I94))),"")</f>
        <v/>
      </c>
      <c r="K93" s="1" t="str">
        <f t="array" ref="K93">IFERROR(INDEX(Tableau2[REFERENCE],SMALL(IF(SPECIALITE!$K$3=Tableau2[SPECIALITE],ROW(Tableau2[SPECIALITE])-MIN(ROW(ALPHABETIQUE!$A$2))+1,""),ROWS(I$7:I94))),"")</f>
        <v/>
      </c>
      <c r="L93" s="8" t="str">
        <f t="array" ref="L93">IFERROR(INDEX(Tableau2[CONDITIONNEMENT],SMALL(IF(SPECIALITE!$K$3=Tableau2[SPECIALITE],ROW(Tableau2[SPECIALITE])-MIN(ROW(ALPHABETIQUE!$A$2))+1,""),ROWS(I$7:I94))),"")</f>
        <v/>
      </c>
      <c r="M93" s="8" t="str">
        <f t="array" ref="M93">IFERROR(INDEX(Tableau2[FOURNISSEUR],SMALL(IF(SPECIALITE!$K$3=Tableau2[SPECIALITE],ROW(Tableau2[SPECIALITE])-MIN(ROW(ALPHABETIQUE!$A$2))+1,""),ROWS(I$7:I94))),"")</f>
        <v/>
      </c>
      <c r="N93" s="8" t="str">
        <f t="array" ref="N93">IFERROR(INDEX(Tableau2[STOCK MINI],SMALL(IF(SPECIALITE!$K$3=Tableau2[SPECIALITE],ROW(Tableau2[SPECIALITE])-MIN(ROW(ALPHABETIQUE!$A$2))+1,""),ROWS(I$7:I94))),"")</f>
        <v/>
      </c>
      <c r="O93" s="8" t="str">
        <f t="array" ref="O93">IFERROR(INDEX(Tableau2[PRIX],SMALL(IF(SPECIALITE!$K$3=Tableau2[SPECIALITE],ROW(Tableau2[SPECIALITE])-MIN(ROW(ALPHABETIQUE!$A$2))+1,""),ROWS(I$7:I94))),"")</f>
        <v/>
      </c>
    </row>
    <row r="94" spans="8:15">
      <c r="H94" s="1" t="str">
        <f t="array" ref="H94">IFERROR(INDEX(Tableau2[SPECIALITE],SMALL(IF(SPECIALITE!$K$3=Tableau2[SPECIALITE],ROW(Tableau2[SPECIALITE])-MIN(ROW(ALPHABETIQUE!$A$2))+1,""),ROWS(I$7:I95))),"")</f>
        <v/>
      </c>
      <c r="I94" s="1" t="str">
        <f t="array" ref="I94">IFERROR(INDEX(Tableau2[PRODUIT],SMALL(IF(SPECIALITE!$K$3=Tableau2[SPECIALITE],ROW(Tableau2[SPECIALITE])-MIN(ROW(ALPHABETIQUE!$A$2))+1,""),ROWS(I$7:I95))),"")</f>
        <v/>
      </c>
      <c r="J94" s="1" t="str">
        <f t="array" ref="J94">IFERROR(INDEX(Tableau2[MARQUE],SMALL(IF(SPECIALITE!$K$3=Tableau2[SPECIALITE],ROW(Tableau2[SPECIALITE])-MIN(ROW(ALPHABETIQUE!$A$2))+1,""),ROWS(I$7:I95))),"")</f>
        <v/>
      </c>
      <c r="K94" s="1" t="str">
        <f t="array" ref="K94">IFERROR(INDEX(Tableau2[REFERENCE],SMALL(IF(SPECIALITE!$K$3=Tableau2[SPECIALITE],ROW(Tableau2[SPECIALITE])-MIN(ROW(ALPHABETIQUE!$A$2))+1,""),ROWS(I$7:I95))),"")</f>
        <v/>
      </c>
      <c r="L94" s="8" t="str">
        <f t="array" ref="L94">IFERROR(INDEX(Tableau2[CONDITIONNEMENT],SMALL(IF(SPECIALITE!$K$3=Tableau2[SPECIALITE],ROW(Tableau2[SPECIALITE])-MIN(ROW(ALPHABETIQUE!$A$2))+1,""),ROWS(I$7:I95))),"")</f>
        <v/>
      </c>
      <c r="M94" s="8" t="str">
        <f t="array" ref="M94">IFERROR(INDEX(Tableau2[FOURNISSEUR],SMALL(IF(SPECIALITE!$K$3=Tableau2[SPECIALITE],ROW(Tableau2[SPECIALITE])-MIN(ROW(ALPHABETIQUE!$A$2))+1,""),ROWS(I$7:I95))),"")</f>
        <v/>
      </c>
      <c r="N94" s="8" t="str">
        <f t="array" ref="N94">IFERROR(INDEX(Tableau2[STOCK MINI],SMALL(IF(SPECIALITE!$K$3=Tableau2[SPECIALITE],ROW(Tableau2[SPECIALITE])-MIN(ROW(ALPHABETIQUE!$A$2))+1,""),ROWS(I$7:I95))),"")</f>
        <v/>
      </c>
      <c r="O94" s="8" t="str">
        <f t="array" ref="O94">IFERROR(INDEX(Tableau2[PRIX],SMALL(IF(SPECIALITE!$K$3=Tableau2[SPECIALITE],ROW(Tableau2[SPECIALITE])-MIN(ROW(ALPHABETIQUE!$A$2))+1,""),ROWS(I$7:I95))),"")</f>
        <v/>
      </c>
    </row>
    <row r="95" spans="8:15">
      <c r="H95" s="1" t="str">
        <f t="array" ref="H95">IFERROR(INDEX(Tableau2[SPECIALITE],SMALL(IF(SPECIALITE!$K$3=Tableau2[SPECIALITE],ROW(Tableau2[SPECIALITE])-MIN(ROW(ALPHABETIQUE!$A$2))+1,""),ROWS(I$7:I96))),"")</f>
        <v/>
      </c>
      <c r="I95" s="1" t="str">
        <f t="array" ref="I95">IFERROR(INDEX(Tableau2[PRODUIT],SMALL(IF(SPECIALITE!$K$3=Tableau2[SPECIALITE],ROW(Tableau2[SPECIALITE])-MIN(ROW(ALPHABETIQUE!$A$2))+1,""),ROWS(I$7:I96))),"")</f>
        <v/>
      </c>
      <c r="J95" s="1" t="str">
        <f t="array" ref="J95">IFERROR(INDEX(Tableau2[MARQUE],SMALL(IF(SPECIALITE!$K$3=Tableau2[SPECIALITE],ROW(Tableau2[SPECIALITE])-MIN(ROW(ALPHABETIQUE!$A$2))+1,""),ROWS(I$7:I96))),"")</f>
        <v/>
      </c>
      <c r="K95" s="1" t="str">
        <f t="array" ref="K95">IFERROR(INDEX(Tableau2[REFERENCE],SMALL(IF(SPECIALITE!$K$3=Tableau2[SPECIALITE],ROW(Tableau2[SPECIALITE])-MIN(ROW(ALPHABETIQUE!$A$2))+1,""),ROWS(I$7:I96))),"")</f>
        <v/>
      </c>
      <c r="L95" s="8" t="str">
        <f t="array" ref="L95">IFERROR(INDEX(Tableau2[CONDITIONNEMENT],SMALL(IF(SPECIALITE!$K$3=Tableau2[SPECIALITE],ROW(Tableau2[SPECIALITE])-MIN(ROW(ALPHABETIQUE!$A$2))+1,""),ROWS(I$7:I96))),"")</f>
        <v/>
      </c>
      <c r="M95" s="8" t="str">
        <f t="array" ref="M95">IFERROR(INDEX(Tableau2[FOURNISSEUR],SMALL(IF(SPECIALITE!$K$3=Tableau2[SPECIALITE],ROW(Tableau2[SPECIALITE])-MIN(ROW(ALPHABETIQUE!$A$2))+1,""),ROWS(I$7:I96))),"")</f>
        <v/>
      </c>
      <c r="N95" s="8" t="str">
        <f t="array" ref="N95">IFERROR(INDEX(Tableau2[STOCK MINI],SMALL(IF(SPECIALITE!$K$3=Tableau2[SPECIALITE],ROW(Tableau2[SPECIALITE])-MIN(ROW(ALPHABETIQUE!$A$2))+1,""),ROWS(I$7:I96))),"")</f>
        <v/>
      </c>
      <c r="O95" s="8" t="str">
        <f t="array" ref="O95">IFERROR(INDEX(Tableau2[PRIX],SMALL(IF(SPECIALITE!$K$3=Tableau2[SPECIALITE],ROW(Tableau2[SPECIALITE])-MIN(ROW(ALPHABETIQUE!$A$2))+1,""),ROWS(I$7:I96))),"")</f>
        <v/>
      </c>
    </row>
    <row r="96" spans="8:15">
      <c r="H96" s="1" t="str">
        <f t="array" ref="H96">IFERROR(INDEX(Tableau2[SPECIALITE],SMALL(IF(SPECIALITE!$K$3=Tableau2[SPECIALITE],ROW(Tableau2[SPECIALITE])-MIN(ROW(ALPHABETIQUE!$A$2))+1,""),ROWS(I$7:I97))),"")</f>
        <v/>
      </c>
      <c r="I96" s="1" t="str">
        <f t="array" ref="I96">IFERROR(INDEX(Tableau2[PRODUIT],SMALL(IF(SPECIALITE!$K$3=Tableau2[SPECIALITE],ROW(Tableau2[SPECIALITE])-MIN(ROW(ALPHABETIQUE!$A$2))+1,""),ROWS(I$7:I97))),"")</f>
        <v/>
      </c>
      <c r="J96" s="1" t="str">
        <f t="array" ref="J96">IFERROR(INDEX(Tableau2[MARQUE],SMALL(IF(SPECIALITE!$K$3=Tableau2[SPECIALITE],ROW(Tableau2[SPECIALITE])-MIN(ROW(ALPHABETIQUE!$A$2))+1,""),ROWS(I$7:I97))),"")</f>
        <v/>
      </c>
      <c r="K96" s="1" t="str">
        <f t="array" ref="K96">IFERROR(INDEX(Tableau2[REFERENCE],SMALL(IF(SPECIALITE!$K$3=Tableau2[SPECIALITE],ROW(Tableau2[SPECIALITE])-MIN(ROW(ALPHABETIQUE!$A$2))+1,""),ROWS(I$7:I97))),"")</f>
        <v/>
      </c>
      <c r="L96" s="8" t="str">
        <f t="array" ref="L96">IFERROR(INDEX(Tableau2[CONDITIONNEMENT],SMALL(IF(SPECIALITE!$K$3=Tableau2[SPECIALITE],ROW(Tableau2[SPECIALITE])-MIN(ROW(ALPHABETIQUE!$A$2))+1,""),ROWS(I$7:I97))),"")</f>
        <v/>
      </c>
      <c r="M96" s="8" t="str">
        <f t="array" ref="M96">IFERROR(INDEX(Tableau2[FOURNISSEUR],SMALL(IF(SPECIALITE!$K$3=Tableau2[SPECIALITE],ROW(Tableau2[SPECIALITE])-MIN(ROW(ALPHABETIQUE!$A$2))+1,""),ROWS(I$7:I97))),"")</f>
        <v/>
      </c>
      <c r="N96" s="8" t="str">
        <f t="array" ref="N96">IFERROR(INDEX(Tableau2[STOCK MINI],SMALL(IF(SPECIALITE!$K$3=Tableau2[SPECIALITE],ROW(Tableau2[SPECIALITE])-MIN(ROW(ALPHABETIQUE!$A$2))+1,""),ROWS(I$7:I97))),"")</f>
        <v/>
      </c>
      <c r="O96" s="8" t="str">
        <f t="array" ref="O96">IFERROR(INDEX(Tableau2[PRIX],SMALL(IF(SPECIALITE!$K$3=Tableau2[SPECIALITE],ROW(Tableau2[SPECIALITE])-MIN(ROW(ALPHABETIQUE!$A$2))+1,""),ROWS(I$7:I97))),"")</f>
        <v/>
      </c>
    </row>
    <row r="97" spans="8:15">
      <c r="H97" s="1" t="str">
        <f t="array" ref="H97">IFERROR(INDEX(Tableau2[SPECIALITE],SMALL(IF(SPECIALITE!$K$3=Tableau2[SPECIALITE],ROW(Tableau2[SPECIALITE])-MIN(ROW(ALPHABETIQUE!$A$2))+1,""),ROWS(I$7:I98))),"")</f>
        <v/>
      </c>
      <c r="I97" s="1" t="str">
        <f t="array" ref="I97">IFERROR(INDEX(Tableau2[PRODUIT],SMALL(IF(SPECIALITE!$K$3=Tableau2[SPECIALITE],ROW(Tableau2[SPECIALITE])-MIN(ROW(ALPHABETIQUE!$A$2))+1,""),ROWS(I$7:I98))),"")</f>
        <v/>
      </c>
      <c r="J97" s="1" t="str">
        <f t="array" ref="J97">IFERROR(INDEX(Tableau2[MARQUE],SMALL(IF(SPECIALITE!$K$3=Tableau2[SPECIALITE],ROW(Tableau2[SPECIALITE])-MIN(ROW(ALPHABETIQUE!$A$2))+1,""),ROWS(I$7:I98))),"")</f>
        <v/>
      </c>
      <c r="K97" s="1" t="str">
        <f t="array" ref="K97">IFERROR(INDEX(Tableau2[REFERENCE],SMALL(IF(SPECIALITE!$K$3=Tableau2[SPECIALITE],ROW(Tableau2[SPECIALITE])-MIN(ROW(ALPHABETIQUE!$A$2))+1,""),ROWS(I$7:I98))),"")</f>
        <v/>
      </c>
      <c r="L97" s="8" t="str">
        <f t="array" ref="L97">IFERROR(INDEX(Tableau2[CONDITIONNEMENT],SMALL(IF(SPECIALITE!$K$3=Tableau2[SPECIALITE],ROW(Tableau2[SPECIALITE])-MIN(ROW(ALPHABETIQUE!$A$2))+1,""),ROWS(I$7:I98))),"")</f>
        <v/>
      </c>
      <c r="M97" s="8" t="str">
        <f t="array" ref="M97">IFERROR(INDEX(Tableau2[FOURNISSEUR],SMALL(IF(SPECIALITE!$K$3=Tableau2[SPECIALITE],ROW(Tableau2[SPECIALITE])-MIN(ROW(ALPHABETIQUE!$A$2))+1,""),ROWS(I$7:I98))),"")</f>
        <v/>
      </c>
      <c r="N97" s="8" t="str">
        <f t="array" ref="N97">IFERROR(INDEX(Tableau2[STOCK MINI],SMALL(IF(SPECIALITE!$K$3=Tableau2[SPECIALITE],ROW(Tableau2[SPECIALITE])-MIN(ROW(ALPHABETIQUE!$A$2))+1,""),ROWS(I$7:I98))),"")</f>
        <v/>
      </c>
      <c r="O97" s="8" t="str">
        <f t="array" ref="O97">IFERROR(INDEX(Tableau2[PRIX],SMALL(IF(SPECIALITE!$K$3=Tableau2[SPECIALITE],ROW(Tableau2[SPECIALITE])-MIN(ROW(ALPHABETIQUE!$A$2))+1,""),ROWS(I$7:I98))),"")</f>
        <v/>
      </c>
    </row>
    <row r="98" spans="8:15">
      <c r="H98" s="1" t="str">
        <f t="array" ref="H98">IFERROR(INDEX(Tableau2[SPECIALITE],SMALL(IF(SPECIALITE!$K$3=Tableau2[SPECIALITE],ROW(Tableau2[SPECIALITE])-MIN(ROW(ALPHABETIQUE!$A$2))+1,""),ROWS(I$7:I99))),"")</f>
        <v/>
      </c>
      <c r="I98" s="1" t="str">
        <f t="array" ref="I98">IFERROR(INDEX(Tableau2[PRODUIT],SMALL(IF(SPECIALITE!$K$3=Tableau2[SPECIALITE],ROW(Tableau2[SPECIALITE])-MIN(ROW(ALPHABETIQUE!$A$2))+1,""),ROWS(I$7:I99))),"")</f>
        <v/>
      </c>
      <c r="J98" s="1" t="str">
        <f t="array" ref="J98">IFERROR(INDEX(Tableau2[MARQUE],SMALL(IF(SPECIALITE!$K$3=Tableau2[SPECIALITE],ROW(Tableau2[SPECIALITE])-MIN(ROW(ALPHABETIQUE!$A$2))+1,""),ROWS(I$7:I99))),"")</f>
        <v/>
      </c>
      <c r="K98" s="1" t="str">
        <f t="array" ref="K98">IFERROR(INDEX(Tableau2[REFERENCE],SMALL(IF(SPECIALITE!$K$3=Tableau2[SPECIALITE],ROW(Tableau2[SPECIALITE])-MIN(ROW(ALPHABETIQUE!$A$2))+1,""),ROWS(I$7:I99))),"")</f>
        <v/>
      </c>
      <c r="L98" s="8" t="str">
        <f t="array" ref="L98">IFERROR(INDEX(Tableau2[CONDITIONNEMENT],SMALL(IF(SPECIALITE!$K$3=Tableau2[SPECIALITE],ROW(Tableau2[SPECIALITE])-MIN(ROW(ALPHABETIQUE!$A$2))+1,""),ROWS(I$7:I99))),"")</f>
        <v/>
      </c>
      <c r="M98" s="8" t="str">
        <f t="array" ref="M98">IFERROR(INDEX(Tableau2[FOURNISSEUR],SMALL(IF(SPECIALITE!$K$3=Tableau2[SPECIALITE],ROW(Tableau2[SPECIALITE])-MIN(ROW(ALPHABETIQUE!$A$2))+1,""),ROWS(I$7:I99))),"")</f>
        <v/>
      </c>
      <c r="N98" s="8" t="str">
        <f t="array" ref="N98">IFERROR(INDEX(Tableau2[STOCK MINI],SMALL(IF(SPECIALITE!$K$3=Tableau2[SPECIALITE],ROW(Tableau2[SPECIALITE])-MIN(ROW(ALPHABETIQUE!$A$2))+1,""),ROWS(I$7:I99))),"")</f>
        <v/>
      </c>
      <c r="O98" s="8" t="str">
        <f t="array" ref="O98">IFERROR(INDEX(Tableau2[PRIX],SMALL(IF(SPECIALITE!$K$3=Tableau2[SPECIALITE],ROW(Tableau2[SPECIALITE])-MIN(ROW(ALPHABETIQUE!$A$2))+1,""),ROWS(I$7:I99))),"")</f>
        <v/>
      </c>
    </row>
    <row r="99" spans="8:15">
      <c r="H99" s="1" t="str">
        <f t="array" ref="H99">IFERROR(INDEX(Tableau2[SPECIALITE],SMALL(IF(SPECIALITE!$K$3=Tableau2[SPECIALITE],ROW(Tableau2[SPECIALITE])-MIN(ROW(ALPHABETIQUE!$A$2))+1,""),ROWS(I$7:I100))),"")</f>
        <v/>
      </c>
      <c r="I99" s="1" t="str">
        <f t="array" ref="I99">IFERROR(INDEX(Tableau2[PRODUIT],SMALL(IF(SPECIALITE!$K$3=Tableau2[SPECIALITE],ROW(Tableau2[SPECIALITE])-MIN(ROW(ALPHABETIQUE!$A$2))+1,""),ROWS(I$7:I100))),"")</f>
        <v/>
      </c>
      <c r="J99" s="1" t="str">
        <f t="array" ref="J99">IFERROR(INDEX(Tableau2[MARQUE],SMALL(IF(SPECIALITE!$K$3=Tableau2[SPECIALITE],ROW(Tableau2[SPECIALITE])-MIN(ROW(ALPHABETIQUE!$A$2))+1,""),ROWS(I$7:I100))),"")</f>
        <v/>
      </c>
      <c r="K99" s="1" t="str">
        <f t="array" ref="K99">IFERROR(INDEX(Tableau2[REFERENCE],SMALL(IF(SPECIALITE!$K$3=Tableau2[SPECIALITE],ROW(Tableau2[SPECIALITE])-MIN(ROW(ALPHABETIQUE!$A$2))+1,""),ROWS(I$7:I100))),"")</f>
        <v/>
      </c>
      <c r="L99" s="8" t="str">
        <f t="array" ref="L99">IFERROR(INDEX(Tableau2[CONDITIONNEMENT],SMALL(IF(SPECIALITE!$K$3=Tableau2[SPECIALITE],ROW(Tableau2[SPECIALITE])-MIN(ROW(ALPHABETIQUE!$A$2))+1,""),ROWS(I$7:I100))),"")</f>
        <v/>
      </c>
      <c r="M99" s="8" t="str">
        <f t="array" ref="M99">IFERROR(INDEX(Tableau2[FOURNISSEUR],SMALL(IF(SPECIALITE!$K$3=Tableau2[SPECIALITE],ROW(Tableau2[SPECIALITE])-MIN(ROW(ALPHABETIQUE!$A$2))+1,""),ROWS(I$7:I100))),"")</f>
        <v/>
      </c>
      <c r="N99" s="8" t="str">
        <f t="array" ref="N99">IFERROR(INDEX(Tableau2[STOCK MINI],SMALL(IF(SPECIALITE!$K$3=Tableau2[SPECIALITE],ROW(Tableau2[SPECIALITE])-MIN(ROW(ALPHABETIQUE!$A$2))+1,""),ROWS(I$7:I100))),"")</f>
        <v/>
      </c>
      <c r="O99" s="8" t="str">
        <f t="array" ref="O99">IFERROR(INDEX(Tableau2[PRIX],SMALL(IF(SPECIALITE!$K$3=Tableau2[SPECIALITE],ROW(Tableau2[SPECIALITE])-MIN(ROW(ALPHABETIQUE!$A$2))+1,""),ROWS(I$7:I100))),"")</f>
        <v/>
      </c>
    </row>
    <row r="100" spans="8:15">
      <c r="H100" s="1" t="str">
        <f t="array" ref="H100">IFERROR(INDEX(Tableau2[SPECIALITE],SMALL(IF(SPECIALITE!$K$3=Tableau2[SPECIALITE],ROW(Tableau2[SPECIALITE])-MIN(ROW(ALPHABETIQUE!$A$2))+1,""),ROWS(I$7:I101))),"")</f>
        <v/>
      </c>
      <c r="I100" s="1" t="str">
        <f t="array" ref="I100">IFERROR(INDEX(Tableau2[PRODUIT],SMALL(IF(SPECIALITE!$K$3=Tableau2[SPECIALITE],ROW(Tableau2[SPECIALITE])-MIN(ROW(ALPHABETIQUE!$A$2))+1,""),ROWS(I$7:I101))),"")</f>
        <v/>
      </c>
      <c r="J100" s="1" t="str">
        <f t="array" ref="J100">IFERROR(INDEX(Tableau2[MARQUE],SMALL(IF(SPECIALITE!$K$3=Tableau2[SPECIALITE],ROW(Tableau2[SPECIALITE])-MIN(ROW(ALPHABETIQUE!$A$2))+1,""),ROWS(I$7:I101))),"")</f>
        <v/>
      </c>
      <c r="K100" s="1" t="str">
        <f t="array" ref="K100">IFERROR(INDEX(Tableau2[REFERENCE],SMALL(IF(SPECIALITE!$K$3=Tableau2[SPECIALITE],ROW(Tableau2[SPECIALITE])-MIN(ROW(ALPHABETIQUE!$A$2))+1,""),ROWS(I$7:I101))),"")</f>
        <v/>
      </c>
      <c r="L100" s="8" t="str">
        <f t="array" ref="L100">IFERROR(INDEX(Tableau2[CONDITIONNEMENT],SMALL(IF(SPECIALITE!$K$3=Tableau2[SPECIALITE],ROW(Tableau2[SPECIALITE])-MIN(ROW(ALPHABETIQUE!$A$2))+1,""),ROWS(I$7:I101))),"")</f>
        <v/>
      </c>
      <c r="M100" s="8" t="str">
        <f t="array" ref="M100">IFERROR(INDEX(Tableau2[FOURNISSEUR],SMALL(IF(SPECIALITE!$K$3=Tableau2[SPECIALITE],ROW(Tableau2[SPECIALITE])-MIN(ROW(ALPHABETIQUE!$A$2))+1,""),ROWS(I$7:I101))),"")</f>
        <v/>
      </c>
      <c r="N100" s="8" t="str">
        <f t="array" ref="N100">IFERROR(INDEX(Tableau2[STOCK MINI],SMALL(IF(SPECIALITE!$K$3=Tableau2[SPECIALITE],ROW(Tableau2[SPECIALITE])-MIN(ROW(ALPHABETIQUE!$A$2))+1,""),ROWS(I$7:I101))),"")</f>
        <v/>
      </c>
      <c r="O100" s="8" t="str">
        <f t="array" ref="O100">IFERROR(INDEX(Tableau2[PRIX],SMALL(IF(SPECIALITE!$K$3=Tableau2[SPECIALITE],ROW(Tableau2[SPECIALITE])-MIN(ROW(ALPHABETIQUE!$A$2))+1,""),ROWS(I$7:I101))),"")</f>
        <v/>
      </c>
    </row>
    <row r="101" spans="8:15">
      <c r="H101" s="1" t="str">
        <f t="array" ref="H101">IFERROR(INDEX(Tableau2[SPECIALITE],SMALL(IF(SPECIALITE!$K$3=Tableau2[SPECIALITE],ROW(Tableau2[SPECIALITE])-MIN(ROW(ALPHABETIQUE!$A$2))+1,""),ROWS(I$7:I102))),"")</f>
        <v/>
      </c>
      <c r="I101" s="1" t="str">
        <f t="array" ref="I101">IFERROR(INDEX(Tableau2[PRODUIT],SMALL(IF(SPECIALITE!$K$3=Tableau2[SPECIALITE],ROW(Tableau2[SPECIALITE])-MIN(ROW(ALPHABETIQUE!$A$2))+1,""),ROWS(I$7:I102))),"")</f>
        <v/>
      </c>
      <c r="J101" s="1" t="str">
        <f t="array" ref="J101">IFERROR(INDEX(Tableau2[MARQUE],SMALL(IF(SPECIALITE!$K$3=Tableau2[SPECIALITE],ROW(Tableau2[SPECIALITE])-MIN(ROW(ALPHABETIQUE!$A$2))+1,""),ROWS(I$7:I102))),"")</f>
        <v/>
      </c>
      <c r="K101" s="1" t="str">
        <f t="array" ref="K101">IFERROR(INDEX(Tableau2[REFERENCE],SMALL(IF(SPECIALITE!$K$3=Tableau2[SPECIALITE],ROW(Tableau2[SPECIALITE])-MIN(ROW(ALPHABETIQUE!$A$2))+1,""),ROWS(I$7:I102))),"")</f>
        <v/>
      </c>
      <c r="L101" s="8" t="str">
        <f t="array" ref="L101">IFERROR(INDEX(Tableau2[CONDITIONNEMENT],SMALL(IF(SPECIALITE!$K$3=Tableau2[SPECIALITE],ROW(Tableau2[SPECIALITE])-MIN(ROW(ALPHABETIQUE!$A$2))+1,""),ROWS(I$7:I102))),"")</f>
        <v/>
      </c>
      <c r="M101" s="8" t="str">
        <f t="array" ref="M101">IFERROR(INDEX(Tableau2[FOURNISSEUR],SMALL(IF(SPECIALITE!$K$3=Tableau2[SPECIALITE],ROW(Tableau2[SPECIALITE])-MIN(ROW(ALPHABETIQUE!$A$2))+1,""),ROWS(I$7:I102))),"")</f>
        <v/>
      </c>
      <c r="N101" s="8" t="str">
        <f t="array" ref="N101">IFERROR(INDEX(Tableau2[STOCK MINI],SMALL(IF(SPECIALITE!$K$3=Tableau2[SPECIALITE],ROW(Tableau2[SPECIALITE])-MIN(ROW(ALPHABETIQUE!$A$2))+1,""),ROWS(I$7:I102))),"")</f>
        <v/>
      </c>
      <c r="O101" s="8" t="str">
        <f t="array" ref="O101">IFERROR(INDEX(Tableau2[PRIX],SMALL(IF(SPECIALITE!$K$3=Tableau2[SPECIALITE],ROW(Tableau2[SPECIALITE])-MIN(ROW(ALPHABETIQUE!$A$2))+1,""),ROWS(I$7:I102))),"")</f>
        <v/>
      </c>
    </row>
    <row r="102" spans="8:15">
      <c r="H102" s="1" t="str">
        <f t="array" ref="H102">IFERROR(INDEX(Tableau2[SPECIALITE],SMALL(IF(SPECIALITE!$K$3=Tableau2[SPECIALITE],ROW(Tableau2[SPECIALITE])-MIN(ROW(ALPHABETIQUE!$A$2))+1,""),ROWS(I$7:I103))),"")</f>
        <v/>
      </c>
      <c r="I102" s="1" t="str">
        <f t="array" ref="I102">IFERROR(INDEX(Tableau2[PRODUIT],SMALL(IF(SPECIALITE!$K$3=Tableau2[SPECIALITE],ROW(Tableau2[SPECIALITE])-MIN(ROW(ALPHABETIQUE!$A$2))+1,""),ROWS(I$7:I103))),"")</f>
        <v/>
      </c>
      <c r="J102" s="1" t="str">
        <f t="array" ref="J102">IFERROR(INDEX(Tableau2[MARQUE],SMALL(IF(SPECIALITE!$K$3=Tableau2[SPECIALITE],ROW(Tableau2[SPECIALITE])-MIN(ROW(ALPHABETIQUE!$A$2))+1,""),ROWS(I$7:I103))),"")</f>
        <v/>
      </c>
      <c r="K102" s="1" t="str">
        <f t="array" ref="K102">IFERROR(INDEX(Tableau2[REFERENCE],SMALL(IF(SPECIALITE!$K$3=Tableau2[SPECIALITE],ROW(Tableau2[SPECIALITE])-MIN(ROW(ALPHABETIQUE!$A$2))+1,""),ROWS(I$7:I103))),"")</f>
        <v/>
      </c>
      <c r="L102" s="8" t="str">
        <f t="array" ref="L102">IFERROR(INDEX(Tableau2[CONDITIONNEMENT],SMALL(IF(SPECIALITE!$K$3=Tableau2[SPECIALITE],ROW(Tableau2[SPECIALITE])-MIN(ROW(ALPHABETIQUE!$A$2))+1,""),ROWS(I$7:I103))),"")</f>
        <v/>
      </c>
      <c r="M102" s="8" t="str">
        <f t="array" ref="M102">IFERROR(INDEX(Tableau2[FOURNISSEUR],SMALL(IF(SPECIALITE!$K$3=Tableau2[SPECIALITE],ROW(Tableau2[SPECIALITE])-MIN(ROW(ALPHABETIQUE!$A$2))+1,""),ROWS(I$7:I103))),"")</f>
        <v/>
      </c>
      <c r="N102" s="8" t="str">
        <f t="array" ref="N102">IFERROR(INDEX(Tableau2[STOCK MINI],SMALL(IF(SPECIALITE!$K$3=Tableau2[SPECIALITE],ROW(Tableau2[SPECIALITE])-MIN(ROW(ALPHABETIQUE!$A$2))+1,""),ROWS(I$7:I103))),"")</f>
        <v/>
      </c>
      <c r="O102" s="8" t="str">
        <f t="array" ref="O102">IFERROR(INDEX(Tableau2[PRIX],SMALL(IF(SPECIALITE!$K$3=Tableau2[SPECIALITE],ROW(Tableau2[SPECIALITE])-MIN(ROW(ALPHABETIQUE!$A$2))+1,""),ROWS(I$7:I103))),"")</f>
        <v/>
      </c>
    </row>
    <row r="103" spans="8:15">
      <c r="H103" s="1" t="str">
        <f t="array" ref="H103">IFERROR(INDEX(Tableau2[SPECIALITE],SMALL(IF(SPECIALITE!$K$3=Tableau2[SPECIALITE],ROW(Tableau2[SPECIALITE])-MIN(ROW(ALPHABETIQUE!$A$2))+1,""),ROWS(I$7:I104))),"")</f>
        <v/>
      </c>
      <c r="I103" s="1" t="str">
        <f t="array" ref="I103">IFERROR(INDEX(Tableau2[PRODUIT],SMALL(IF(SPECIALITE!$K$3=Tableau2[SPECIALITE],ROW(Tableau2[SPECIALITE])-MIN(ROW(ALPHABETIQUE!$A$2))+1,""),ROWS(I$7:I104))),"")</f>
        <v/>
      </c>
      <c r="J103" s="1" t="str">
        <f t="array" ref="J103">IFERROR(INDEX(Tableau2[MARQUE],SMALL(IF(SPECIALITE!$K$3=Tableau2[SPECIALITE],ROW(Tableau2[SPECIALITE])-MIN(ROW(ALPHABETIQUE!$A$2))+1,""),ROWS(I$7:I104))),"")</f>
        <v/>
      </c>
      <c r="K103" s="1" t="str">
        <f t="array" ref="K103">IFERROR(INDEX(Tableau2[REFERENCE],SMALL(IF(SPECIALITE!$K$3=Tableau2[SPECIALITE],ROW(Tableau2[SPECIALITE])-MIN(ROW(ALPHABETIQUE!$A$2))+1,""),ROWS(I$7:I104))),"")</f>
        <v/>
      </c>
      <c r="L103" s="8" t="str">
        <f t="array" ref="L103">IFERROR(INDEX(Tableau2[CONDITIONNEMENT],SMALL(IF(SPECIALITE!$K$3=Tableau2[SPECIALITE],ROW(Tableau2[SPECIALITE])-MIN(ROW(ALPHABETIQUE!$A$2))+1,""),ROWS(I$7:I104))),"")</f>
        <v/>
      </c>
      <c r="M103" s="8" t="str">
        <f t="array" ref="M103">IFERROR(INDEX(Tableau2[FOURNISSEUR],SMALL(IF(SPECIALITE!$K$3=Tableau2[SPECIALITE],ROW(Tableau2[SPECIALITE])-MIN(ROW(ALPHABETIQUE!$A$2))+1,""),ROWS(I$7:I104))),"")</f>
        <v/>
      </c>
      <c r="N103" s="8" t="str">
        <f t="array" ref="N103">IFERROR(INDEX(Tableau2[STOCK MINI],SMALL(IF(SPECIALITE!$K$3=Tableau2[SPECIALITE],ROW(Tableau2[SPECIALITE])-MIN(ROW(ALPHABETIQUE!$A$2))+1,""),ROWS(I$7:I104))),"")</f>
        <v/>
      </c>
      <c r="O103" s="8" t="str">
        <f t="array" ref="O103">IFERROR(INDEX(Tableau2[PRIX],SMALL(IF(SPECIALITE!$K$3=Tableau2[SPECIALITE],ROW(Tableau2[SPECIALITE])-MIN(ROW(ALPHABETIQUE!$A$2))+1,""),ROWS(I$7:I104))),"")</f>
        <v/>
      </c>
    </row>
    <row r="104" spans="8:15">
      <c r="H104" s="1" t="str">
        <f t="array" ref="H104">IFERROR(INDEX(Tableau2[SPECIALITE],SMALL(IF(SPECIALITE!$K$3=Tableau2[SPECIALITE],ROW(Tableau2[SPECIALITE])-MIN(ROW(ALPHABETIQUE!$A$2))+1,""),ROWS(I$7:I105))),"")</f>
        <v/>
      </c>
      <c r="I104" s="1" t="str">
        <f t="array" ref="I104">IFERROR(INDEX(Tableau2[PRODUIT],SMALL(IF(SPECIALITE!$K$3=Tableau2[SPECIALITE],ROW(Tableau2[SPECIALITE])-MIN(ROW(ALPHABETIQUE!$A$2))+1,""),ROWS(I$7:I105))),"")</f>
        <v/>
      </c>
      <c r="J104" s="1" t="str">
        <f t="array" ref="J104">IFERROR(INDEX(Tableau2[MARQUE],SMALL(IF(SPECIALITE!$K$3=Tableau2[SPECIALITE],ROW(Tableau2[SPECIALITE])-MIN(ROW(ALPHABETIQUE!$A$2))+1,""),ROWS(I$7:I105))),"")</f>
        <v/>
      </c>
      <c r="K104" s="1" t="str">
        <f t="array" ref="K104">IFERROR(INDEX(Tableau2[REFERENCE],SMALL(IF(SPECIALITE!$K$3=Tableau2[SPECIALITE],ROW(Tableau2[SPECIALITE])-MIN(ROW(ALPHABETIQUE!$A$2))+1,""),ROWS(I$7:I105))),"")</f>
        <v/>
      </c>
      <c r="L104" s="8" t="str">
        <f t="array" ref="L104">IFERROR(INDEX(Tableau2[CONDITIONNEMENT],SMALL(IF(SPECIALITE!$K$3=Tableau2[SPECIALITE],ROW(Tableau2[SPECIALITE])-MIN(ROW(ALPHABETIQUE!$A$2))+1,""),ROWS(I$7:I105))),"")</f>
        <v/>
      </c>
      <c r="M104" s="8" t="str">
        <f t="array" ref="M104">IFERROR(INDEX(Tableau2[FOURNISSEUR],SMALL(IF(SPECIALITE!$K$3=Tableau2[SPECIALITE],ROW(Tableau2[SPECIALITE])-MIN(ROW(ALPHABETIQUE!$A$2))+1,""),ROWS(I$7:I105))),"")</f>
        <v/>
      </c>
      <c r="N104" s="8" t="str">
        <f t="array" ref="N104">IFERROR(INDEX(Tableau2[STOCK MINI],SMALL(IF(SPECIALITE!$K$3=Tableau2[SPECIALITE],ROW(Tableau2[SPECIALITE])-MIN(ROW(ALPHABETIQUE!$A$2))+1,""),ROWS(I$7:I105))),"")</f>
        <v/>
      </c>
      <c r="O104" s="8" t="str">
        <f t="array" ref="O104">IFERROR(INDEX(Tableau2[PRIX],SMALL(IF(SPECIALITE!$K$3=Tableau2[SPECIALITE],ROW(Tableau2[SPECIALITE])-MIN(ROW(ALPHABETIQUE!$A$2))+1,""),ROWS(I$7:I105))),"")</f>
        <v/>
      </c>
    </row>
    <row r="105" spans="8:15">
      <c r="H105" s="1" t="str">
        <f t="array" ref="H105">IFERROR(INDEX(Tableau2[SPECIALITE],SMALL(IF(SPECIALITE!$K$3=Tableau2[SPECIALITE],ROW(Tableau2[SPECIALITE])-MIN(ROW(ALPHABETIQUE!$A$2))+1,""),ROWS(I$7:I106))),"")</f>
        <v/>
      </c>
      <c r="I105" s="1" t="str">
        <f t="array" ref="I105">IFERROR(INDEX(Tableau2[PRODUIT],SMALL(IF(SPECIALITE!$K$3=Tableau2[SPECIALITE],ROW(Tableau2[SPECIALITE])-MIN(ROW(ALPHABETIQUE!$A$2))+1,""),ROWS(I$7:I106))),"")</f>
        <v/>
      </c>
      <c r="J105" s="1" t="str">
        <f t="array" ref="J105">IFERROR(INDEX(Tableau2[MARQUE],SMALL(IF(SPECIALITE!$K$3=Tableau2[SPECIALITE],ROW(Tableau2[SPECIALITE])-MIN(ROW(ALPHABETIQUE!$A$2))+1,""),ROWS(I$7:I106))),"")</f>
        <v/>
      </c>
      <c r="K105" s="1" t="str">
        <f t="array" ref="K105">IFERROR(INDEX(Tableau2[REFERENCE],SMALL(IF(SPECIALITE!$K$3=Tableau2[SPECIALITE],ROW(Tableau2[SPECIALITE])-MIN(ROW(ALPHABETIQUE!$A$2))+1,""),ROWS(I$7:I106))),"")</f>
        <v/>
      </c>
      <c r="L105" s="8" t="str">
        <f t="array" ref="L105">IFERROR(INDEX(Tableau2[CONDITIONNEMENT],SMALL(IF(SPECIALITE!$K$3=Tableau2[SPECIALITE],ROW(Tableau2[SPECIALITE])-MIN(ROW(ALPHABETIQUE!$A$2))+1,""),ROWS(I$7:I106))),"")</f>
        <v/>
      </c>
      <c r="M105" s="8" t="str">
        <f t="array" ref="M105">IFERROR(INDEX(Tableau2[FOURNISSEUR],SMALL(IF(SPECIALITE!$K$3=Tableau2[SPECIALITE],ROW(Tableau2[SPECIALITE])-MIN(ROW(ALPHABETIQUE!$A$2))+1,""),ROWS(I$7:I106))),"")</f>
        <v/>
      </c>
      <c r="N105" s="8" t="str">
        <f t="array" ref="N105">IFERROR(INDEX(Tableau2[STOCK MINI],SMALL(IF(SPECIALITE!$K$3=Tableau2[SPECIALITE],ROW(Tableau2[SPECIALITE])-MIN(ROW(ALPHABETIQUE!$A$2))+1,""),ROWS(I$7:I106))),"")</f>
        <v/>
      </c>
      <c r="O105" s="8" t="str">
        <f t="array" ref="O105">IFERROR(INDEX(Tableau2[PRIX],SMALL(IF(SPECIALITE!$K$3=Tableau2[SPECIALITE],ROW(Tableau2[SPECIALITE])-MIN(ROW(ALPHABETIQUE!$A$2))+1,""),ROWS(I$7:I106))),"")</f>
        <v/>
      </c>
    </row>
    <row r="106" spans="8:15">
      <c r="H106" s="1" t="str">
        <f t="array" ref="H106">IFERROR(INDEX(Tableau2[SPECIALITE],SMALL(IF(SPECIALITE!$K$3=Tableau2[SPECIALITE],ROW(Tableau2[SPECIALITE])-MIN(ROW(ALPHABETIQUE!$A$2))+1,""),ROWS(I$7:I107))),"")</f>
        <v/>
      </c>
      <c r="I106" s="1" t="str">
        <f t="array" ref="I106">IFERROR(INDEX(Tableau2[PRODUIT],SMALL(IF(SPECIALITE!$K$3=Tableau2[SPECIALITE],ROW(Tableau2[SPECIALITE])-MIN(ROW(ALPHABETIQUE!$A$2))+1,""),ROWS(I$7:I107))),"")</f>
        <v/>
      </c>
      <c r="J106" s="1" t="str">
        <f t="array" ref="J106">IFERROR(INDEX(Tableau2[MARQUE],SMALL(IF(SPECIALITE!$K$3=Tableau2[SPECIALITE],ROW(Tableau2[SPECIALITE])-MIN(ROW(ALPHABETIQUE!$A$2))+1,""),ROWS(I$7:I107))),"")</f>
        <v/>
      </c>
      <c r="K106" s="1" t="str">
        <f t="array" ref="K106">IFERROR(INDEX(Tableau2[REFERENCE],SMALL(IF(SPECIALITE!$K$3=Tableau2[SPECIALITE],ROW(Tableau2[SPECIALITE])-MIN(ROW(ALPHABETIQUE!$A$2))+1,""),ROWS(I$7:I107))),"")</f>
        <v/>
      </c>
      <c r="L106" s="8" t="str">
        <f t="array" ref="L106">IFERROR(INDEX(Tableau2[CONDITIONNEMENT],SMALL(IF(SPECIALITE!$K$3=Tableau2[SPECIALITE],ROW(Tableau2[SPECIALITE])-MIN(ROW(ALPHABETIQUE!$A$2))+1,""),ROWS(I$7:I107))),"")</f>
        <v/>
      </c>
      <c r="M106" s="8" t="str">
        <f t="array" ref="M106">IFERROR(INDEX(Tableau2[FOURNISSEUR],SMALL(IF(SPECIALITE!$K$3=Tableau2[SPECIALITE],ROW(Tableau2[SPECIALITE])-MIN(ROW(ALPHABETIQUE!$A$2))+1,""),ROWS(I$7:I107))),"")</f>
        <v/>
      </c>
      <c r="N106" s="8" t="str">
        <f t="array" ref="N106">IFERROR(INDEX(Tableau2[STOCK MINI],SMALL(IF(SPECIALITE!$K$3=Tableau2[SPECIALITE],ROW(Tableau2[SPECIALITE])-MIN(ROW(ALPHABETIQUE!$A$2))+1,""),ROWS(I$7:I107))),"")</f>
        <v/>
      </c>
      <c r="O106" s="8" t="str">
        <f t="array" ref="O106">IFERROR(INDEX(Tableau2[PRIX],SMALL(IF(SPECIALITE!$K$3=Tableau2[SPECIALITE],ROW(Tableau2[SPECIALITE])-MIN(ROW(ALPHABETIQUE!$A$2))+1,""),ROWS(I$7:I107))),"")</f>
        <v/>
      </c>
    </row>
    <row r="107" spans="8:15">
      <c r="H107" s="1" t="str">
        <f t="array" ref="H107">IFERROR(INDEX(Tableau2[SPECIALITE],SMALL(IF(SPECIALITE!$K$3=Tableau2[SPECIALITE],ROW(Tableau2[SPECIALITE])-MIN(ROW(ALPHABETIQUE!$A$2))+1,""),ROWS(I$7:I108))),"")</f>
        <v/>
      </c>
      <c r="I107" s="1" t="str">
        <f t="array" ref="I107">IFERROR(INDEX(Tableau2[PRODUIT],SMALL(IF(SPECIALITE!$K$3=Tableau2[SPECIALITE],ROW(Tableau2[SPECIALITE])-MIN(ROW(ALPHABETIQUE!$A$2))+1,""),ROWS(I$7:I108))),"")</f>
        <v/>
      </c>
      <c r="J107" s="1" t="str">
        <f t="array" ref="J107">IFERROR(INDEX(Tableau2[MARQUE],SMALL(IF(SPECIALITE!$K$3=Tableau2[SPECIALITE],ROW(Tableau2[SPECIALITE])-MIN(ROW(ALPHABETIQUE!$A$2))+1,""),ROWS(I$7:I108))),"")</f>
        <v/>
      </c>
      <c r="K107" s="1" t="str">
        <f t="array" ref="K107">IFERROR(INDEX(Tableau2[REFERENCE],SMALL(IF(SPECIALITE!$K$3=Tableau2[SPECIALITE],ROW(Tableau2[SPECIALITE])-MIN(ROW(ALPHABETIQUE!$A$2))+1,""),ROWS(I$7:I108))),"")</f>
        <v/>
      </c>
      <c r="L107" s="8" t="str">
        <f t="array" ref="L107">IFERROR(INDEX(Tableau2[CONDITIONNEMENT],SMALL(IF(SPECIALITE!$K$3=Tableau2[SPECIALITE],ROW(Tableau2[SPECIALITE])-MIN(ROW(ALPHABETIQUE!$A$2))+1,""),ROWS(I$7:I108))),"")</f>
        <v/>
      </c>
      <c r="M107" s="8" t="str">
        <f t="array" ref="M107">IFERROR(INDEX(Tableau2[FOURNISSEUR],SMALL(IF(SPECIALITE!$K$3=Tableau2[SPECIALITE],ROW(Tableau2[SPECIALITE])-MIN(ROW(ALPHABETIQUE!$A$2))+1,""),ROWS(I$7:I108))),"")</f>
        <v/>
      </c>
      <c r="N107" s="8" t="str">
        <f t="array" ref="N107">IFERROR(INDEX(Tableau2[STOCK MINI],SMALL(IF(SPECIALITE!$K$3=Tableau2[SPECIALITE],ROW(Tableau2[SPECIALITE])-MIN(ROW(ALPHABETIQUE!$A$2))+1,""),ROWS(I$7:I108))),"")</f>
        <v/>
      </c>
      <c r="O107" s="8" t="str">
        <f t="array" ref="O107">IFERROR(INDEX(Tableau2[PRIX],SMALL(IF(SPECIALITE!$K$3=Tableau2[SPECIALITE],ROW(Tableau2[SPECIALITE])-MIN(ROW(ALPHABETIQUE!$A$2))+1,""),ROWS(I$7:I108))),"")</f>
        <v/>
      </c>
    </row>
    <row r="108" spans="8:15">
      <c r="H108" s="1" t="str">
        <f t="array" ref="H108">IFERROR(INDEX(Tableau2[SPECIALITE],SMALL(IF(SPECIALITE!$K$3=Tableau2[SPECIALITE],ROW(Tableau2[SPECIALITE])-MIN(ROW(ALPHABETIQUE!$A$2))+1,""),ROWS(I$7:I109))),"")</f>
        <v/>
      </c>
      <c r="I108" s="1" t="str">
        <f t="array" ref="I108">IFERROR(INDEX(Tableau2[PRODUIT],SMALL(IF(SPECIALITE!$K$3=Tableau2[SPECIALITE],ROW(Tableau2[SPECIALITE])-MIN(ROW(ALPHABETIQUE!$A$2))+1,""),ROWS(I$7:I109))),"")</f>
        <v/>
      </c>
      <c r="J108" s="1" t="str">
        <f t="array" ref="J108">IFERROR(INDEX(Tableau2[MARQUE],SMALL(IF(SPECIALITE!$K$3=Tableau2[SPECIALITE],ROW(Tableau2[SPECIALITE])-MIN(ROW(ALPHABETIQUE!$A$2))+1,""),ROWS(I$7:I109))),"")</f>
        <v/>
      </c>
      <c r="K108" s="1" t="str">
        <f t="array" ref="K108">IFERROR(INDEX(Tableau2[REFERENCE],SMALL(IF(SPECIALITE!$K$3=Tableau2[SPECIALITE],ROW(Tableau2[SPECIALITE])-MIN(ROW(ALPHABETIQUE!$A$2))+1,""),ROWS(I$7:I109))),"")</f>
        <v/>
      </c>
      <c r="L108" s="8" t="str">
        <f t="array" ref="L108">IFERROR(INDEX(Tableau2[CONDITIONNEMENT],SMALL(IF(SPECIALITE!$K$3=Tableau2[SPECIALITE],ROW(Tableau2[SPECIALITE])-MIN(ROW(ALPHABETIQUE!$A$2))+1,""),ROWS(I$7:I109))),"")</f>
        <v/>
      </c>
      <c r="M108" s="8" t="str">
        <f t="array" ref="M108">IFERROR(INDEX(Tableau2[FOURNISSEUR],SMALL(IF(SPECIALITE!$K$3=Tableau2[SPECIALITE],ROW(Tableau2[SPECIALITE])-MIN(ROW(ALPHABETIQUE!$A$2))+1,""),ROWS(I$7:I109))),"")</f>
        <v/>
      </c>
      <c r="N108" s="8" t="str">
        <f t="array" ref="N108">IFERROR(INDEX(Tableau2[STOCK MINI],SMALL(IF(SPECIALITE!$K$3=Tableau2[SPECIALITE],ROW(Tableau2[SPECIALITE])-MIN(ROW(ALPHABETIQUE!$A$2))+1,""),ROWS(I$7:I109))),"")</f>
        <v/>
      </c>
      <c r="O108" s="8" t="str">
        <f t="array" ref="O108">IFERROR(INDEX(Tableau2[PRIX],SMALL(IF(SPECIALITE!$K$3=Tableau2[SPECIALITE],ROW(Tableau2[SPECIALITE])-MIN(ROW(ALPHABETIQUE!$A$2))+1,""),ROWS(I$7:I109))),"")</f>
        <v/>
      </c>
    </row>
    <row r="109" spans="8:15">
      <c r="H109" s="1" t="str">
        <f t="array" ref="H109">IFERROR(INDEX(Tableau2[SPECIALITE],SMALL(IF(SPECIALITE!$K$3=Tableau2[SPECIALITE],ROW(Tableau2[SPECIALITE])-MIN(ROW(ALPHABETIQUE!$A$2))+1,""),ROWS(I$7:I110))),"")</f>
        <v/>
      </c>
      <c r="I109" s="1" t="str">
        <f t="array" ref="I109">IFERROR(INDEX(Tableau2[PRODUIT],SMALL(IF(SPECIALITE!$K$3=Tableau2[SPECIALITE],ROW(Tableau2[SPECIALITE])-MIN(ROW(ALPHABETIQUE!$A$2))+1,""),ROWS(I$7:I110))),"")</f>
        <v/>
      </c>
      <c r="J109" s="1" t="str">
        <f t="array" ref="J109">IFERROR(INDEX(Tableau2[MARQUE],SMALL(IF(SPECIALITE!$K$3=Tableau2[SPECIALITE],ROW(Tableau2[SPECIALITE])-MIN(ROW(ALPHABETIQUE!$A$2))+1,""),ROWS(I$7:I110))),"")</f>
        <v/>
      </c>
      <c r="K109" s="1" t="str">
        <f t="array" ref="K109">IFERROR(INDEX(Tableau2[REFERENCE],SMALL(IF(SPECIALITE!$K$3=Tableau2[SPECIALITE],ROW(Tableau2[SPECIALITE])-MIN(ROW(ALPHABETIQUE!$A$2))+1,""),ROWS(I$7:I110))),"")</f>
        <v/>
      </c>
      <c r="L109" s="8" t="str">
        <f t="array" ref="L109">IFERROR(INDEX(Tableau2[CONDITIONNEMENT],SMALL(IF(SPECIALITE!$K$3=Tableau2[SPECIALITE],ROW(Tableau2[SPECIALITE])-MIN(ROW(ALPHABETIQUE!$A$2))+1,""),ROWS(I$7:I110))),"")</f>
        <v/>
      </c>
      <c r="M109" s="8" t="str">
        <f t="array" ref="M109">IFERROR(INDEX(Tableau2[FOURNISSEUR],SMALL(IF(SPECIALITE!$K$3=Tableau2[SPECIALITE],ROW(Tableau2[SPECIALITE])-MIN(ROW(ALPHABETIQUE!$A$2))+1,""),ROWS(I$7:I110))),"")</f>
        <v/>
      </c>
      <c r="N109" s="8" t="str">
        <f t="array" ref="N109">IFERROR(INDEX(Tableau2[STOCK MINI],SMALL(IF(SPECIALITE!$K$3=Tableau2[SPECIALITE],ROW(Tableau2[SPECIALITE])-MIN(ROW(ALPHABETIQUE!$A$2))+1,""),ROWS(I$7:I110))),"")</f>
        <v/>
      </c>
      <c r="O109" s="8" t="str">
        <f t="array" ref="O109">IFERROR(INDEX(Tableau2[PRIX],SMALL(IF(SPECIALITE!$K$3=Tableau2[SPECIALITE],ROW(Tableau2[SPECIALITE])-MIN(ROW(ALPHABETIQUE!$A$2))+1,""),ROWS(I$7:I110))),"")</f>
        <v/>
      </c>
    </row>
    <row r="110" spans="8:15">
      <c r="H110" s="1" t="str">
        <f t="array" ref="H110">IFERROR(INDEX(Tableau2[SPECIALITE],SMALL(IF(SPECIALITE!$K$3=Tableau2[SPECIALITE],ROW(Tableau2[SPECIALITE])-MIN(ROW(ALPHABETIQUE!$A$2))+1,""),ROWS(I$7:I111))),"")</f>
        <v/>
      </c>
      <c r="I110" s="1" t="str">
        <f t="array" ref="I110">IFERROR(INDEX(Tableau2[PRODUIT],SMALL(IF(SPECIALITE!$K$3=Tableau2[SPECIALITE],ROW(Tableau2[SPECIALITE])-MIN(ROW(ALPHABETIQUE!$A$2))+1,""),ROWS(I$7:I111))),"")</f>
        <v/>
      </c>
      <c r="J110" s="1" t="str">
        <f t="array" ref="J110">IFERROR(INDEX(Tableau2[MARQUE],SMALL(IF(SPECIALITE!$K$3=Tableau2[SPECIALITE],ROW(Tableau2[SPECIALITE])-MIN(ROW(ALPHABETIQUE!$A$2))+1,""),ROWS(I$7:I111))),"")</f>
        <v/>
      </c>
      <c r="K110" s="1" t="str">
        <f t="array" ref="K110">IFERROR(INDEX(Tableau2[REFERENCE],SMALL(IF(SPECIALITE!$K$3=Tableau2[SPECIALITE],ROW(Tableau2[SPECIALITE])-MIN(ROW(ALPHABETIQUE!$A$2))+1,""),ROWS(I$7:I111))),"")</f>
        <v/>
      </c>
      <c r="L110" s="8" t="str">
        <f t="array" ref="L110">IFERROR(INDEX(Tableau2[CONDITIONNEMENT],SMALL(IF(SPECIALITE!$K$3=Tableau2[SPECIALITE],ROW(Tableau2[SPECIALITE])-MIN(ROW(ALPHABETIQUE!$A$2))+1,""),ROWS(I$7:I111))),"")</f>
        <v/>
      </c>
      <c r="M110" s="8" t="str">
        <f t="array" ref="M110">IFERROR(INDEX(Tableau2[FOURNISSEUR],SMALL(IF(SPECIALITE!$K$3=Tableau2[SPECIALITE],ROW(Tableau2[SPECIALITE])-MIN(ROW(ALPHABETIQUE!$A$2))+1,""),ROWS(I$7:I111))),"")</f>
        <v/>
      </c>
      <c r="N110" s="8" t="str">
        <f t="array" ref="N110">IFERROR(INDEX(Tableau2[STOCK MINI],SMALL(IF(SPECIALITE!$K$3=Tableau2[SPECIALITE],ROW(Tableau2[SPECIALITE])-MIN(ROW(ALPHABETIQUE!$A$2))+1,""),ROWS(I$7:I111))),"")</f>
        <v/>
      </c>
      <c r="O110" s="8" t="str">
        <f t="array" ref="O110">IFERROR(INDEX(Tableau2[PRIX],SMALL(IF(SPECIALITE!$K$3=Tableau2[SPECIALITE],ROW(Tableau2[SPECIALITE])-MIN(ROW(ALPHABETIQUE!$A$2))+1,""),ROWS(I$7:I111))),"")</f>
        <v/>
      </c>
    </row>
    <row r="111" spans="8:15">
      <c r="H111" s="1" t="str">
        <f t="array" ref="H111">IFERROR(INDEX(Tableau2[SPECIALITE],SMALL(IF(SPECIALITE!$K$3=Tableau2[SPECIALITE],ROW(Tableau2[SPECIALITE])-MIN(ROW(ALPHABETIQUE!$A$2))+1,""),ROWS(I$7:I112))),"")</f>
        <v/>
      </c>
      <c r="I111" s="1" t="str">
        <f t="array" ref="I111">IFERROR(INDEX(Tableau2[PRODUIT],SMALL(IF(SPECIALITE!$K$3=Tableau2[SPECIALITE],ROW(Tableau2[SPECIALITE])-MIN(ROW(ALPHABETIQUE!$A$2))+1,""),ROWS(I$7:I112))),"")</f>
        <v/>
      </c>
      <c r="J111" s="1" t="str">
        <f t="array" ref="J111">IFERROR(INDEX(Tableau2[MARQUE],SMALL(IF(SPECIALITE!$K$3=Tableau2[SPECIALITE],ROW(Tableau2[SPECIALITE])-MIN(ROW(ALPHABETIQUE!$A$2))+1,""),ROWS(I$7:I112))),"")</f>
        <v/>
      </c>
      <c r="K111" s="1" t="str">
        <f t="array" ref="K111">IFERROR(INDEX(Tableau2[REFERENCE],SMALL(IF(SPECIALITE!$K$3=Tableau2[SPECIALITE],ROW(Tableau2[SPECIALITE])-MIN(ROW(ALPHABETIQUE!$A$2))+1,""),ROWS(I$7:I112))),"")</f>
        <v/>
      </c>
      <c r="L111" s="8" t="str">
        <f t="array" ref="L111">IFERROR(INDEX(Tableau2[CONDITIONNEMENT],SMALL(IF(SPECIALITE!$K$3=Tableau2[SPECIALITE],ROW(Tableau2[SPECIALITE])-MIN(ROW(ALPHABETIQUE!$A$2))+1,""),ROWS(I$7:I112))),"")</f>
        <v/>
      </c>
      <c r="M111" s="8" t="str">
        <f t="array" ref="M111">IFERROR(INDEX(Tableau2[FOURNISSEUR],SMALL(IF(SPECIALITE!$K$3=Tableau2[SPECIALITE],ROW(Tableau2[SPECIALITE])-MIN(ROW(ALPHABETIQUE!$A$2))+1,""),ROWS(I$7:I112))),"")</f>
        <v/>
      </c>
      <c r="N111" s="8" t="str">
        <f t="array" ref="N111">IFERROR(INDEX(Tableau2[STOCK MINI],SMALL(IF(SPECIALITE!$K$3=Tableau2[SPECIALITE],ROW(Tableau2[SPECIALITE])-MIN(ROW(ALPHABETIQUE!$A$2))+1,""),ROWS(I$7:I112))),"")</f>
        <v/>
      </c>
      <c r="O111" s="8" t="str">
        <f t="array" ref="O111">IFERROR(INDEX(Tableau2[PRIX],SMALL(IF(SPECIALITE!$K$3=Tableau2[SPECIALITE],ROW(Tableau2[SPECIALITE])-MIN(ROW(ALPHABETIQUE!$A$2))+1,""),ROWS(I$7:I112))),"")</f>
        <v/>
      </c>
    </row>
    <row r="112" spans="8:15">
      <c r="H112" s="1" t="str">
        <f t="array" ref="H112">IFERROR(INDEX(Tableau2[SPECIALITE],SMALL(IF(SPECIALITE!$K$3=Tableau2[SPECIALITE],ROW(Tableau2[SPECIALITE])-MIN(ROW(ALPHABETIQUE!$A$2))+1,""),ROWS(I$7:I113))),"")</f>
        <v/>
      </c>
      <c r="I112" s="1" t="str">
        <f t="array" ref="I112">IFERROR(INDEX(Tableau2[PRODUIT],SMALL(IF(SPECIALITE!$K$3=Tableau2[SPECIALITE],ROW(Tableau2[SPECIALITE])-MIN(ROW(ALPHABETIQUE!$A$2))+1,""),ROWS(I$7:I113))),"")</f>
        <v/>
      </c>
      <c r="J112" s="1" t="str">
        <f t="array" ref="J112">IFERROR(INDEX(Tableau2[MARQUE],SMALL(IF(SPECIALITE!$K$3=Tableau2[SPECIALITE],ROW(Tableau2[SPECIALITE])-MIN(ROW(ALPHABETIQUE!$A$2))+1,""),ROWS(I$7:I113))),"")</f>
        <v/>
      </c>
      <c r="K112" s="1" t="str">
        <f t="array" ref="K112">IFERROR(INDEX(Tableau2[REFERENCE],SMALL(IF(SPECIALITE!$K$3=Tableau2[SPECIALITE],ROW(Tableau2[SPECIALITE])-MIN(ROW(ALPHABETIQUE!$A$2))+1,""),ROWS(I$7:I113))),"")</f>
        <v/>
      </c>
      <c r="L112" s="8" t="str">
        <f t="array" ref="L112">IFERROR(INDEX(Tableau2[CONDITIONNEMENT],SMALL(IF(SPECIALITE!$K$3=Tableau2[SPECIALITE],ROW(Tableau2[SPECIALITE])-MIN(ROW(ALPHABETIQUE!$A$2))+1,""),ROWS(I$7:I113))),"")</f>
        <v/>
      </c>
      <c r="M112" s="8" t="str">
        <f t="array" ref="M112">IFERROR(INDEX(Tableau2[FOURNISSEUR],SMALL(IF(SPECIALITE!$K$3=Tableau2[SPECIALITE],ROW(Tableau2[SPECIALITE])-MIN(ROW(ALPHABETIQUE!$A$2))+1,""),ROWS(I$7:I113))),"")</f>
        <v/>
      </c>
      <c r="N112" s="8" t="str">
        <f t="array" ref="N112">IFERROR(INDEX(Tableau2[STOCK MINI],SMALL(IF(SPECIALITE!$K$3=Tableau2[SPECIALITE],ROW(Tableau2[SPECIALITE])-MIN(ROW(ALPHABETIQUE!$A$2))+1,""),ROWS(I$7:I113))),"")</f>
        <v/>
      </c>
      <c r="O112" s="8" t="str">
        <f t="array" ref="O112">IFERROR(INDEX(Tableau2[PRIX],SMALL(IF(SPECIALITE!$K$3=Tableau2[SPECIALITE],ROW(Tableau2[SPECIALITE])-MIN(ROW(ALPHABETIQUE!$A$2))+1,""),ROWS(I$7:I113))),"")</f>
        <v/>
      </c>
    </row>
    <row r="113" spans="8:15">
      <c r="H113" s="1" t="str">
        <f t="array" ref="H113">IFERROR(INDEX(Tableau2[SPECIALITE],SMALL(IF(SPECIALITE!$K$3=Tableau2[SPECIALITE],ROW(Tableau2[SPECIALITE])-MIN(ROW(ALPHABETIQUE!$A$2))+1,""),ROWS(I$7:I114))),"")</f>
        <v/>
      </c>
      <c r="I113" s="1" t="str">
        <f t="array" ref="I113">IFERROR(INDEX(Tableau2[PRODUIT],SMALL(IF(SPECIALITE!$K$3=Tableau2[SPECIALITE],ROW(Tableau2[SPECIALITE])-MIN(ROW(ALPHABETIQUE!$A$2))+1,""),ROWS(I$7:I114))),"")</f>
        <v/>
      </c>
      <c r="J113" s="1" t="str">
        <f t="array" ref="J113">IFERROR(INDEX(Tableau2[MARQUE],SMALL(IF(SPECIALITE!$K$3=Tableau2[SPECIALITE],ROW(Tableau2[SPECIALITE])-MIN(ROW(ALPHABETIQUE!$A$2))+1,""),ROWS(I$7:I114))),"")</f>
        <v/>
      </c>
      <c r="K113" s="1" t="str">
        <f t="array" ref="K113">IFERROR(INDEX(Tableau2[REFERENCE],SMALL(IF(SPECIALITE!$K$3=Tableau2[SPECIALITE],ROW(Tableau2[SPECIALITE])-MIN(ROW(ALPHABETIQUE!$A$2))+1,""),ROWS(I$7:I114))),"")</f>
        <v/>
      </c>
      <c r="L113" s="8" t="str">
        <f t="array" ref="L113">IFERROR(INDEX(Tableau2[CONDITIONNEMENT],SMALL(IF(SPECIALITE!$K$3=Tableau2[SPECIALITE],ROW(Tableau2[SPECIALITE])-MIN(ROW(ALPHABETIQUE!$A$2))+1,""),ROWS(I$7:I114))),"")</f>
        <v/>
      </c>
      <c r="M113" s="8" t="str">
        <f t="array" ref="M113">IFERROR(INDEX(Tableau2[FOURNISSEUR],SMALL(IF(SPECIALITE!$K$3=Tableau2[SPECIALITE],ROW(Tableau2[SPECIALITE])-MIN(ROW(ALPHABETIQUE!$A$2))+1,""),ROWS(I$7:I114))),"")</f>
        <v/>
      </c>
      <c r="N113" s="8" t="str">
        <f t="array" ref="N113">IFERROR(INDEX(Tableau2[STOCK MINI],SMALL(IF(SPECIALITE!$K$3=Tableau2[SPECIALITE],ROW(Tableau2[SPECIALITE])-MIN(ROW(ALPHABETIQUE!$A$2))+1,""),ROWS(I$7:I114))),"")</f>
        <v/>
      </c>
      <c r="O113" s="8" t="str">
        <f t="array" ref="O113">IFERROR(INDEX(Tableau2[PRIX],SMALL(IF(SPECIALITE!$K$3=Tableau2[SPECIALITE],ROW(Tableau2[SPECIALITE])-MIN(ROW(ALPHABETIQUE!$A$2))+1,""),ROWS(I$7:I114))),"")</f>
        <v/>
      </c>
    </row>
    <row r="114" spans="8:15">
      <c r="H114" s="1" t="str">
        <f t="array" ref="H114">IFERROR(INDEX(Tableau2[SPECIALITE],SMALL(IF(SPECIALITE!$K$3=Tableau2[SPECIALITE],ROW(Tableau2[SPECIALITE])-MIN(ROW(ALPHABETIQUE!$A$2))+1,""),ROWS(I$7:I115))),"")</f>
        <v/>
      </c>
      <c r="I114" s="1" t="str">
        <f t="array" ref="I114">IFERROR(INDEX(Tableau2[PRODUIT],SMALL(IF(SPECIALITE!$K$3=Tableau2[SPECIALITE],ROW(Tableau2[SPECIALITE])-MIN(ROW(ALPHABETIQUE!$A$2))+1,""),ROWS(I$7:I115))),"")</f>
        <v/>
      </c>
      <c r="J114" s="1" t="str">
        <f t="array" ref="J114">IFERROR(INDEX(Tableau2[MARQUE],SMALL(IF(SPECIALITE!$K$3=Tableau2[SPECIALITE],ROW(Tableau2[SPECIALITE])-MIN(ROW(ALPHABETIQUE!$A$2))+1,""),ROWS(I$7:I115))),"")</f>
        <v/>
      </c>
      <c r="K114" s="1" t="str">
        <f t="array" ref="K114">IFERROR(INDEX(Tableau2[REFERENCE],SMALL(IF(SPECIALITE!$K$3=Tableau2[SPECIALITE],ROW(Tableau2[SPECIALITE])-MIN(ROW(ALPHABETIQUE!$A$2))+1,""),ROWS(I$7:I115))),"")</f>
        <v/>
      </c>
      <c r="L114" s="8" t="str">
        <f t="array" ref="L114">IFERROR(INDEX(Tableau2[CONDITIONNEMENT],SMALL(IF(SPECIALITE!$K$3=Tableau2[SPECIALITE],ROW(Tableau2[SPECIALITE])-MIN(ROW(ALPHABETIQUE!$A$2))+1,""),ROWS(I$7:I115))),"")</f>
        <v/>
      </c>
      <c r="M114" s="8" t="str">
        <f t="array" ref="M114">IFERROR(INDEX(Tableau2[FOURNISSEUR],SMALL(IF(SPECIALITE!$K$3=Tableau2[SPECIALITE],ROW(Tableau2[SPECIALITE])-MIN(ROW(ALPHABETIQUE!$A$2))+1,""),ROWS(I$7:I115))),"")</f>
        <v/>
      </c>
      <c r="N114" s="8" t="str">
        <f t="array" ref="N114">IFERROR(INDEX(Tableau2[STOCK MINI],SMALL(IF(SPECIALITE!$K$3=Tableau2[SPECIALITE],ROW(Tableau2[SPECIALITE])-MIN(ROW(ALPHABETIQUE!$A$2))+1,""),ROWS(I$7:I115))),"")</f>
        <v/>
      </c>
      <c r="O114" s="8" t="str">
        <f t="array" ref="O114">IFERROR(INDEX(Tableau2[PRIX],SMALL(IF(SPECIALITE!$K$3=Tableau2[SPECIALITE],ROW(Tableau2[SPECIALITE])-MIN(ROW(ALPHABETIQUE!$A$2))+1,""),ROWS(I$7:I115))),"")</f>
        <v/>
      </c>
    </row>
    <row r="115" spans="8:15">
      <c r="H115" s="1" t="str">
        <f t="array" ref="H115">IFERROR(INDEX(Tableau2[SPECIALITE],SMALL(IF(SPECIALITE!$K$3=Tableau2[SPECIALITE],ROW(Tableau2[SPECIALITE])-MIN(ROW(ALPHABETIQUE!$A$2))+1,""),ROWS(I$7:I116))),"")</f>
        <v/>
      </c>
      <c r="I115" s="1" t="str">
        <f t="array" ref="I115">IFERROR(INDEX(Tableau2[PRODUIT],SMALL(IF(SPECIALITE!$K$3=Tableau2[SPECIALITE],ROW(Tableau2[SPECIALITE])-MIN(ROW(ALPHABETIQUE!$A$2))+1,""),ROWS(I$7:I116))),"")</f>
        <v/>
      </c>
      <c r="J115" s="1" t="str">
        <f t="array" ref="J115">IFERROR(INDEX(Tableau2[MARQUE],SMALL(IF(SPECIALITE!$K$3=Tableau2[SPECIALITE],ROW(Tableau2[SPECIALITE])-MIN(ROW(ALPHABETIQUE!$A$2))+1,""),ROWS(I$7:I116))),"")</f>
        <v/>
      </c>
      <c r="K115" s="1" t="str">
        <f t="array" ref="K115">IFERROR(INDEX(Tableau2[REFERENCE],SMALL(IF(SPECIALITE!$K$3=Tableau2[SPECIALITE],ROW(Tableau2[SPECIALITE])-MIN(ROW(ALPHABETIQUE!$A$2))+1,""),ROWS(I$7:I116))),"")</f>
        <v/>
      </c>
      <c r="L115" s="8" t="str">
        <f t="array" ref="L115">IFERROR(INDEX(Tableau2[CONDITIONNEMENT],SMALL(IF(SPECIALITE!$K$3=Tableau2[SPECIALITE],ROW(Tableau2[SPECIALITE])-MIN(ROW(ALPHABETIQUE!$A$2))+1,""),ROWS(I$7:I116))),"")</f>
        <v/>
      </c>
      <c r="M115" s="8" t="str">
        <f t="array" ref="M115">IFERROR(INDEX(Tableau2[FOURNISSEUR],SMALL(IF(SPECIALITE!$K$3=Tableau2[SPECIALITE],ROW(Tableau2[SPECIALITE])-MIN(ROW(ALPHABETIQUE!$A$2))+1,""),ROWS(I$7:I116))),"")</f>
        <v/>
      </c>
      <c r="N115" s="8" t="str">
        <f t="array" ref="N115">IFERROR(INDEX(Tableau2[STOCK MINI],SMALL(IF(SPECIALITE!$K$3=Tableau2[SPECIALITE],ROW(Tableau2[SPECIALITE])-MIN(ROW(ALPHABETIQUE!$A$2))+1,""),ROWS(I$7:I116))),"")</f>
        <v/>
      </c>
      <c r="O115" s="8" t="str">
        <f t="array" ref="O115">IFERROR(INDEX(Tableau2[PRIX],SMALL(IF(SPECIALITE!$K$3=Tableau2[SPECIALITE],ROW(Tableau2[SPECIALITE])-MIN(ROW(ALPHABETIQUE!$A$2))+1,""),ROWS(I$7:I116))),"")</f>
        <v/>
      </c>
    </row>
    <row r="116" spans="8:15">
      <c r="H116" s="1" t="str">
        <f t="array" ref="H116">IFERROR(INDEX(Tableau2[SPECIALITE],SMALL(IF(SPECIALITE!$K$3=Tableau2[SPECIALITE],ROW(Tableau2[SPECIALITE])-MIN(ROW(ALPHABETIQUE!$A$2))+1,""),ROWS(I$7:I117))),"")</f>
        <v/>
      </c>
      <c r="I116" s="1" t="str">
        <f t="array" ref="I116">IFERROR(INDEX(Tableau2[PRODUIT],SMALL(IF(SPECIALITE!$K$3=Tableau2[SPECIALITE],ROW(Tableau2[SPECIALITE])-MIN(ROW(ALPHABETIQUE!$A$2))+1,""),ROWS(I$7:I117))),"")</f>
        <v/>
      </c>
      <c r="J116" s="1" t="str">
        <f t="array" ref="J116">IFERROR(INDEX(Tableau2[MARQUE],SMALL(IF(SPECIALITE!$K$3=Tableau2[SPECIALITE],ROW(Tableau2[SPECIALITE])-MIN(ROW(ALPHABETIQUE!$A$2))+1,""),ROWS(I$7:I117))),"")</f>
        <v/>
      </c>
      <c r="K116" s="1" t="str">
        <f t="array" ref="K116">IFERROR(INDEX(Tableau2[REFERENCE],SMALL(IF(SPECIALITE!$K$3=Tableau2[SPECIALITE],ROW(Tableau2[SPECIALITE])-MIN(ROW(ALPHABETIQUE!$A$2))+1,""),ROWS(I$7:I117))),"")</f>
        <v/>
      </c>
      <c r="L116" s="8" t="str">
        <f t="array" ref="L116">IFERROR(INDEX(Tableau2[CONDITIONNEMENT],SMALL(IF(SPECIALITE!$K$3=Tableau2[SPECIALITE],ROW(Tableau2[SPECIALITE])-MIN(ROW(ALPHABETIQUE!$A$2))+1,""),ROWS(I$7:I117))),"")</f>
        <v/>
      </c>
      <c r="M116" s="8" t="str">
        <f t="array" ref="M116">IFERROR(INDEX(Tableau2[FOURNISSEUR],SMALL(IF(SPECIALITE!$K$3=Tableau2[SPECIALITE],ROW(Tableau2[SPECIALITE])-MIN(ROW(ALPHABETIQUE!$A$2))+1,""),ROWS(I$7:I117))),"")</f>
        <v/>
      </c>
      <c r="N116" s="8" t="str">
        <f t="array" ref="N116">IFERROR(INDEX(Tableau2[STOCK MINI],SMALL(IF(SPECIALITE!$K$3=Tableau2[SPECIALITE],ROW(Tableau2[SPECIALITE])-MIN(ROW(ALPHABETIQUE!$A$2))+1,""),ROWS(I$7:I117))),"")</f>
        <v/>
      </c>
      <c r="O116" s="8" t="str">
        <f t="array" ref="O116">IFERROR(INDEX(Tableau2[PRIX],SMALL(IF(SPECIALITE!$K$3=Tableau2[SPECIALITE],ROW(Tableau2[SPECIALITE])-MIN(ROW(ALPHABETIQUE!$A$2))+1,""),ROWS(I$7:I117))),"")</f>
        <v/>
      </c>
    </row>
    <row r="117" spans="8:15">
      <c r="H117" s="1" t="str">
        <f t="array" ref="H117">IFERROR(INDEX(Tableau2[SPECIALITE],SMALL(IF(SPECIALITE!$K$3=Tableau2[SPECIALITE],ROW(Tableau2[SPECIALITE])-MIN(ROW(ALPHABETIQUE!$A$2))+1,""),ROWS(I$7:I118))),"")</f>
        <v/>
      </c>
      <c r="I117" s="1" t="str">
        <f t="array" ref="I117">IFERROR(INDEX(Tableau2[PRODUIT],SMALL(IF(SPECIALITE!$K$3=Tableau2[SPECIALITE],ROW(Tableau2[SPECIALITE])-MIN(ROW(ALPHABETIQUE!$A$2))+1,""),ROWS(I$7:I118))),"")</f>
        <v/>
      </c>
      <c r="J117" s="1" t="str">
        <f t="array" ref="J117">IFERROR(INDEX(Tableau2[MARQUE],SMALL(IF(SPECIALITE!$K$3=Tableau2[SPECIALITE],ROW(Tableau2[SPECIALITE])-MIN(ROW(ALPHABETIQUE!$A$2))+1,""),ROWS(I$7:I118))),"")</f>
        <v/>
      </c>
      <c r="K117" s="1" t="str">
        <f t="array" ref="K117">IFERROR(INDEX(Tableau2[REFERENCE],SMALL(IF(SPECIALITE!$K$3=Tableau2[SPECIALITE],ROW(Tableau2[SPECIALITE])-MIN(ROW(ALPHABETIQUE!$A$2))+1,""),ROWS(I$7:I118))),"")</f>
        <v/>
      </c>
      <c r="L117" s="8" t="str">
        <f t="array" ref="L117">IFERROR(INDEX(Tableau2[CONDITIONNEMENT],SMALL(IF(SPECIALITE!$K$3=Tableau2[SPECIALITE],ROW(Tableau2[SPECIALITE])-MIN(ROW(ALPHABETIQUE!$A$2))+1,""),ROWS(I$7:I118))),"")</f>
        <v/>
      </c>
      <c r="M117" s="8" t="str">
        <f t="array" ref="M117">IFERROR(INDEX(Tableau2[FOURNISSEUR],SMALL(IF(SPECIALITE!$K$3=Tableau2[SPECIALITE],ROW(Tableau2[SPECIALITE])-MIN(ROW(ALPHABETIQUE!$A$2))+1,""),ROWS(I$7:I118))),"")</f>
        <v/>
      </c>
      <c r="N117" s="8" t="str">
        <f t="array" ref="N117">IFERROR(INDEX(Tableau2[STOCK MINI],SMALL(IF(SPECIALITE!$K$3=Tableau2[SPECIALITE],ROW(Tableau2[SPECIALITE])-MIN(ROW(ALPHABETIQUE!$A$2))+1,""),ROWS(I$7:I118))),"")</f>
        <v/>
      </c>
      <c r="O117" s="8" t="str">
        <f t="array" ref="O117">IFERROR(INDEX(Tableau2[PRIX],SMALL(IF(SPECIALITE!$K$3=Tableau2[SPECIALITE],ROW(Tableau2[SPECIALITE])-MIN(ROW(ALPHABETIQUE!$A$2))+1,""),ROWS(I$7:I118))),"")</f>
        <v/>
      </c>
    </row>
    <row r="118" spans="8:15">
      <c r="H118" s="1" t="str">
        <f t="array" ref="H118">IFERROR(INDEX(Tableau2[SPECIALITE],SMALL(IF(SPECIALITE!$K$3=Tableau2[SPECIALITE],ROW(Tableau2[SPECIALITE])-MIN(ROW(ALPHABETIQUE!$A$2))+1,""),ROWS(I$7:I119))),"")</f>
        <v/>
      </c>
      <c r="I118" s="1" t="str">
        <f t="array" ref="I118">IFERROR(INDEX(Tableau2[PRODUIT],SMALL(IF(SPECIALITE!$K$3=Tableau2[SPECIALITE],ROW(Tableau2[SPECIALITE])-MIN(ROW(ALPHABETIQUE!$A$2))+1,""),ROWS(I$7:I119))),"")</f>
        <v/>
      </c>
      <c r="J118" s="1" t="str">
        <f t="array" ref="J118">IFERROR(INDEX(Tableau2[MARQUE],SMALL(IF(SPECIALITE!$K$3=Tableau2[SPECIALITE],ROW(Tableau2[SPECIALITE])-MIN(ROW(ALPHABETIQUE!$A$2))+1,""),ROWS(I$7:I119))),"")</f>
        <v/>
      </c>
      <c r="K118" s="1" t="str">
        <f t="array" ref="K118">IFERROR(INDEX(Tableau2[REFERENCE],SMALL(IF(SPECIALITE!$K$3=Tableau2[SPECIALITE],ROW(Tableau2[SPECIALITE])-MIN(ROW(ALPHABETIQUE!$A$2))+1,""),ROWS(I$7:I119))),"")</f>
        <v/>
      </c>
      <c r="L118" s="8" t="str">
        <f t="array" ref="L118">IFERROR(INDEX(Tableau2[CONDITIONNEMENT],SMALL(IF(SPECIALITE!$K$3=Tableau2[SPECIALITE],ROW(Tableau2[SPECIALITE])-MIN(ROW(ALPHABETIQUE!$A$2))+1,""),ROWS(I$7:I119))),"")</f>
        <v/>
      </c>
      <c r="M118" s="8" t="str">
        <f t="array" ref="M118">IFERROR(INDEX(Tableau2[FOURNISSEUR],SMALL(IF(SPECIALITE!$K$3=Tableau2[SPECIALITE],ROW(Tableau2[SPECIALITE])-MIN(ROW(ALPHABETIQUE!$A$2))+1,""),ROWS(I$7:I119))),"")</f>
        <v/>
      </c>
      <c r="N118" s="8" t="str">
        <f t="array" ref="N118">IFERROR(INDEX(Tableau2[STOCK MINI],SMALL(IF(SPECIALITE!$K$3=Tableau2[SPECIALITE],ROW(Tableau2[SPECIALITE])-MIN(ROW(ALPHABETIQUE!$A$2))+1,""),ROWS(I$7:I119))),"")</f>
        <v/>
      </c>
      <c r="O118" s="8" t="str">
        <f t="array" ref="O118">IFERROR(INDEX(Tableau2[PRIX],SMALL(IF(SPECIALITE!$K$3=Tableau2[SPECIALITE],ROW(Tableau2[SPECIALITE])-MIN(ROW(ALPHABETIQUE!$A$2))+1,""),ROWS(I$7:I119))),"")</f>
        <v/>
      </c>
    </row>
    <row r="119" spans="8:15">
      <c r="H119" s="1" t="str">
        <f t="array" ref="H119">IFERROR(INDEX(Tableau2[SPECIALITE],SMALL(IF(SPECIALITE!$K$3=Tableau2[SPECIALITE],ROW(Tableau2[SPECIALITE])-MIN(ROW(ALPHABETIQUE!$A$2))+1,""),ROWS(I$7:I120))),"")</f>
        <v/>
      </c>
      <c r="I119" s="1" t="str">
        <f t="array" ref="I119">IFERROR(INDEX(Tableau2[PRODUIT],SMALL(IF(SPECIALITE!$K$3=Tableau2[SPECIALITE],ROW(Tableau2[SPECIALITE])-MIN(ROW(ALPHABETIQUE!$A$2))+1,""),ROWS(I$7:I120))),"")</f>
        <v/>
      </c>
      <c r="J119" s="1" t="str">
        <f t="array" ref="J119">IFERROR(INDEX(Tableau2[MARQUE],SMALL(IF(SPECIALITE!$K$3=Tableau2[SPECIALITE],ROW(Tableau2[SPECIALITE])-MIN(ROW(ALPHABETIQUE!$A$2))+1,""),ROWS(I$7:I120))),"")</f>
        <v/>
      </c>
      <c r="K119" s="1" t="str">
        <f t="array" ref="K119">IFERROR(INDEX(Tableau2[REFERENCE],SMALL(IF(SPECIALITE!$K$3=Tableau2[SPECIALITE],ROW(Tableau2[SPECIALITE])-MIN(ROW(ALPHABETIQUE!$A$2))+1,""),ROWS(I$7:I120))),"")</f>
        <v/>
      </c>
      <c r="L119" s="8" t="str">
        <f t="array" ref="L119">IFERROR(INDEX(Tableau2[CONDITIONNEMENT],SMALL(IF(SPECIALITE!$K$3=Tableau2[SPECIALITE],ROW(Tableau2[SPECIALITE])-MIN(ROW(ALPHABETIQUE!$A$2))+1,""),ROWS(I$7:I120))),"")</f>
        <v/>
      </c>
      <c r="M119" s="8" t="str">
        <f t="array" ref="M119">IFERROR(INDEX(Tableau2[FOURNISSEUR],SMALL(IF(SPECIALITE!$K$3=Tableau2[SPECIALITE],ROW(Tableau2[SPECIALITE])-MIN(ROW(ALPHABETIQUE!$A$2))+1,""),ROWS(I$7:I120))),"")</f>
        <v/>
      </c>
      <c r="N119" s="8" t="str">
        <f t="array" ref="N119">IFERROR(INDEX(Tableau2[STOCK MINI],SMALL(IF(SPECIALITE!$K$3=Tableau2[SPECIALITE],ROW(Tableau2[SPECIALITE])-MIN(ROW(ALPHABETIQUE!$A$2))+1,""),ROWS(I$7:I120))),"")</f>
        <v/>
      </c>
      <c r="O119" s="8" t="str">
        <f t="array" ref="O119">IFERROR(INDEX(Tableau2[PRIX],SMALL(IF(SPECIALITE!$K$3=Tableau2[SPECIALITE],ROW(Tableau2[SPECIALITE])-MIN(ROW(ALPHABETIQUE!$A$2))+1,""),ROWS(I$7:I120))),"")</f>
        <v/>
      </c>
    </row>
    <row r="120" spans="8:15">
      <c r="H120" s="1" t="str">
        <f t="array" ref="H120">IFERROR(INDEX(Tableau2[SPECIALITE],SMALL(IF(SPECIALITE!$K$3=Tableau2[SPECIALITE],ROW(Tableau2[SPECIALITE])-MIN(ROW(ALPHABETIQUE!$A$2))+1,""),ROWS(I$7:I121))),"")</f>
        <v/>
      </c>
      <c r="I120" s="1" t="str">
        <f t="array" ref="I120">IFERROR(INDEX(Tableau2[PRODUIT],SMALL(IF(SPECIALITE!$K$3=Tableau2[SPECIALITE],ROW(Tableau2[SPECIALITE])-MIN(ROW(ALPHABETIQUE!$A$2))+1,""),ROWS(I$7:I121))),"")</f>
        <v/>
      </c>
      <c r="J120" s="1" t="str">
        <f t="array" ref="J120">IFERROR(INDEX(Tableau2[MARQUE],SMALL(IF(SPECIALITE!$K$3=Tableau2[SPECIALITE],ROW(Tableau2[SPECIALITE])-MIN(ROW(ALPHABETIQUE!$A$2))+1,""),ROWS(I$7:I121))),"")</f>
        <v/>
      </c>
      <c r="K120" s="1" t="str">
        <f t="array" ref="K120">IFERROR(INDEX(Tableau2[REFERENCE],SMALL(IF(SPECIALITE!$K$3=Tableau2[SPECIALITE],ROW(Tableau2[SPECIALITE])-MIN(ROW(ALPHABETIQUE!$A$2))+1,""),ROWS(I$7:I121))),"")</f>
        <v/>
      </c>
      <c r="L120" s="8" t="str">
        <f t="array" ref="L120">IFERROR(INDEX(Tableau2[CONDITIONNEMENT],SMALL(IF(SPECIALITE!$K$3=Tableau2[SPECIALITE],ROW(Tableau2[SPECIALITE])-MIN(ROW(ALPHABETIQUE!$A$2))+1,""),ROWS(I$7:I121))),"")</f>
        <v/>
      </c>
      <c r="M120" s="8" t="str">
        <f t="array" ref="M120">IFERROR(INDEX(Tableau2[FOURNISSEUR],SMALL(IF(SPECIALITE!$K$3=Tableau2[SPECIALITE],ROW(Tableau2[SPECIALITE])-MIN(ROW(ALPHABETIQUE!$A$2))+1,""),ROWS(I$7:I121))),"")</f>
        <v/>
      </c>
      <c r="N120" s="8" t="str">
        <f t="array" ref="N120">IFERROR(INDEX(Tableau2[STOCK MINI],SMALL(IF(SPECIALITE!$K$3=Tableau2[SPECIALITE],ROW(Tableau2[SPECIALITE])-MIN(ROW(ALPHABETIQUE!$A$2))+1,""),ROWS(I$7:I121))),"")</f>
        <v/>
      </c>
      <c r="O120" s="8" t="str">
        <f t="array" ref="O120">IFERROR(INDEX(Tableau2[PRIX],SMALL(IF(SPECIALITE!$K$3=Tableau2[SPECIALITE],ROW(Tableau2[SPECIALITE])-MIN(ROW(ALPHABETIQUE!$A$2))+1,""),ROWS(I$7:I121))),"")</f>
        <v/>
      </c>
    </row>
  </sheetData>
  <sheetProtection selectLockedCells="1"/>
  <protectedRanges>
    <protectedRange sqref="K3" name="CELULLE SPECIALITE"/>
  </protectedRanges>
  <dataValidations count="1">
    <dataValidation type="list" allowBlank="1" showInputMessage="1" showErrorMessage="1" sqref="K3">
      <formula1>ALPHABETIQUE!$L$2:$L$10</formula1>
    </dataValidation>
  </dataValidations>
  <pageMargins left="0.7" right="0.7" top="0.75" bottom="0.75" header="0.3" footer="0.3"/>
  <drawing r:id="rId1"/>
  <legacyDrawing r:id="rId2"/>
  <controls>
    <control shapeId="1026" r:id="rId3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B1:O120"/>
  <sheetViews>
    <sheetView workbookViewId="0">
      <selection activeCell="K3" sqref="K3"/>
    </sheetView>
  </sheetViews>
  <sheetFormatPr baseColWidth="10" defaultRowHeight="15"/>
  <cols>
    <col min="3" max="5" width="11.42578125" customWidth="1"/>
    <col min="7" max="7" width="9.5703125" customWidth="1"/>
    <col min="8" max="8" width="16.28515625" customWidth="1"/>
    <col min="9" max="9" width="23.28515625" customWidth="1"/>
    <col min="10" max="10" width="13" customWidth="1"/>
    <col min="11" max="11" width="14.85546875" customWidth="1"/>
  </cols>
  <sheetData>
    <row r="1" spans="2:15" ht="15.75" thickBot="1"/>
    <row r="2" spans="2:15">
      <c r="B2" s="23"/>
      <c r="C2" s="24"/>
      <c r="D2" s="24"/>
      <c r="E2" s="24"/>
      <c r="F2" s="25"/>
    </row>
    <row r="3" spans="2:15" ht="24" customHeight="1">
      <c r="B3" s="26"/>
      <c r="C3" s="27" t="s">
        <v>10</v>
      </c>
      <c r="D3" s="28"/>
      <c r="E3" s="28"/>
      <c r="F3" s="29"/>
      <c r="H3" s="3" t="s">
        <v>9</v>
      </c>
      <c r="K3" s="2" t="s">
        <v>252</v>
      </c>
    </row>
    <row r="4" spans="2:15" ht="15.75" thickBot="1">
      <c r="B4" s="26"/>
      <c r="C4" s="28"/>
      <c r="D4" s="28"/>
      <c r="E4" s="28"/>
      <c r="F4" s="29"/>
    </row>
    <row r="5" spans="2:15">
      <c r="B5" s="26"/>
      <c r="C5" s="28"/>
      <c r="D5" s="28"/>
      <c r="E5" s="28"/>
      <c r="F5" s="29"/>
      <c r="H5" s="9" t="s">
        <v>2</v>
      </c>
      <c r="I5" s="10" t="s">
        <v>0</v>
      </c>
      <c r="J5" s="10" t="s">
        <v>12</v>
      </c>
      <c r="K5" s="11" t="s">
        <v>13</v>
      </c>
      <c r="L5" s="5" t="s">
        <v>15</v>
      </c>
      <c r="M5" s="5" t="s">
        <v>1</v>
      </c>
      <c r="N5" s="5" t="s">
        <v>16</v>
      </c>
      <c r="O5" s="5" t="s">
        <v>3</v>
      </c>
    </row>
    <row r="6" spans="2:15">
      <c r="B6" s="26"/>
      <c r="C6" s="28"/>
      <c r="D6" s="28"/>
      <c r="E6" s="28"/>
      <c r="F6" s="29"/>
      <c r="H6" s="1" t="str">
        <f t="array" ref="H6">IFERROR(INDEX(Tableau2[SPECIALITE],SMALL(IF(FOURNISSEUR!$K$3=Tableau2[FOURNISSEUR],ROW(Tableau2[FOURNISSEUR])-MIN(ROW(ALPHABETIQUE!$A$2))+1,""),ROWS(I$7:I7))),"")</f>
        <v>DIVERS</v>
      </c>
      <c r="I6" s="1" t="str">
        <f t="array" ref="I6">IFERROR(INDEX(Tableau2[PRODUIT],SMALL(IF(FOURNISSEUR!$K$3=Tableau2[FOURNISSEUR],ROW(Tableau2[FOURNISSEUR])-MIN(ROW(ALPHABETIQUE!$A$2))+1,""),ROWS(I$7:I7))),"")</f>
        <v>NOCOLYSE</v>
      </c>
      <c r="J6" s="1" t="str">
        <f t="array" ref="J6">IFERROR(INDEX(Tableau2[MARQUE],SMALL(IF(FOURNISSEUR!$K$3=Tableau2[FOURNISSEUR],ROW(Tableau2[FOURNISSEUR])-MIN(ROW(ALPHABETIQUE!$A$2))+1,""),ROWS(I$7:I7))),"")</f>
        <v>OXY PHARM</v>
      </c>
      <c r="K6" s="1" t="str">
        <f t="array" ref="K6">IFERROR(INDEX(Tableau2[REFERENCE],SMALL(IF(FOURNISSEUR!$K$3=Tableau2[FOURNISSEUR],ROW(Tableau2[FOURNISSEUR])-MIN(ROW(ALPHABETIQUE!$A$2))+1,""),ROWS(I$7:I7))),"")</f>
        <v>ref 4040.001.6</v>
      </c>
      <c r="L6" s="8" t="str">
        <f t="array" ref="L6">IFERROR(INDEX(Tableau2[CONDITIONNEMENT],SMALL(IF(FOURNISSEUR!$K$3=Tableau2[FOURNISSEUR],ROW(Tableau2[FOURNISSEUR])-MIN(ROW(ALPHABETIQUE!$A$2))+1,""),ROWS(I$7:I7))),"")</f>
        <v>1L</v>
      </c>
      <c r="M6" s="8" t="str">
        <f t="array" ref="M6">IFERROR(INDEX(Tableau2[FOURNISSEUR],SMALL(IF(FOURNISSEUR!$K$3=Tableau2[FOURNISSEUR],ROW(Tableau2[FOURNISSEUR])-MIN(ROW(ALPHABETIQUE!$A$2))+1,""),ROWS(I$7:I7))),"")</f>
        <v>RH OI</v>
      </c>
      <c r="N6" s="8" t="str">
        <f t="array" ref="N6">IFERROR(INDEX(Tableau2[STOCK MINI],SMALL(IF(FOURNISSEUR!$K$3=Tableau2[FOURNISSEUR],ROW(Tableau2[FOURNISSEUR])-MIN(ROW(ALPHABETIQUE!$A$2))+1,""),ROWS(I$7:I7))),"")</f>
        <v>-</v>
      </c>
      <c r="O6" s="8">
        <f t="array" ref="O6">IFERROR(INDEX(Tableau2[PRIX],SMALL(IF(FOURNISSEUR!$K$3=Tableau2[FOURNISSEUR],ROW(Tableau2[FOURNISSEUR])-MIN(ROW(ALPHABETIQUE!$A$2))+1,""),ROWS(I$7:I7))),"")</f>
        <v>42.4</v>
      </c>
    </row>
    <row r="7" spans="2:15">
      <c r="B7" s="26"/>
      <c r="C7" s="28"/>
      <c r="D7" s="28"/>
      <c r="E7" s="28"/>
      <c r="F7" s="29"/>
      <c r="H7" s="1" t="str">
        <f t="array" ref="H7">IFERROR(INDEX(Tableau2[SPECIALITE],SMALL(IF(FOURNISSEUR!$K$3=Tableau2[FOURNISSEUR],ROW(Tableau2[FOURNISSEUR])-MIN(ROW(ALPHABETIQUE!$A$2))+1,""),ROWS(I$7:I8))),"")</f>
        <v>DIVERS</v>
      </c>
      <c r="I7" s="1" t="str">
        <f t="array" ref="I7">IFERROR(INDEX(Tableau2[PRODUIT],SMALL(IF(FOURNISSEUR!$K$3=Tableau2[FOURNISSEUR],ROW(Tableau2[FOURNISSEUR])-MIN(ROW(ALPHABETIQUE!$A$2))+1,""),ROWS(I$7:I8))),"")</f>
        <v>SAVON</v>
      </c>
      <c r="J7" s="1" t="str">
        <f t="array" ref="J7">IFERROR(INDEX(Tableau2[MARQUE],SMALL(IF(FOURNISSEUR!$K$3=Tableau2[FOURNISSEUR],ROW(Tableau2[FOURNISSEUR])-MIN(ROW(ALPHABETIQUE!$A$2))+1,""),ROWS(I$7:I8))),"")</f>
        <v>GOJO</v>
      </c>
      <c r="K7" s="1" t="str">
        <f t="array" ref="K7">IFERROR(INDEX(Tableau2[REFERENCE],SMALL(IF(FOURNISSEUR!$K$3=Tableau2[FOURNISSEUR],ROW(Tableau2[FOURNISSEUR])-MIN(ROW(ALPHABETIQUE!$A$2))+1,""),ROWS(I$7:I8))),"")</f>
        <v>ref 5665</v>
      </c>
      <c r="L7" s="8" t="str">
        <f t="array" ref="L7">IFERROR(INDEX(Tableau2[CONDITIONNEMENT],SMALL(IF(FOURNISSEUR!$K$3=Tableau2[FOURNISSEUR],ROW(Tableau2[FOURNISSEUR])-MIN(ROW(ALPHABETIQUE!$A$2))+1,""),ROWS(I$7:I8))),"")</f>
        <v>1200mLx4</v>
      </c>
      <c r="M7" s="8" t="str">
        <f t="array" ref="M7">IFERROR(INDEX(Tableau2[FOURNISSEUR],SMALL(IF(FOURNISSEUR!$K$3=Tableau2[FOURNISSEUR],ROW(Tableau2[FOURNISSEUR])-MIN(ROW(ALPHABETIQUE!$A$2))+1,""),ROWS(I$7:I8))),"")</f>
        <v>RH OI</v>
      </c>
      <c r="N7" s="8" t="str">
        <f t="array" ref="N7">IFERROR(INDEX(Tableau2[STOCK MINI],SMALL(IF(FOURNISSEUR!$K$3=Tableau2[FOURNISSEUR],ROW(Tableau2[FOURNISSEUR])-MIN(ROW(ALPHABETIQUE!$A$2))+1,""),ROWS(I$7:I8))),"")</f>
        <v>-</v>
      </c>
      <c r="O7" s="8">
        <f t="array" ref="O7">IFERROR(INDEX(Tableau2[PRIX],SMALL(IF(FOURNISSEUR!$K$3=Tableau2[FOURNISSEUR],ROW(Tableau2[FOURNISSEUR])-MIN(ROW(ALPHABETIQUE!$A$2))+1,""),ROWS(I$7:I8))),"")</f>
        <v>19.989999999999998</v>
      </c>
    </row>
    <row r="8" spans="2:15">
      <c r="B8" s="26"/>
      <c r="C8" s="28"/>
      <c r="D8" s="28"/>
      <c r="E8" s="28"/>
      <c r="F8" s="29"/>
      <c r="H8" s="1" t="str">
        <f t="array" ref="H8">IFERROR(INDEX(Tableau2[SPECIALITE],SMALL(IF(FOURNISSEUR!$K$3=Tableau2[FOURNISSEUR],ROW(Tableau2[FOURNISSEUR])-MIN(ROW(ALPHABETIQUE!$A$2))+1,""),ROWS(I$7:I9))),"")</f>
        <v/>
      </c>
      <c r="I8" s="1" t="str">
        <f t="array" ref="I8">IFERROR(INDEX(Tableau2[PRODUIT],SMALL(IF(FOURNISSEUR!$K$3=Tableau2[FOURNISSEUR],ROW(Tableau2[FOURNISSEUR])-MIN(ROW(ALPHABETIQUE!$A$2))+1,""),ROWS(I$7:I9))),"")</f>
        <v/>
      </c>
      <c r="J8" s="1" t="str">
        <f t="array" ref="J8">IFERROR(INDEX(Tableau2[MARQUE],SMALL(IF(FOURNISSEUR!$K$3=Tableau2[FOURNISSEUR],ROW(Tableau2[FOURNISSEUR])-MIN(ROW(ALPHABETIQUE!$A$2))+1,""),ROWS(I$7:I9))),"")</f>
        <v/>
      </c>
      <c r="K8" s="1" t="str">
        <f t="array" ref="K8">IFERROR(INDEX(Tableau2[REFERENCE],SMALL(IF(FOURNISSEUR!$K$3=Tableau2[FOURNISSEUR],ROW(Tableau2[FOURNISSEUR])-MIN(ROW(ALPHABETIQUE!$A$2))+1,""),ROWS(I$7:I9))),"")</f>
        <v/>
      </c>
      <c r="L8" s="8" t="str">
        <f t="array" ref="L8">IFERROR(INDEX(Tableau2[CONDITIONNEMENT],SMALL(IF(FOURNISSEUR!$K$3=Tableau2[FOURNISSEUR],ROW(Tableau2[FOURNISSEUR])-MIN(ROW(ALPHABETIQUE!$A$2))+1,""),ROWS(I$7:I9))),"")</f>
        <v/>
      </c>
      <c r="M8" s="8" t="str">
        <f t="array" ref="M8">IFERROR(INDEX(Tableau2[FOURNISSEUR],SMALL(IF(FOURNISSEUR!$K$3=Tableau2[FOURNISSEUR],ROW(Tableau2[FOURNISSEUR])-MIN(ROW(ALPHABETIQUE!$A$2))+1,""),ROWS(I$7:I9))),"")</f>
        <v/>
      </c>
      <c r="N8" s="8" t="str">
        <f t="array" ref="N8">IFERROR(INDEX(Tableau2[STOCK MINI],SMALL(IF(FOURNISSEUR!$K$3=Tableau2[FOURNISSEUR],ROW(Tableau2[FOURNISSEUR])-MIN(ROW(ALPHABETIQUE!$A$2))+1,""),ROWS(I$7:I9))),"")</f>
        <v/>
      </c>
      <c r="O8" s="8" t="str">
        <f t="array" ref="O8">IFERROR(INDEX(Tableau2[PRIX],SMALL(IF(FOURNISSEUR!$K$3=Tableau2[FOURNISSEUR],ROW(Tableau2[FOURNISSEUR])-MIN(ROW(ALPHABETIQUE!$A$2))+1,""),ROWS(I$7:I9))),"")</f>
        <v/>
      </c>
    </row>
    <row r="9" spans="2:15">
      <c r="B9" s="26"/>
      <c r="C9" s="28"/>
      <c r="D9" s="28"/>
      <c r="E9" s="28"/>
      <c r="F9" s="29"/>
      <c r="H9" s="1" t="str">
        <f t="array" ref="H9">IFERROR(INDEX(Tableau2[SPECIALITE],SMALL(IF(FOURNISSEUR!$K$3=Tableau2[FOURNISSEUR],ROW(Tableau2[FOURNISSEUR])-MIN(ROW(ALPHABETIQUE!$A$2))+1,""),ROWS(I$7:I10))),"")</f>
        <v/>
      </c>
      <c r="I9" s="1" t="str">
        <f t="array" ref="I9">IFERROR(INDEX(Tableau2[PRODUIT],SMALL(IF(FOURNISSEUR!$K$3=Tableau2[FOURNISSEUR],ROW(Tableau2[FOURNISSEUR])-MIN(ROW(ALPHABETIQUE!$A$2))+1,""),ROWS(I$7:I10))),"")</f>
        <v/>
      </c>
      <c r="J9" s="1" t="str">
        <f t="array" ref="J9">IFERROR(INDEX(Tableau2[MARQUE],SMALL(IF(FOURNISSEUR!$K$3=Tableau2[FOURNISSEUR],ROW(Tableau2[FOURNISSEUR])-MIN(ROW(ALPHABETIQUE!$A$2))+1,""),ROWS(I$7:I10))),"")</f>
        <v/>
      </c>
      <c r="K9" s="1" t="str">
        <f t="array" ref="K9">IFERROR(INDEX(Tableau2[REFERENCE],SMALL(IF(FOURNISSEUR!$K$3=Tableau2[FOURNISSEUR],ROW(Tableau2[FOURNISSEUR])-MIN(ROW(ALPHABETIQUE!$A$2))+1,""),ROWS(I$7:I10))),"")</f>
        <v/>
      </c>
      <c r="L9" s="8" t="str">
        <f t="array" ref="L9">IFERROR(INDEX(Tableau2[CONDITIONNEMENT],SMALL(IF(FOURNISSEUR!$K$3=Tableau2[FOURNISSEUR],ROW(Tableau2[FOURNISSEUR])-MIN(ROW(ALPHABETIQUE!$A$2))+1,""),ROWS(I$7:I10))),"")</f>
        <v/>
      </c>
      <c r="M9" s="8" t="str">
        <f t="array" ref="M9">IFERROR(INDEX(Tableau2[FOURNISSEUR],SMALL(IF(FOURNISSEUR!$K$3=Tableau2[FOURNISSEUR],ROW(Tableau2[FOURNISSEUR])-MIN(ROW(ALPHABETIQUE!$A$2))+1,""),ROWS(I$7:I10))),"")</f>
        <v/>
      </c>
      <c r="N9" s="8" t="str">
        <f t="array" ref="N9">IFERROR(INDEX(Tableau2[STOCK MINI],SMALL(IF(FOURNISSEUR!$K$3=Tableau2[FOURNISSEUR],ROW(Tableau2[FOURNISSEUR])-MIN(ROW(ALPHABETIQUE!$A$2))+1,""),ROWS(I$7:I10))),"")</f>
        <v/>
      </c>
      <c r="O9" s="8" t="str">
        <f t="array" ref="O9">IFERROR(INDEX(Tableau2[PRIX],SMALL(IF(FOURNISSEUR!$K$3=Tableau2[FOURNISSEUR],ROW(Tableau2[FOURNISSEUR])-MIN(ROW(ALPHABETIQUE!$A$2))+1,""),ROWS(I$7:I10))),"")</f>
        <v/>
      </c>
    </row>
    <row r="10" spans="2:15">
      <c r="B10" s="26"/>
      <c r="C10" s="28"/>
      <c r="D10" s="28"/>
      <c r="E10" s="28"/>
      <c r="F10" s="29"/>
      <c r="H10" s="1" t="str">
        <f t="array" ref="H10">IFERROR(INDEX(Tableau2[SPECIALITE],SMALL(IF(FOURNISSEUR!$K$3=Tableau2[FOURNISSEUR],ROW(Tableau2[FOURNISSEUR])-MIN(ROW(ALPHABETIQUE!$A$2))+1,""),ROWS(I$7:I11))),"")</f>
        <v/>
      </c>
      <c r="I10" s="1" t="str">
        <f t="array" ref="I10">IFERROR(INDEX(Tableau2[PRODUIT],SMALL(IF(FOURNISSEUR!$K$3=Tableau2[FOURNISSEUR],ROW(Tableau2[FOURNISSEUR])-MIN(ROW(ALPHABETIQUE!$A$2))+1,""),ROWS(I$7:I11))),"")</f>
        <v/>
      </c>
      <c r="J10" s="1" t="str">
        <f t="array" ref="J10">IFERROR(INDEX(Tableau2[MARQUE],SMALL(IF(FOURNISSEUR!$K$3=Tableau2[FOURNISSEUR],ROW(Tableau2[FOURNISSEUR])-MIN(ROW(ALPHABETIQUE!$A$2))+1,""),ROWS(I$7:I11))),"")</f>
        <v/>
      </c>
      <c r="K10" s="1" t="str">
        <f t="array" ref="K10">IFERROR(INDEX(Tableau2[REFERENCE],SMALL(IF(FOURNISSEUR!$K$3=Tableau2[FOURNISSEUR],ROW(Tableau2[FOURNISSEUR])-MIN(ROW(ALPHABETIQUE!$A$2))+1,""),ROWS(I$7:I11))),"")</f>
        <v/>
      </c>
      <c r="L10" s="8" t="str">
        <f t="array" ref="L10">IFERROR(INDEX(Tableau2[CONDITIONNEMENT],SMALL(IF(FOURNISSEUR!$K$3=Tableau2[FOURNISSEUR],ROW(Tableau2[FOURNISSEUR])-MIN(ROW(ALPHABETIQUE!$A$2))+1,""),ROWS(I$7:I11))),"")</f>
        <v/>
      </c>
      <c r="M10" s="8" t="str">
        <f t="array" ref="M10">IFERROR(INDEX(Tableau2[FOURNISSEUR],SMALL(IF(FOURNISSEUR!$K$3=Tableau2[FOURNISSEUR],ROW(Tableau2[FOURNISSEUR])-MIN(ROW(ALPHABETIQUE!$A$2))+1,""),ROWS(I$7:I11))),"")</f>
        <v/>
      </c>
      <c r="N10" s="8" t="str">
        <f t="array" ref="N10">IFERROR(INDEX(Tableau2[STOCK MINI],SMALL(IF(FOURNISSEUR!$K$3=Tableau2[FOURNISSEUR],ROW(Tableau2[FOURNISSEUR])-MIN(ROW(ALPHABETIQUE!$A$2))+1,""),ROWS(I$7:I11))),"")</f>
        <v/>
      </c>
      <c r="O10" s="8" t="str">
        <f t="array" ref="O10">IFERROR(INDEX(Tableau2[PRIX],SMALL(IF(FOURNISSEUR!$K$3=Tableau2[FOURNISSEUR],ROW(Tableau2[FOURNISSEUR])-MIN(ROW(ALPHABETIQUE!$A$2))+1,""),ROWS(I$7:I11))),"")</f>
        <v/>
      </c>
    </row>
    <row r="11" spans="2:15">
      <c r="B11" s="26"/>
      <c r="C11" s="28"/>
      <c r="D11" s="28"/>
      <c r="E11" s="28"/>
      <c r="F11" s="29"/>
      <c r="H11" s="1" t="str">
        <f t="array" ref="H11">IFERROR(INDEX(Tableau2[SPECIALITE],SMALL(IF(FOURNISSEUR!$K$3=Tableau2[FOURNISSEUR],ROW(Tableau2[FOURNISSEUR])-MIN(ROW(ALPHABETIQUE!$A$2))+1,""),ROWS(I$7:I12))),"")</f>
        <v/>
      </c>
      <c r="I11" s="1" t="str">
        <f t="array" ref="I11">IFERROR(INDEX(Tableau2[PRODUIT],SMALL(IF(FOURNISSEUR!$K$3=Tableau2[FOURNISSEUR],ROW(Tableau2[FOURNISSEUR])-MIN(ROW(ALPHABETIQUE!$A$2))+1,""),ROWS(I$7:I12))),"")</f>
        <v/>
      </c>
      <c r="J11" s="1" t="str">
        <f t="array" ref="J11">IFERROR(INDEX(Tableau2[MARQUE],SMALL(IF(FOURNISSEUR!$K$3=Tableau2[FOURNISSEUR],ROW(Tableau2[FOURNISSEUR])-MIN(ROW(ALPHABETIQUE!$A$2))+1,""),ROWS(I$7:I12))),"")</f>
        <v/>
      </c>
      <c r="K11" s="1" t="str">
        <f t="array" ref="K11">IFERROR(INDEX(Tableau2[REFERENCE],SMALL(IF(FOURNISSEUR!$K$3=Tableau2[FOURNISSEUR],ROW(Tableau2[FOURNISSEUR])-MIN(ROW(ALPHABETIQUE!$A$2))+1,""),ROWS(I$7:I12))),"")</f>
        <v/>
      </c>
      <c r="L11" s="8" t="str">
        <f t="array" ref="L11">IFERROR(INDEX(Tableau2[CONDITIONNEMENT],SMALL(IF(FOURNISSEUR!$K$3=Tableau2[FOURNISSEUR],ROW(Tableau2[FOURNISSEUR])-MIN(ROW(ALPHABETIQUE!$A$2))+1,""),ROWS(I$7:I12))),"")</f>
        <v/>
      </c>
      <c r="M11" s="8" t="str">
        <f t="array" ref="M11">IFERROR(INDEX(Tableau2[FOURNISSEUR],SMALL(IF(FOURNISSEUR!$K$3=Tableau2[FOURNISSEUR],ROW(Tableau2[FOURNISSEUR])-MIN(ROW(ALPHABETIQUE!$A$2))+1,""),ROWS(I$7:I12))),"")</f>
        <v/>
      </c>
      <c r="N11" s="8" t="str">
        <f t="array" ref="N11">IFERROR(INDEX(Tableau2[STOCK MINI],SMALL(IF(FOURNISSEUR!$K$3=Tableau2[FOURNISSEUR],ROW(Tableau2[FOURNISSEUR])-MIN(ROW(ALPHABETIQUE!$A$2))+1,""),ROWS(I$7:I12))),"")</f>
        <v/>
      </c>
      <c r="O11" s="8" t="str">
        <f t="array" ref="O11">IFERROR(INDEX(Tableau2[PRIX],SMALL(IF(FOURNISSEUR!$K$3=Tableau2[FOURNISSEUR],ROW(Tableau2[FOURNISSEUR])-MIN(ROW(ALPHABETIQUE!$A$2))+1,""),ROWS(I$7:I12))),"")</f>
        <v/>
      </c>
    </row>
    <row r="12" spans="2:15">
      <c r="B12" s="26"/>
      <c r="C12" s="28"/>
      <c r="D12" s="28"/>
      <c r="E12" s="28"/>
      <c r="F12" s="29"/>
      <c r="H12" s="1" t="str">
        <f t="array" ref="H12">IFERROR(INDEX(Tableau2[SPECIALITE],SMALL(IF(FOURNISSEUR!$K$3=Tableau2[FOURNISSEUR],ROW(Tableau2[FOURNISSEUR])-MIN(ROW(ALPHABETIQUE!$A$2))+1,""),ROWS(I$7:I13))),"")</f>
        <v/>
      </c>
      <c r="I12" s="1" t="str">
        <f t="array" ref="I12">IFERROR(INDEX(Tableau2[PRODUIT],SMALL(IF(FOURNISSEUR!$K$3=Tableau2[FOURNISSEUR],ROW(Tableau2[FOURNISSEUR])-MIN(ROW(ALPHABETIQUE!$A$2))+1,""),ROWS(I$7:I13))),"")</f>
        <v/>
      </c>
      <c r="J12" s="1" t="str">
        <f t="array" ref="J12">IFERROR(INDEX(Tableau2[MARQUE],SMALL(IF(FOURNISSEUR!$K$3=Tableau2[FOURNISSEUR],ROW(Tableau2[FOURNISSEUR])-MIN(ROW(ALPHABETIQUE!$A$2))+1,""),ROWS(I$7:I13))),"")</f>
        <v/>
      </c>
      <c r="K12" s="1" t="str">
        <f t="array" ref="K12">IFERROR(INDEX(Tableau2[REFERENCE],SMALL(IF(FOURNISSEUR!$K$3=Tableau2[FOURNISSEUR],ROW(Tableau2[FOURNISSEUR])-MIN(ROW(ALPHABETIQUE!$A$2))+1,""),ROWS(I$7:I13))),"")</f>
        <v/>
      </c>
      <c r="L12" s="8" t="str">
        <f t="array" ref="L12">IFERROR(INDEX(Tableau2[CONDITIONNEMENT],SMALL(IF(FOURNISSEUR!$K$3=Tableau2[FOURNISSEUR],ROW(Tableau2[FOURNISSEUR])-MIN(ROW(ALPHABETIQUE!$A$2))+1,""),ROWS(I$7:I13))),"")</f>
        <v/>
      </c>
      <c r="M12" s="8" t="str">
        <f t="array" ref="M12">IFERROR(INDEX(Tableau2[FOURNISSEUR],SMALL(IF(FOURNISSEUR!$K$3=Tableau2[FOURNISSEUR],ROW(Tableau2[FOURNISSEUR])-MIN(ROW(ALPHABETIQUE!$A$2))+1,""),ROWS(I$7:I13))),"")</f>
        <v/>
      </c>
      <c r="N12" s="8" t="str">
        <f t="array" ref="N12">IFERROR(INDEX(Tableau2[STOCK MINI],SMALL(IF(FOURNISSEUR!$K$3=Tableau2[FOURNISSEUR],ROW(Tableau2[FOURNISSEUR])-MIN(ROW(ALPHABETIQUE!$A$2))+1,""),ROWS(I$7:I13))),"")</f>
        <v/>
      </c>
      <c r="O12" s="8" t="str">
        <f t="array" ref="O12">IFERROR(INDEX(Tableau2[PRIX],SMALL(IF(FOURNISSEUR!$K$3=Tableau2[FOURNISSEUR],ROW(Tableau2[FOURNISSEUR])-MIN(ROW(ALPHABETIQUE!$A$2))+1,""),ROWS(I$7:I13))),"")</f>
        <v/>
      </c>
    </row>
    <row r="13" spans="2:15">
      <c r="B13" s="26"/>
      <c r="C13" s="28"/>
      <c r="D13" s="28"/>
      <c r="E13" s="28"/>
      <c r="F13" s="29"/>
      <c r="H13" s="1" t="str">
        <f t="array" ref="H13">IFERROR(INDEX(Tableau2[SPECIALITE],SMALL(IF(FOURNISSEUR!$K$3=Tableau2[FOURNISSEUR],ROW(Tableau2[FOURNISSEUR])-MIN(ROW(ALPHABETIQUE!$A$2))+1,""),ROWS(I$7:I14))),"")</f>
        <v/>
      </c>
      <c r="I13" s="1" t="str">
        <f t="array" ref="I13">IFERROR(INDEX(Tableau2[PRODUIT],SMALL(IF(FOURNISSEUR!$K$3=Tableau2[FOURNISSEUR],ROW(Tableau2[FOURNISSEUR])-MIN(ROW(ALPHABETIQUE!$A$2))+1,""),ROWS(I$7:I14))),"")</f>
        <v/>
      </c>
      <c r="J13" s="1" t="str">
        <f t="array" ref="J13">IFERROR(INDEX(Tableau2[MARQUE],SMALL(IF(FOURNISSEUR!$K$3=Tableau2[FOURNISSEUR],ROW(Tableau2[FOURNISSEUR])-MIN(ROW(ALPHABETIQUE!$A$2))+1,""),ROWS(I$7:I14))),"")</f>
        <v/>
      </c>
      <c r="K13" s="1" t="str">
        <f t="array" ref="K13">IFERROR(INDEX(Tableau2[REFERENCE],SMALL(IF(FOURNISSEUR!$K$3=Tableau2[FOURNISSEUR],ROW(Tableau2[FOURNISSEUR])-MIN(ROW(ALPHABETIQUE!$A$2))+1,""),ROWS(I$7:I14))),"")</f>
        <v/>
      </c>
      <c r="L13" s="8" t="str">
        <f t="array" ref="L13">IFERROR(INDEX(Tableau2[CONDITIONNEMENT],SMALL(IF(FOURNISSEUR!$K$3=Tableau2[FOURNISSEUR],ROW(Tableau2[FOURNISSEUR])-MIN(ROW(ALPHABETIQUE!$A$2))+1,""),ROWS(I$7:I14))),"")</f>
        <v/>
      </c>
      <c r="M13" s="8" t="str">
        <f t="array" ref="M13">IFERROR(INDEX(Tableau2[FOURNISSEUR],SMALL(IF(FOURNISSEUR!$K$3=Tableau2[FOURNISSEUR],ROW(Tableau2[FOURNISSEUR])-MIN(ROW(ALPHABETIQUE!$A$2))+1,""),ROWS(I$7:I14))),"")</f>
        <v/>
      </c>
      <c r="N13" s="8" t="str">
        <f t="array" ref="N13">IFERROR(INDEX(Tableau2[STOCK MINI],SMALL(IF(FOURNISSEUR!$K$3=Tableau2[FOURNISSEUR],ROW(Tableau2[FOURNISSEUR])-MIN(ROW(ALPHABETIQUE!$A$2))+1,""),ROWS(I$7:I14))),"")</f>
        <v/>
      </c>
      <c r="O13" s="8" t="str">
        <f t="array" ref="O13">IFERROR(INDEX(Tableau2[PRIX],SMALL(IF(FOURNISSEUR!$K$3=Tableau2[FOURNISSEUR],ROW(Tableau2[FOURNISSEUR])-MIN(ROW(ALPHABETIQUE!$A$2))+1,""),ROWS(I$7:I14))),"")</f>
        <v/>
      </c>
    </row>
    <row r="14" spans="2:15">
      <c r="B14" s="26"/>
      <c r="C14" s="28"/>
      <c r="D14" s="28"/>
      <c r="E14" s="28"/>
      <c r="F14" s="29"/>
      <c r="H14" s="1" t="str">
        <f t="array" ref="H14">IFERROR(INDEX(Tableau2[SPECIALITE],SMALL(IF(FOURNISSEUR!$K$3=Tableau2[FOURNISSEUR],ROW(Tableau2[FOURNISSEUR])-MIN(ROW(ALPHABETIQUE!$A$2))+1,""),ROWS(I$7:I15))),"")</f>
        <v/>
      </c>
      <c r="I14" s="1" t="str">
        <f t="array" ref="I14">IFERROR(INDEX(Tableau2[PRODUIT],SMALL(IF(FOURNISSEUR!$K$3=Tableau2[FOURNISSEUR],ROW(Tableau2[FOURNISSEUR])-MIN(ROW(ALPHABETIQUE!$A$2))+1,""),ROWS(I$7:I15))),"")</f>
        <v/>
      </c>
      <c r="J14" s="1" t="str">
        <f t="array" ref="J14">IFERROR(INDEX(Tableau2[MARQUE],SMALL(IF(FOURNISSEUR!$K$3=Tableau2[FOURNISSEUR],ROW(Tableau2[FOURNISSEUR])-MIN(ROW(ALPHABETIQUE!$A$2))+1,""),ROWS(I$7:I15))),"")</f>
        <v/>
      </c>
      <c r="K14" s="1" t="str">
        <f t="array" ref="K14">IFERROR(INDEX(Tableau2[REFERENCE],SMALL(IF(FOURNISSEUR!$K$3=Tableau2[FOURNISSEUR],ROW(Tableau2[FOURNISSEUR])-MIN(ROW(ALPHABETIQUE!$A$2))+1,""),ROWS(I$7:I15))),"")</f>
        <v/>
      </c>
      <c r="L14" s="8" t="str">
        <f t="array" ref="L14">IFERROR(INDEX(Tableau2[CONDITIONNEMENT],SMALL(IF(FOURNISSEUR!$K$3=Tableau2[FOURNISSEUR],ROW(Tableau2[FOURNISSEUR])-MIN(ROW(ALPHABETIQUE!$A$2))+1,""),ROWS(I$7:I15))),"")</f>
        <v/>
      </c>
      <c r="M14" s="8" t="str">
        <f t="array" ref="M14">IFERROR(INDEX(Tableau2[FOURNISSEUR],SMALL(IF(FOURNISSEUR!$K$3=Tableau2[FOURNISSEUR],ROW(Tableau2[FOURNISSEUR])-MIN(ROW(ALPHABETIQUE!$A$2))+1,""),ROWS(I$7:I15))),"")</f>
        <v/>
      </c>
      <c r="N14" s="8" t="str">
        <f t="array" ref="N14">IFERROR(INDEX(Tableau2[STOCK MINI],SMALL(IF(FOURNISSEUR!$K$3=Tableau2[FOURNISSEUR],ROW(Tableau2[FOURNISSEUR])-MIN(ROW(ALPHABETIQUE!$A$2))+1,""),ROWS(I$7:I15))),"")</f>
        <v/>
      </c>
      <c r="O14" s="8" t="str">
        <f t="array" ref="O14">IFERROR(INDEX(Tableau2[PRIX],SMALL(IF(FOURNISSEUR!$K$3=Tableau2[FOURNISSEUR],ROW(Tableau2[FOURNISSEUR])-MIN(ROW(ALPHABETIQUE!$A$2))+1,""),ROWS(I$7:I15))),"")</f>
        <v/>
      </c>
    </row>
    <row r="15" spans="2:15" ht="15.75" thickBot="1">
      <c r="B15" s="30"/>
      <c r="C15" s="31"/>
      <c r="D15" s="31"/>
      <c r="E15" s="31"/>
      <c r="F15" s="32"/>
      <c r="H15" s="1" t="str">
        <f t="array" ref="H15">IFERROR(INDEX(Tableau2[SPECIALITE],SMALL(IF(FOURNISSEUR!$K$3=Tableau2[FOURNISSEUR],ROW(Tableau2[FOURNISSEUR])-MIN(ROW(ALPHABETIQUE!$A$2))+1,""),ROWS(I$7:I16))),"")</f>
        <v/>
      </c>
      <c r="I15" s="1" t="str">
        <f t="array" ref="I15">IFERROR(INDEX(Tableau2[PRODUIT],SMALL(IF(FOURNISSEUR!$K$3=Tableau2[FOURNISSEUR],ROW(Tableau2[FOURNISSEUR])-MIN(ROW(ALPHABETIQUE!$A$2))+1,""),ROWS(I$7:I16))),"")</f>
        <v/>
      </c>
      <c r="J15" s="1" t="str">
        <f t="array" ref="J15">IFERROR(INDEX(Tableau2[MARQUE],SMALL(IF(FOURNISSEUR!$K$3=Tableau2[FOURNISSEUR],ROW(Tableau2[FOURNISSEUR])-MIN(ROW(ALPHABETIQUE!$A$2))+1,""),ROWS(I$7:I16))),"")</f>
        <v/>
      </c>
      <c r="K15" s="1" t="str">
        <f t="array" ref="K15">IFERROR(INDEX(Tableau2[REFERENCE],SMALL(IF(FOURNISSEUR!$K$3=Tableau2[FOURNISSEUR],ROW(Tableau2[FOURNISSEUR])-MIN(ROW(ALPHABETIQUE!$A$2))+1,""),ROWS(I$7:I16))),"")</f>
        <v/>
      </c>
      <c r="L15" s="8" t="str">
        <f t="array" ref="L15">IFERROR(INDEX(Tableau2[CONDITIONNEMENT],SMALL(IF(FOURNISSEUR!$K$3=Tableau2[FOURNISSEUR],ROW(Tableau2[FOURNISSEUR])-MIN(ROW(ALPHABETIQUE!$A$2))+1,""),ROWS(I$7:I16))),"")</f>
        <v/>
      </c>
      <c r="M15" s="8" t="str">
        <f t="array" ref="M15">IFERROR(INDEX(Tableau2[FOURNISSEUR],SMALL(IF(FOURNISSEUR!$K$3=Tableau2[FOURNISSEUR],ROW(Tableau2[FOURNISSEUR])-MIN(ROW(ALPHABETIQUE!$A$2))+1,""),ROWS(I$7:I16))),"")</f>
        <v/>
      </c>
      <c r="N15" s="8" t="str">
        <f t="array" ref="N15">IFERROR(INDEX(Tableau2[STOCK MINI],SMALL(IF(FOURNISSEUR!$K$3=Tableau2[FOURNISSEUR],ROW(Tableau2[FOURNISSEUR])-MIN(ROW(ALPHABETIQUE!$A$2))+1,""),ROWS(I$7:I16))),"")</f>
        <v/>
      </c>
      <c r="O15" s="8" t="str">
        <f t="array" ref="O15">IFERROR(INDEX(Tableau2[PRIX],SMALL(IF(FOURNISSEUR!$K$3=Tableau2[FOURNISSEUR],ROW(Tableau2[FOURNISSEUR])-MIN(ROW(ALPHABETIQUE!$A$2))+1,""),ROWS(I$7:I16))),"")</f>
        <v/>
      </c>
    </row>
    <row r="16" spans="2:15">
      <c r="H16" s="1" t="str">
        <f t="array" ref="H16">IFERROR(INDEX(Tableau2[SPECIALITE],SMALL(IF(FOURNISSEUR!$K$3=Tableau2[FOURNISSEUR],ROW(Tableau2[FOURNISSEUR])-MIN(ROW(ALPHABETIQUE!$A$2))+1,""),ROWS(I$7:I17))),"")</f>
        <v/>
      </c>
      <c r="I16" s="1" t="str">
        <f t="array" ref="I16">IFERROR(INDEX(Tableau2[PRODUIT],SMALL(IF(FOURNISSEUR!$K$3=Tableau2[FOURNISSEUR],ROW(Tableau2[FOURNISSEUR])-MIN(ROW(ALPHABETIQUE!$A$2))+1,""),ROWS(I$7:I17))),"")</f>
        <v/>
      </c>
      <c r="J16" s="1" t="str">
        <f t="array" ref="J16">IFERROR(INDEX(Tableau2[MARQUE],SMALL(IF(FOURNISSEUR!$K$3=Tableau2[FOURNISSEUR],ROW(Tableau2[FOURNISSEUR])-MIN(ROW(ALPHABETIQUE!$A$2))+1,""),ROWS(I$7:I17))),"")</f>
        <v/>
      </c>
      <c r="K16" s="1" t="str">
        <f t="array" ref="K16">IFERROR(INDEX(Tableau2[REFERENCE],SMALL(IF(FOURNISSEUR!$K$3=Tableau2[FOURNISSEUR],ROW(Tableau2[FOURNISSEUR])-MIN(ROW(ALPHABETIQUE!$A$2))+1,""),ROWS(I$7:I17))),"")</f>
        <v/>
      </c>
      <c r="L16" s="8" t="str">
        <f t="array" ref="L16">IFERROR(INDEX(Tableau2[CONDITIONNEMENT],SMALL(IF(FOURNISSEUR!$K$3=Tableau2[FOURNISSEUR],ROW(Tableau2[FOURNISSEUR])-MIN(ROW(ALPHABETIQUE!$A$2))+1,""),ROWS(I$7:I17))),"")</f>
        <v/>
      </c>
      <c r="M16" s="8" t="str">
        <f t="array" ref="M16">IFERROR(INDEX(Tableau2[FOURNISSEUR],SMALL(IF(FOURNISSEUR!$K$3=Tableau2[FOURNISSEUR],ROW(Tableau2[FOURNISSEUR])-MIN(ROW(ALPHABETIQUE!$A$2))+1,""),ROWS(I$7:I17))),"")</f>
        <v/>
      </c>
      <c r="N16" s="8" t="str">
        <f t="array" ref="N16">IFERROR(INDEX(Tableau2[STOCK MINI],SMALL(IF(FOURNISSEUR!$K$3=Tableau2[FOURNISSEUR],ROW(Tableau2[FOURNISSEUR])-MIN(ROW(ALPHABETIQUE!$A$2))+1,""),ROWS(I$7:I17))),"")</f>
        <v/>
      </c>
      <c r="O16" s="8" t="str">
        <f t="array" ref="O16">IFERROR(INDEX(Tableau2[PRIX],SMALL(IF(FOURNISSEUR!$K$3=Tableau2[FOURNISSEUR],ROW(Tableau2[FOURNISSEUR])-MIN(ROW(ALPHABETIQUE!$A$2))+1,""),ROWS(I$7:I17))),"")</f>
        <v/>
      </c>
    </row>
    <row r="17" spans="8:15">
      <c r="H17" s="1" t="str">
        <f t="array" ref="H17">IFERROR(INDEX(Tableau2[SPECIALITE],SMALL(IF(FOURNISSEUR!$K$3=Tableau2[FOURNISSEUR],ROW(Tableau2[FOURNISSEUR])-MIN(ROW(ALPHABETIQUE!$A$2))+1,""),ROWS(I$7:I18))),"")</f>
        <v/>
      </c>
      <c r="I17" s="1" t="str">
        <f t="array" ref="I17">IFERROR(INDEX(Tableau2[PRODUIT],SMALL(IF(FOURNISSEUR!$K$3=Tableau2[FOURNISSEUR],ROW(Tableau2[FOURNISSEUR])-MIN(ROW(ALPHABETIQUE!$A$2))+1,""),ROWS(I$7:I18))),"")</f>
        <v/>
      </c>
      <c r="J17" s="1" t="str">
        <f t="array" ref="J17">IFERROR(INDEX(Tableau2[MARQUE],SMALL(IF(FOURNISSEUR!$K$3=Tableau2[FOURNISSEUR],ROW(Tableau2[FOURNISSEUR])-MIN(ROW(ALPHABETIQUE!$A$2))+1,""),ROWS(I$7:I18))),"")</f>
        <v/>
      </c>
      <c r="K17" s="1" t="str">
        <f t="array" ref="K17">IFERROR(INDEX(Tableau2[REFERENCE],SMALL(IF(FOURNISSEUR!$K$3=Tableau2[FOURNISSEUR],ROW(Tableau2[FOURNISSEUR])-MIN(ROW(ALPHABETIQUE!$A$2))+1,""),ROWS(I$7:I18))),"")</f>
        <v/>
      </c>
      <c r="L17" s="8" t="str">
        <f t="array" ref="L17">IFERROR(INDEX(Tableau2[CONDITIONNEMENT],SMALL(IF(FOURNISSEUR!$K$3=Tableau2[FOURNISSEUR],ROW(Tableau2[FOURNISSEUR])-MIN(ROW(ALPHABETIQUE!$A$2))+1,""),ROWS(I$7:I18))),"")</f>
        <v/>
      </c>
      <c r="M17" s="8" t="str">
        <f t="array" ref="M17">IFERROR(INDEX(Tableau2[FOURNISSEUR],SMALL(IF(FOURNISSEUR!$K$3=Tableau2[FOURNISSEUR],ROW(Tableau2[FOURNISSEUR])-MIN(ROW(ALPHABETIQUE!$A$2))+1,""),ROWS(I$7:I18))),"")</f>
        <v/>
      </c>
      <c r="N17" s="8" t="str">
        <f t="array" ref="N17">IFERROR(INDEX(Tableau2[STOCK MINI],SMALL(IF(FOURNISSEUR!$K$3=Tableau2[FOURNISSEUR],ROW(Tableau2[FOURNISSEUR])-MIN(ROW(ALPHABETIQUE!$A$2))+1,""),ROWS(I$7:I18))),"")</f>
        <v/>
      </c>
      <c r="O17" s="8" t="str">
        <f t="array" ref="O17">IFERROR(INDEX(Tableau2[PRIX],SMALL(IF(FOURNISSEUR!$K$3=Tableau2[FOURNISSEUR],ROW(Tableau2[FOURNISSEUR])-MIN(ROW(ALPHABETIQUE!$A$2))+1,""),ROWS(I$7:I18))),"")</f>
        <v/>
      </c>
    </row>
    <row r="18" spans="8:15">
      <c r="H18" s="1" t="str">
        <f t="array" ref="H18">IFERROR(INDEX(Tableau2[SPECIALITE],SMALL(IF(FOURNISSEUR!$K$3=Tableau2[FOURNISSEUR],ROW(Tableau2[FOURNISSEUR])-MIN(ROW(ALPHABETIQUE!$A$2))+1,""),ROWS(I$7:I19))),"")</f>
        <v/>
      </c>
      <c r="I18" s="1" t="str">
        <f t="array" ref="I18">IFERROR(INDEX(Tableau2[PRODUIT],SMALL(IF(FOURNISSEUR!$K$3=Tableau2[FOURNISSEUR],ROW(Tableau2[FOURNISSEUR])-MIN(ROW(ALPHABETIQUE!$A$2))+1,""),ROWS(I$7:I19))),"")</f>
        <v/>
      </c>
      <c r="J18" s="1" t="str">
        <f t="array" ref="J18">IFERROR(INDEX(Tableau2[MARQUE],SMALL(IF(FOURNISSEUR!$K$3=Tableau2[FOURNISSEUR],ROW(Tableau2[FOURNISSEUR])-MIN(ROW(ALPHABETIQUE!$A$2))+1,""),ROWS(I$7:I19))),"")</f>
        <v/>
      </c>
      <c r="K18" s="1" t="str">
        <f t="array" ref="K18">IFERROR(INDEX(Tableau2[REFERENCE],SMALL(IF(FOURNISSEUR!$K$3=Tableau2[FOURNISSEUR],ROW(Tableau2[FOURNISSEUR])-MIN(ROW(ALPHABETIQUE!$A$2))+1,""),ROWS(I$7:I19))),"")</f>
        <v/>
      </c>
      <c r="L18" s="8" t="str">
        <f t="array" ref="L18">IFERROR(INDEX(Tableau2[CONDITIONNEMENT],SMALL(IF(FOURNISSEUR!$K$3=Tableau2[FOURNISSEUR],ROW(Tableau2[FOURNISSEUR])-MIN(ROW(ALPHABETIQUE!$A$2))+1,""),ROWS(I$7:I19))),"")</f>
        <v/>
      </c>
      <c r="M18" s="8" t="str">
        <f t="array" ref="M18">IFERROR(INDEX(Tableau2[FOURNISSEUR],SMALL(IF(FOURNISSEUR!$K$3=Tableau2[FOURNISSEUR],ROW(Tableau2[FOURNISSEUR])-MIN(ROW(ALPHABETIQUE!$A$2))+1,""),ROWS(I$7:I19))),"")</f>
        <v/>
      </c>
      <c r="N18" s="8" t="str">
        <f t="array" ref="N18">IFERROR(INDEX(Tableau2[STOCK MINI],SMALL(IF(FOURNISSEUR!$K$3=Tableau2[FOURNISSEUR],ROW(Tableau2[FOURNISSEUR])-MIN(ROW(ALPHABETIQUE!$A$2))+1,""),ROWS(I$7:I19))),"")</f>
        <v/>
      </c>
      <c r="O18" s="8" t="str">
        <f t="array" ref="O18">IFERROR(INDEX(Tableau2[PRIX],SMALL(IF(FOURNISSEUR!$K$3=Tableau2[FOURNISSEUR],ROW(Tableau2[FOURNISSEUR])-MIN(ROW(ALPHABETIQUE!$A$2))+1,""),ROWS(I$7:I19))),"")</f>
        <v/>
      </c>
    </row>
    <row r="19" spans="8:15">
      <c r="H19" s="1" t="str">
        <f t="array" ref="H19">IFERROR(INDEX(Tableau2[SPECIALITE],SMALL(IF(FOURNISSEUR!$K$3=Tableau2[FOURNISSEUR],ROW(Tableau2[FOURNISSEUR])-MIN(ROW(ALPHABETIQUE!$A$2))+1,""),ROWS(I$7:I20))),"")</f>
        <v/>
      </c>
      <c r="I19" s="1" t="str">
        <f t="array" ref="I19">IFERROR(INDEX(Tableau2[PRODUIT],SMALL(IF(FOURNISSEUR!$K$3=Tableau2[FOURNISSEUR],ROW(Tableau2[FOURNISSEUR])-MIN(ROW(ALPHABETIQUE!$A$2))+1,""),ROWS(I$7:I20))),"")</f>
        <v/>
      </c>
      <c r="J19" s="1" t="str">
        <f t="array" ref="J19">IFERROR(INDEX(Tableau2[MARQUE],SMALL(IF(FOURNISSEUR!$K$3=Tableau2[FOURNISSEUR],ROW(Tableau2[FOURNISSEUR])-MIN(ROW(ALPHABETIQUE!$A$2))+1,""),ROWS(I$7:I20))),"")</f>
        <v/>
      </c>
      <c r="K19" s="1" t="str">
        <f t="array" ref="K19">IFERROR(INDEX(Tableau2[REFERENCE],SMALL(IF(FOURNISSEUR!$K$3=Tableau2[FOURNISSEUR],ROW(Tableau2[FOURNISSEUR])-MIN(ROW(ALPHABETIQUE!$A$2))+1,""),ROWS(I$7:I20))),"")</f>
        <v/>
      </c>
      <c r="L19" s="8" t="str">
        <f t="array" ref="L19">IFERROR(INDEX(Tableau2[CONDITIONNEMENT],SMALL(IF(FOURNISSEUR!$K$3=Tableau2[FOURNISSEUR],ROW(Tableau2[FOURNISSEUR])-MIN(ROW(ALPHABETIQUE!$A$2))+1,""),ROWS(I$7:I20))),"")</f>
        <v/>
      </c>
      <c r="M19" s="8" t="str">
        <f t="array" ref="M19">IFERROR(INDEX(Tableau2[FOURNISSEUR],SMALL(IF(FOURNISSEUR!$K$3=Tableau2[FOURNISSEUR],ROW(Tableau2[FOURNISSEUR])-MIN(ROW(ALPHABETIQUE!$A$2))+1,""),ROWS(I$7:I20))),"")</f>
        <v/>
      </c>
      <c r="N19" s="8" t="str">
        <f t="array" ref="N19">IFERROR(INDEX(Tableau2[STOCK MINI],SMALL(IF(FOURNISSEUR!$K$3=Tableau2[FOURNISSEUR],ROW(Tableau2[FOURNISSEUR])-MIN(ROW(ALPHABETIQUE!$A$2))+1,""),ROWS(I$7:I20))),"")</f>
        <v/>
      </c>
      <c r="O19" s="8" t="str">
        <f t="array" ref="O19">IFERROR(INDEX(Tableau2[PRIX],SMALL(IF(FOURNISSEUR!$K$3=Tableau2[FOURNISSEUR],ROW(Tableau2[FOURNISSEUR])-MIN(ROW(ALPHABETIQUE!$A$2))+1,""),ROWS(I$7:I20))),"")</f>
        <v/>
      </c>
    </row>
    <row r="20" spans="8:15">
      <c r="H20" s="1" t="str">
        <f t="array" ref="H20">IFERROR(INDEX(Tableau2[SPECIALITE],SMALL(IF(FOURNISSEUR!$K$3=Tableau2[FOURNISSEUR],ROW(Tableau2[FOURNISSEUR])-MIN(ROW(ALPHABETIQUE!$A$2))+1,""),ROWS(I$7:I21))),"")</f>
        <v/>
      </c>
      <c r="I20" s="1" t="str">
        <f t="array" ref="I20">IFERROR(INDEX(Tableau2[PRODUIT],SMALL(IF(FOURNISSEUR!$K$3=Tableau2[FOURNISSEUR],ROW(Tableau2[FOURNISSEUR])-MIN(ROW(ALPHABETIQUE!$A$2))+1,""),ROWS(I$7:I21))),"")</f>
        <v/>
      </c>
      <c r="J20" s="1" t="str">
        <f t="array" ref="J20">IFERROR(INDEX(Tableau2[MARQUE],SMALL(IF(FOURNISSEUR!$K$3=Tableau2[FOURNISSEUR],ROW(Tableau2[FOURNISSEUR])-MIN(ROW(ALPHABETIQUE!$A$2))+1,""),ROWS(I$7:I21))),"")</f>
        <v/>
      </c>
      <c r="K20" s="1" t="str">
        <f t="array" ref="K20">IFERROR(INDEX(Tableau2[REFERENCE],SMALL(IF(FOURNISSEUR!$K$3=Tableau2[FOURNISSEUR],ROW(Tableau2[FOURNISSEUR])-MIN(ROW(ALPHABETIQUE!$A$2))+1,""),ROWS(I$7:I21))),"")</f>
        <v/>
      </c>
      <c r="L20" s="8" t="str">
        <f t="array" ref="L20">IFERROR(INDEX(Tableau2[CONDITIONNEMENT],SMALL(IF(FOURNISSEUR!$K$3=Tableau2[FOURNISSEUR],ROW(Tableau2[FOURNISSEUR])-MIN(ROW(ALPHABETIQUE!$A$2))+1,""),ROWS(I$7:I21))),"")</f>
        <v/>
      </c>
      <c r="M20" s="8" t="str">
        <f t="array" ref="M20">IFERROR(INDEX(Tableau2[FOURNISSEUR],SMALL(IF(FOURNISSEUR!$K$3=Tableau2[FOURNISSEUR],ROW(Tableau2[FOURNISSEUR])-MIN(ROW(ALPHABETIQUE!$A$2))+1,""),ROWS(I$7:I21))),"")</f>
        <v/>
      </c>
      <c r="N20" s="8" t="str">
        <f t="array" ref="N20">IFERROR(INDEX(Tableau2[STOCK MINI],SMALL(IF(FOURNISSEUR!$K$3=Tableau2[FOURNISSEUR],ROW(Tableau2[FOURNISSEUR])-MIN(ROW(ALPHABETIQUE!$A$2))+1,""),ROWS(I$7:I21))),"")</f>
        <v/>
      </c>
      <c r="O20" s="8" t="str">
        <f t="array" ref="O20">IFERROR(INDEX(Tableau2[PRIX],SMALL(IF(FOURNISSEUR!$K$3=Tableau2[FOURNISSEUR],ROW(Tableau2[FOURNISSEUR])-MIN(ROW(ALPHABETIQUE!$A$2))+1,""),ROWS(I$7:I21))),"")</f>
        <v/>
      </c>
    </row>
    <row r="21" spans="8:15">
      <c r="H21" s="1" t="str">
        <f t="array" ref="H21">IFERROR(INDEX(Tableau2[SPECIALITE],SMALL(IF(FOURNISSEUR!$K$3=Tableau2[FOURNISSEUR],ROW(Tableau2[FOURNISSEUR])-MIN(ROW(ALPHABETIQUE!$A$2))+1,""),ROWS(I$7:I22))),"")</f>
        <v/>
      </c>
      <c r="I21" s="1" t="str">
        <f t="array" ref="I21">IFERROR(INDEX(Tableau2[PRODUIT],SMALL(IF(FOURNISSEUR!$K$3=Tableau2[FOURNISSEUR],ROW(Tableau2[FOURNISSEUR])-MIN(ROW(ALPHABETIQUE!$A$2))+1,""),ROWS(I$7:I22))),"")</f>
        <v/>
      </c>
      <c r="J21" s="1" t="str">
        <f t="array" ref="J21">IFERROR(INDEX(Tableau2[MARQUE],SMALL(IF(FOURNISSEUR!$K$3=Tableau2[FOURNISSEUR],ROW(Tableau2[FOURNISSEUR])-MIN(ROW(ALPHABETIQUE!$A$2))+1,""),ROWS(I$7:I22))),"")</f>
        <v/>
      </c>
      <c r="K21" s="1" t="str">
        <f t="array" ref="K21">IFERROR(INDEX(Tableau2[REFERENCE],SMALL(IF(FOURNISSEUR!$K$3=Tableau2[FOURNISSEUR],ROW(Tableau2[FOURNISSEUR])-MIN(ROW(ALPHABETIQUE!$A$2))+1,""),ROWS(I$7:I22))),"")</f>
        <v/>
      </c>
      <c r="L21" s="8" t="str">
        <f t="array" ref="L21">IFERROR(INDEX(Tableau2[CONDITIONNEMENT],SMALL(IF(FOURNISSEUR!$K$3=Tableau2[FOURNISSEUR],ROW(Tableau2[FOURNISSEUR])-MIN(ROW(ALPHABETIQUE!$A$2))+1,""),ROWS(I$7:I22))),"")</f>
        <v/>
      </c>
      <c r="M21" s="8" t="str">
        <f t="array" ref="M21">IFERROR(INDEX(Tableau2[FOURNISSEUR],SMALL(IF(FOURNISSEUR!$K$3=Tableau2[FOURNISSEUR],ROW(Tableau2[FOURNISSEUR])-MIN(ROW(ALPHABETIQUE!$A$2))+1,""),ROWS(I$7:I22))),"")</f>
        <v/>
      </c>
      <c r="N21" s="8" t="str">
        <f t="array" ref="N21">IFERROR(INDEX(Tableau2[STOCK MINI],SMALL(IF(FOURNISSEUR!$K$3=Tableau2[FOURNISSEUR],ROW(Tableau2[FOURNISSEUR])-MIN(ROW(ALPHABETIQUE!$A$2))+1,""),ROWS(I$7:I22))),"")</f>
        <v/>
      </c>
      <c r="O21" s="8" t="str">
        <f t="array" ref="O21">IFERROR(INDEX(Tableau2[PRIX],SMALL(IF(FOURNISSEUR!$K$3=Tableau2[FOURNISSEUR],ROW(Tableau2[FOURNISSEUR])-MIN(ROW(ALPHABETIQUE!$A$2))+1,""),ROWS(I$7:I22))),"")</f>
        <v/>
      </c>
    </row>
    <row r="22" spans="8:15">
      <c r="H22" s="1" t="str">
        <f t="array" ref="H22">IFERROR(INDEX(Tableau2[SPECIALITE],SMALL(IF(FOURNISSEUR!$K$3=Tableau2[FOURNISSEUR],ROW(Tableau2[FOURNISSEUR])-MIN(ROW(ALPHABETIQUE!$A$2))+1,""),ROWS(I$7:I23))),"")</f>
        <v/>
      </c>
      <c r="I22" s="1" t="str">
        <f t="array" ref="I22">IFERROR(INDEX(Tableau2[PRODUIT],SMALL(IF(FOURNISSEUR!$K$3=Tableau2[FOURNISSEUR],ROW(Tableau2[FOURNISSEUR])-MIN(ROW(ALPHABETIQUE!$A$2))+1,""),ROWS(I$7:I23))),"")</f>
        <v/>
      </c>
      <c r="J22" s="1" t="str">
        <f t="array" ref="J22">IFERROR(INDEX(Tableau2[MARQUE],SMALL(IF(FOURNISSEUR!$K$3=Tableau2[FOURNISSEUR],ROW(Tableau2[FOURNISSEUR])-MIN(ROW(ALPHABETIQUE!$A$2))+1,""),ROWS(I$7:I23))),"")</f>
        <v/>
      </c>
      <c r="K22" s="1" t="str">
        <f t="array" ref="K22">IFERROR(INDEX(Tableau2[REFERENCE],SMALL(IF(FOURNISSEUR!$K$3=Tableau2[FOURNISSEUR],ROW(Tableau2[FOURNISSEUR])-MIN(ROW(ALPHABETIQUE!$A$2))+1,""),ROWS(I$7:I23))),"")</f>
        <v/>
      </c>
      <c r="L22" s="8" t="str">
        <f t="array" ref="L22">IFERROR(INDEX(Tableau2[CONDITIONNEMENT],SMALL(IF(FOURNISSEUR!$K$3=Tableau2[FOURNISSEUR],ROW(Tableau2[FOURNISSEUR])-MIN(ROW(ALPHABETIQUE!$A$2))+1,""),ROWS(I$7:I23))),"")</f>
        <v/>
      </c>
      <c r="M22" s="8" t="str">
        <f t="array" ref="M22">IFERROR(INDEX(Tableau2[FOURNISSEUR],SMALL(IF(FOURNISSEUR!$K$3=Tableau2[FOURNISSEUR],ROW(Tableau2[FOURNISSEUR])-MIN(ROW(ALPHABETIQUE!$A$2))+1,""),ROWS(I$7:I23))),"")</f>
        <v/>
      </c>
      <c r="N22" s="8" t="str">
        <f t="array" ref="N22">IFERROR(INDEX(Tableau2[STOCK MINI],SMALL(IF(FOURNISSEUR!$K$3=Tableau2[FOURNISSEUR],ROW(Tableau2[FOURNISSEUR])-MIN(ROW(ALPHABETIQUE!$A$2))+1,""),ROWS(I$7:I23))),"")</f>
        <v/>
      </c>
      <c r="O22" s="8" t="str">
        <f t="array" ref="O22">IFERROR(INDEX(Tableau2[PRIX],SMALL(IF(FOURNISSEUR!$K$3=Tableau2[FOURNISSEUR],ROW(Tableau2[FOURNISSEUR])-MIN(ROW(ALPHABETIQUE!$A$2))+1,""),ROWS(I$7:I23))),"")</f>
        <v/>
      </c>
    </row>
    <row r="23" spans="8:15">
      <c r="H23" s="1" t="str">
        <f t="array" ref="H23">IFERROR(INDEX(Tableau2[SPECIALITE],SMALL(IF(FOURNISSEUR!$K$3=Tableau2[FOURNISSEUR],ROW(Tableau2[FOURNISSEUR])-MIN(ROW(ALPHABETIQUE!$A$2))+1,""),ROWS(I$7:I24))),"")</f>
        <v/>
      </c>
      <c r="I23" s="1" t="str">
        <f t="array" ref="I23">IFERROR(INDEX(Tableau2[PRODUIT],SMALL(IF(FOURNISSEUR!$K$3=Tableau2[FOURNISSEUR],ROW(Tableau2[FOURNISSEUR])-MIN(ROW(ALPHABETIQUE!$A$2))+1,""),ROWS(I$7:I24))),"")</f>
        <v/>
      </c>
      <c r="J23" s="1" t="str">
        <f t="array" ref="J23">IFERROR(INDEX(Tableau2[MARQUE],SMALL(IF(FOURNISSEUR!$K$3=Tableau2[FOURNISSEUR],ROW(Tableau2[FOURNISSEUR])-MIN(ROW(ALPHABETIQUE!$A$2))+1,""),ROWS(I$7:I24))),"")</f>
        <v/>
      </c>
      <c r="K23" s="1" t="str">
        <f t="array" ref="K23">IFERROR(INDEX(Tableau2[REFERENCE],SMALL(IF(FOURNISSEUR!$K$3=Tableau2[FOURNISSEUR],ROW(Tableau2[FOURNISSEUR])-MIN(ROW(ALPHABETIQUE!$A$2))+1,""),ROWS(I$7:I24))),"")</f>
        <v/>
      </c>
      <c r="L23" s="8" t="str">
        <f t="array" ref="L23">IFERROR(INDEX(Tableau2[CONDITIONNEMENT],SMALL(IF(FOURNISSEUR!$K$3=Tableau2[FOURNISSEUR],ROW(Tableau2[FOURNISSEUR])-MIN(ROW(ALPHABETIQUE!$A$2))+1,""),ROWS(I$7:I24))),"")</f>
        <v/>
      </c>
      <c r="M23" s="8" t="str">
        <f t="array" ref="M23">IFERROR(INDEX(Tableau2[FOURNISSEUR],SMALL(IF(FOURNISSEUR!$K$3=Tableau2[FOURNISSEUR],ROW(Tableau2[FOURNISSEUR])-MIN(ROW(ALPHABETIQUE!$A$2))+1,""),ROWS(I$7:I24))),"")</f>
        <v/>
      </c>
      <c r="N23" s="8" t="str">
        <f t="array" ref="N23">IFERROR(INDEX(Tableau2[STOCK MINI],SMALL(IF(FOURNISSEUR!$K$3=Tableau2[FOURNISSEUR],ROW(Tableau2[FOURNISSEUR])-MIN(ROW(ALPHABETIQUE!$A$2))+1,""),ROWS(I$7:I24))),"")</f>
        <v/>
      </c>
      <c r="O23" s="8" t="str">
        <f t="array" ref="O23">IFERROR(INDEX(Tableau2[PRIX],SMALL(IF(FOURNISSEUR!$K$3=Tableau2[FOURNISSEUR],ROW(Tableau2[FOURNISSEUR])-MIN(ROW(ALPHABETIQUE!$A$2))+1,""),ROWS(I$7:I24))),"")</f>
        <v/>
      </c>
    </row>
    <row r="24" spans="8:15">
      <c r="H24" s="1" t="str">
        <f t="array" ref="H24">IFERROR(INDEX(Tableau2[SPECIALITE],SMALL(IF(FOURNISSEUR!$K$3=Tableau2[FOURNISSEUR],ROW(Tableau2[FOURNISSEUR])-MIN(ROW(ALPHABETIQUE!$A$2))+1,""),ROWS(I$7:I25))),"")</f>
        <v/>
      </c>
      <c r="I24" s="1" t="str">
        <f t="array" ref="I24">IFERROR(INDEX(Tableau2[PRODUIT],SMALL(IF(FOURNISSEUR!$K$3=Tableau2[FOURNISSEUR],ROW(Tableau2[FOURNISSEUR])-MIN(ROW(ALPHABETIQUE!$A$2))+1,""),ROWS(I$7:I25))),"")</f>
        <v/>
      </c>
      <c r="J24" s="1" t="str">
        <f t="array" ref="J24">IFERROR(INDEX(Tableau2[MARQUE],SMALL(IF(FOURNISSEUR!$K$3=Tableau2[FOURNISSEUR],ROW(Tableau2[FOURNISSEUR])-MIN(ROW(ALPHABETIQUE!$A$2))+1,""),ROWS(I$7:I25))),"")</f>
        <v/>
      </c>
      <c r="K24" s="1" t="str">
        <f t="array" ref="K24">IFERROR(INDEX(Tableau2[REFERENCE],SMALL(IF(FOURNISSEUR!$K$3=Tableau2[FOURNISSEUR],ROW(Tableau2[FOURNISSEUR])-MIN(ROW(ALPHABETIQUE!$A$2))+1,""),ROWS(I$7:I25))),"")</f>
        <v/>
      </c>
      <c r="L24" s="8" t="str">
        <f t="array" ref="L24">IFERROR(INDEX(Tableau2[CONDITIONNEMENT],SMALL(IF(FOURNISSEUR!$K$3=Tableau2[FOURNISSEUR],ROW(Tableau2[FOURNISSEUR])-MIN(ROW(ALPHABETIQUE!$A$2))+1,""),ROWS(I$7:I25))),"")</f>
        <v/>
      </c>
      <c r="M24" s="8" t="str">
        <f t="array" ref="M24">IFERROR(INDEX(Tableau2[FOURNISSEUR],SMALL(IF(FOURNISSEUR!$K$3=Tableau2[FOURNISSEUR],ROW(Tableau2[FOURNISSEUR])-MIN(ROW(ALPHABETIQUE!$A$2))+1,""),ROWS(I$7:I25))),"")</f>
        <v/>
      </c>
      <c r="N24" s="8" t="str">
        <f t="array" ref="N24">IFERROR(INDEX(Tableau2[STOCK MINI],SMALL(IF(FOURNISSEUR!$K$3=Tableau2[FOURNISSEUR],ROW(Tableau2[FOURNISSEUR])-MIN(ROW(ALPHABETIQUE!$A$2))+1,""),ROWS(I$7:I25))),"")</f>
        <v/>
      </c>
      <c r="O24" s="8" t="str">
        <f t="array" ref="O24">IFERROR(INDEX(Tableau2[PRIX],SMALL(IF(FOURNISSEUR!$K$3=Tableau2[FOURNISSEUR],ROW(Tableau2[FOURNISSEUR])-MIN(ROW(ALPHABETIQUE!$A$2))+1,""),ROWS(I$7:I25))),"")</f>
        <v/>
      </c>
    </row>
    <row r="25" spans="8:15">
      <c r="H25" s="1" t="str">
        <f t="array" ref="H25">IFERROR(INDEX(Tableau2[SPECIALITE],SMALL(IF(FOURNISSEUR!$K$3=Tableau2[FOURNISSEUR],ROW(Tableau2[FOURNISSEUR])-MIN(ROW(ALPHABETIQUE!$A$2))+1,""),ROWS(I$7:I26))),"")</f>
        <v/>
      </c>
      <c r="I25" s="1" t="str">
        <f t="array" ref="I25">IFERROR(INDEX(Tableau2[PRODUIT],SMALL(IF(FOURNISSEUR!$K$3=Tableau2[FOURNISSEUR],ROW(Tableau2[FOURNISSEUR])-MIN(ROW(ALPHABETIQUE!$A$2))+1,""),ROWS(I$7:I26))),"")</f>
        <v/>
      </c>
      <c r="J25" s="1" t="str">
        <f t="array" ref="J25">IFERROR(INDEX(Tableau2[MARQUE],SMALL(IF(FOURNISSEUR!$K$3=Tableau2[FOURNISSEUR],ROW(Tableau2[FOURNISSEUR])-MIN(ROW(ALPHABETIQUE!$A$2))+1,""),ROWS(I$7:I26))),"")</f>
        <v/>
      </c>
      <c r="K25" s="1" t="str">
        <f t="array" ref="K25">IFERROR(INDEX(Tableau2[REFERENCE],SMALL(IF(FOURNISSEUR!$K$3=Tableau2[FOURNISSEUR],ROW(Tableau2[FOURNISSEUR])-MIN(ROW(ALPHABETIQUE!$A$2))+1,""),ROWS(I$7:I26))),"")</f>
        <v/>
      </c>
      <c r="L25" s="8" t="str">
        <f t="array" ref="L25">IFERROR(INDEX(Tableau2[CONDITIONNEMENT],SMALL(IF(FOURNISSEUR!$K$3=Tableau2[FOURNISSEUR],ROW(Tableau2[FOURNISSEUR])-MIN(ROW(ALPHABETIQUE!$A$2))+1,""),ROWS(I$7:I26))),"")</f>
        <v/>
      </c>
      <c r="M25" s="8" t="str">
        <f t="array" ref="M25">IFERROR(INDEX(Tableau2[FOURNISSEUR],SMALL(IF(FOURNISSEUR!$K$3=Tableau2[FOURNISSEUR],ROW(Tableau2[FOURNISSEUR])-MIN(ROW(ALPHABETIQUE!$A$2))+1,""),ROWS(I$7:I26))),"")</f>
        <v/>
      </c>
      <c r="N25" s="8" t="str">
        <f t="array" ref="N25">IFERROR(INDEX(Tableau2[STOCK MINI],SMALL(IF(FOURNISSEUR!$K$3=Tableau2[FOURNISSEUR],ROW(Tableau2[FOURNISSEUR])-MIN(ROW(ALPHABETIQUE!$A$2))+1,""),ROWS(I$7:I26))),"")</f>
        <v/>
      </c>
      <c r="O25" s="8" t="str">
        <f t="array" ref="O25">IFERROR(INDEX(Tableau2[PRIX],SMALL(IF(FOURNISSEUR!$K$3=Tableau2[FOURNISSEUR],ROW(Tableau2[FOURNISSEUR])-MIN(ROW(ALPHABETIQUE!$A$2))+1,""),ROWS(I$7:I26))),"")</f>
        <v/>
      </c>
    </row>
    <row r="26" spans="8:15">
      <c r="H26" s="1" t="str">
        <f t="array" ref="H26">IFERROR(INDEX(Tableau2[SPECIALITE],SMALL(IF(FOURNISSEUR!$K$3=Tableau2[FOURNISSEUR],ROW(Tableau2[FOURNISSEUR])-MIN(ROW(ALPHABETIQUE!$A$2))+1,""),ROWS(I$7:I27))),"")</f>
        <v/>
      </c>
      <c r="I26" s="1" t="str">
        <f t="array" ref="I26">IFERROR(INDEX(Tableau2[PRODUIT],SMALL(IF(FOURNISSEUR!$K$3=Tableau2[FOURNISSEUR],ROW(Tableau2[FOURNISSEUR])-MIN(ROW(ALPHABETIQUE!$A$2))+1,""),ROWS(I$7:I27))),"")</f>
        <v/>
      </c>
      <c r="J26" s="1" t="str">
        <f t="array" ref="J26">IFERROR(INDEX(Tableau2[MARQUE],SMALL(IF(FOURNISSEUR!$K$3=Tableau2[FOURNISSEUR],ROW(Tableau2[FOURNISSEUR])-MIN(ROW(ALPHABETIQUE!$A$2))+1,""),ROWS(I$7:I27))),"")</f>
        <v/>
      </c>
      <c r="K26" s="1" t="str">
        <f t="array" ref="K26">IFERROR(INDEX(Tableau2[REFERENCE],SMALL(IF(FOURNISSEUR!$K$3=Tableau2[FOURNISSEUR],ROW(Tableau2[FOURNISSEUR])-MIN(ROW(ALPHABETIQUE!$A$2))+1,""),ROWS(I$7:I27))),"")</f>
        <v/>
      </c>
      <c r="L26" s="8" t="str">
        <f t="array" ref="L26">IFERROR(INDEX(Tableau2[CONDITIONNEMENT],SMALL(IF(FOURNISSEUR!$K$3=Tableau2[FOURNISSEUR],ROW(Tableau2[FOURNISSEUR])-MIN(ROW(ALPHABETIQUE!$A$2))+1,""),ROWS(I$7:I27))),"")</f>
        <v/>
      </c>
      <c r="M26" s="8" t="str">
        <f t="array" ref="M26">IFERROR(INDEX(Tableau2[FOURNISSEUR],SMALL(IF(FOURNISSEUR!$K$3=Tableau2[FOURNISSEUR],ROW(Tableau2[FOURNISSEUR])-MIN(ROW(ALPHABETIQUE!$A$2))+1,""),ROWS(I$7:I27))),"")</f>
        <v/>
      </c>
      <c r="N26" s="8" t="str">
        <f t="array" ref="N26">IFERROR(INDEX(Tableau2[STOCK MINI],SMALL(IF(FOURNISSEUR!$K$3=Tableau2[FOURNISSEUR],ROW(Tableau2[FOURNISSEUR])-MIN(ROW(ALPHABETIQUE!$A$2))+1,""),ROWS(I$7:I27))),"")</f>
        <v/>
      </c>
      <c r="O26" s="8" t="str">
        <f t="array" ref="O26">IFERROR(INDEX(Tableau2[PRIX],SMALL(IF(FOURNISSEUR!$K$3=Tableau2[FOURNISSEUR],ROW(Tableau2[FOURNISSEUR])-MIN(ROW(ALPHABETIQUE!$A$2))+1,""),ROWS(I$7:I27))),"")</f>
        <v/>
      </c>
    </row>
    <row r="27" spans="8:15">
      <c r="H27" s="1" t="str">
        <f t="array" ref="H27">IFERROR(INDEX(Tableau2[SPECIALITE],SMALL(IF(FOURNISSEUR!$K$3=Tableau2[FOURNISSEUR],ROW(Tableau2[FOURNISSEUR])-MIN(ROW(ALPHABETIQUE!$A$2))+1,""),ROWS(I$7:I28))),"")</f>
        <v/>
      </c>
      <c r="I27" s="1" t="str">
        <f t="array" ref="I27">IFERROR(INDEX(Tableau2[PRODUIT],SMALL(IF(FOURNISSEUR!$K$3=Tableau2[FOURNISSEUR],ROW(Tableau2[FOURNISSEUR])-MIN(ROW(ALPHABETIQUE!$A$2))+1,""),ROWS(I$7:I28))),"")</f>
        <v/>
      </c>
      <c r="J27" s="1" t="str">
        <f t="array" ref="J27">IFERROR(INDEX(Tableau2[MARQUE],SMALL(IF(FOURNISSEUR!$K$3=Tableau2[FOURNISSEUR],ROW(Tableau2[FOURNISSEUR])-MIN(ROW(ALPHABETIQUE!$A$2))+1,""),ROWS(I$7:I28))),"")</f>
        <v/>
      </c>
      <c r="K27" s="1" t="str">
        <f t="array" ref="K27">IFERROR(INDEX(Tableau2[REFERENCE],SMALL(IF(FOURNISSEUR!$K$3=Tableau2[FOURNISSEUR],ROW(Tableau2[FOURNISSEUR])-MIN(ROW(ALPHABETIQUE!$A$2))+1,""),ROWS(I$7:I28))),"")</f>
        <v/>
      </c>
      <c r="L27" s="8" t="str">
        <f t="array" ref="L27">IFERROR(INDEX(Tableau2[CONDITIONNEMENT],SMALL(IF(FOURNISSEUR!$K$3=Tableau2[FOURNISSEUR],ROW(Tableau2[FOURNISSEUR])-MIN(ROW(ALPHABETIQUE!$A$2))+1,""),ROWS(I$7:I28))),"")</f>
        <v/>
      </c>
      <c r="M27" s="8" t="str">
        <f t="array" ref="M27">IFERROR(INDEX(Tableau2[FOURNISSEUR],SMALL(IF(FOURNISSEUR!$K$3=Tableau2[FOURNISSEUR],ROW(Tableau2[FOURNISSEUR])-MIN(ROW(ALPHABETIQUE!$A$2))+1,""),ROWS(I$7:I28))),"")</f>
        <v/>
      </c>
      <c r="N27" s="8" t="str">
        <f t="array" ref="N27">IFERROR(INDEX(Tableau2[STOCK MINI],SMALL(IF(FOURNISSEUR!$K$3=Tableau2[FOURNISSEUR],ROW(Tableau2[FOURNISSEUR])-MIN(ROW(ALPHABETIQUE!$A$2))+1,""),ROWS(I$7:I28))),"")</f>
        <v/>
      </c>
      <c r="O27" s="8" t="str">
        <f t="array" ref="O27">IFERROR(INDEX(Tableau2[PRIX],SMALL(IF(FOURNISSEUR!$K$3=Tableau2[FOURNISSEUR],ROW(Tableau2[FOURNISSEUR])-MIN(ROW(ALPHABETIQUE!$A$2))+1,""),ROWS(I$7:I28))),"")</f>
        <v/>
      </c>
    </row>
    <row r="28" spans="8:15">
      <c r="H28" s="1" t="str">
        <f t="array" ref="H28">IFERROR(INDEX(Tableau2[SPECIALITE],SMALL(IF(FOURNISSEUR!$K$3=Tableau2[FOURNISSEUR],ROW(Tableau2[FOURNISSEUR])-MIN(ROW(ALPHABETIQUE!$A$2))+1,""),ROWS(I$7:I29))),"")</f>
        <v/>
      </c>
      <c r="I28" s="1" t="str">
        <f t="array" ref="I28">IFERROR(INDEX(Tableau2[PRODUIT],SMALL(IF(FOURNISSEUR!$K$3=Tableau2[FOURNISSEUR],ROW(Tableau2[FOURNISSEUR])-MIN(ROW(ALPHABETIQUE!$A$2))+1,""),ROWS(I$7:I29))),"")</f>
        <v/>
      </c>
      <c r="J28" s="1" t="str">
        <f t="array" ref="J28">IFERROR(INDEX(Tableau2[MARQUE],SMALL(IF(FOURNISSEUR!$K$3=Tableau2[FOURNISSEUR],ROW(Tableau2[FOURNISSEUR])-MIN(ROW(ALPHABETIQUE!$A$2))+1,""),ROWS(I$7:I29))),"")</f>
        <v/>
      </c>
      <c r="K28" s="1" t="str">
        <f t="array" ref="K28">IFERROR(INDEX(Tableau2[REFERENCE],SMALL(IF(FOURNISSEUR!$K$3=Tableau2[FOURNISSEUR],ROW(Tableau2[FOURNISSEUR])-MIN(ROW(ALPHABETIQUE!$A$2))+1,""),ROWS(I$7:I29))),"")</f>
        <v/>
      </c>
      <c r="L28" s="8" t="str">
        <f t="array" ref="L28">IFERROR(INDEX(Tableau2[CONDITIONNEMENT],SMALL(IF(FOURNISSEUR!$K$3=Tableau2[FOURNISSEUR],ROW(Tableau2[FOURNISSEUR])-MIN(ROW(ALPHABETIQUE!$A$2))+1,""),ROWS(I$7:I29))),"")</f>
        <v/>
      </c>
      <c r="M28" s="8" t="str">
        <f t="array" ref="M28">IFERROR(INDEX(Tableau2[FOURNISSEUR],SMALL(IF(FOURNISSEUR!$K$3=Tableau2[FOURNISSEUR],ROW(Tableau2[FOURNISSEUR])-MIN(ROW(ALPHABETIQUE!$A$2))+1,""),ROWS(I$7:I29))),"")</f>
        <v/>
      </c>
      <c r="N28" s="8" t="str">
        <f t="array" ref="N28">IFERROR(INDEX(Tableau2[STOCK MINI],SMALL(IF(FOURNISSEUR!$K$3=Tableau2[FOURNISSEUR],ROW(Tableau2[FOURNISSEUR])-MIN(ROW(ALPHABETIQUE!$A$2))+1,""),ROWS(I$7:I29))),"")</f>
        <v/>
      </c>
      <c r="O28" s="8" t="str">
        <f t="array" ref="O28">IFERROR(INDEX(Tableau2[PRIX],SMALL(IF(FOURNISSEUR!$K$3=Tableau2[FOURNISSEUR],ROW(Tableau2[FOURNISSEUR])-MIN(ROW(ALPHABETIQUE!$A$2))+1,""),ROWS(I$7:I29))),"")</f>
        <v/>
      </c>
    </row>
    <row r="29" spans="8:15">
      <c r="H29" s="1" t="str">
        <f t="array" ref="H29">IFERROR(INDEX(Tableau2[SPECIALITE],SMALL(IF(FOURNISSEUR!$K$3=Tableau2[FOURNISSEUR],ROW(Tableau2[FOURNISSEUR])-MIN(ROW(ALPHABETIQUE!$A$2))+1,""),ROWS(I$7:I30))),"")</f>
        <v/>
      </c>
      <c r="I29" s="1" t="str">
        <f t="array" ref="I29">IFERROR(INDEX(Tableau2[PRODUIT],SMALL(IF(FOURNISSEUR!$K$3=Tableau2[FOURNISSEUR],ROW(Tableau2[FOURNISSEUR])-MIN(ROW(ALPHABETIQUE!$A$2))+1,""),ROWS(I$7:I30))),"")</f>
        <v/>
      </c>
      <c r="J29" s="1" t="str">
        <f t="array" ref="J29">IFERROR(INDEX(Tableau2[MARQUE],SMALL(IF(FOURNISSEUR!$K$3=Tableau2[FOURNISSEUR],ROW(Tableau2[FOURNISSEUR])-MIN(ROW(ALPHABETIQUE!$A$2))+1,""),ROWS(I$7:I30))),"")</f>
        <v/>
      </c>
      <c r="K29" s="1" t="str">
        <f t="array" ref="K29">IFERROR(INDEX(Tableau2[REFERENCE],SMALL(IF(FOURNISSEUR!$K$3=Tableau2[FOURNISSEUR],ROW(Tableau2[FOURNISSEUR])-MIN(ROW(ALPHABETIQUE!$A$2))+1,""),ROWS(I$7:I30))),"")</f>
        <v/>
      </c>
      <c r="L29" s="8" t="str">
        <f t="array" ref="L29">IFERROR(INDEX(Tableau2[CONDITIONNEMENT],SMALL(IF(FOURNISSEUR!$K$3=Tableau2[FOURNISSEUR],ROW(Tableau2[FOURNISSEUR])-MIN(ROW(ALPHABETIQUE!$A$2))+1,""),ROWS(I$7:I30))),"")</f>
        <v/>
      </c>
      <c r="M29" s="8" t="str">
        <f t="array" ref="M29">IFERROR(INDEX(Tableau2[FOURNISSEUR],SMALL(IF(FOURNISSEUR!$K$3=Tableau2[FOURNISSEUR],ROW(Tableau2[FOURNISSEUR])-MIN(ROW(ALPHABETIQUE!$A$2))+1,""),ROWS(I$7:I30))),"")</f>
        <v/>
      </c>
      <c r="N29" s="8" t="str">
        <f t="array" ref="N29">IFERROR(INDEX(Tableau2[STOCK MINI],SMALL(IF(FOURNISSEUR!$K$3=Tableau2[FOURNISSEUR],ROW(Tableau2[FOURNISSEUR])-MIN(ROW(ALPHABETIQUE!$A$2))+1,""),ROWS(I$7:I30))),"")</f>
        <v/>
      </c>
      <c r="O29" s="8" t="str">
        <f t="array" ref="O29">IFERROR(INDEX(Tableau2[PRIX],SMALL(IF(FOURNISSEUR!$K$3=Tableau2[FOURNISSEUR],ROW(Tableau2[FOURNISSEUR])-MIN(ROW(ALPHABETIQUE!$A$2))+1,""),ROWS(I$7:I30))),"")</f>
        <v/>
      </c>
    </row>
    <row r="30" spans="8:15">
      <c r="H30" s="1" t="str">
        <f t="array" ref="H30">IFERROR(INDEX(Tableau2[SPECIALITE],SMALL(IF(FOURNISSEUR!$K$3=Tableau2[FOURNISSEUR],ROW(Tableau2[FOURNISSEUR])-MIN(ROW(ALPHABETIQUE!$A$2))+1,""),ROWS(I$7:I31))),"")</f>
        <v/>
      </c>
      <c r="I30" s="1" t="str">
        <f t="array" ref="I30">IFERROR(INDEX(Tableau2[PRODUIT],SMALL(IF(FOURNISSEUR!$K$3=Tableau2[FOURNISSEUR],ROW(Tableau2[FOURNISSEUR])-MIN(ROW(ALPHABETIQUE!$A$2))+1,""),ROWS(I$7:I31))),"")</f>
        <v/>
      </c>
      <c r="J30" s="1" t="str">
        <f t="array" ref="J30">IFERROR(INDEX(Tableau2[MARQUE],SMALL(IF(FOURNISSEUR!$K$3=Tableau2[FOURNISSEUR],ROW(Tableau2[FOURNISSEUR])-MIN(ROW(ALPHABETIQUE!$A$2))+1,""),ROWS(I$7:I31))),"")</f>
        <v/>
      </c>
      <c r="K30" s="1" t="str">
        <f t="array" ref="K30">IFERROR(INDEX(Tableau2[REFERENCE],SMALL(IF(FOURNISSEUR!$K$3=Tableau2[FOURNISSEUR],ROW(Tableau2[FOURNISSEUR])-MIN(ROW(ALPHABETIQUE!$A$2))+1,""),ROWS(I$7:I31))),"")</f>
        <v/>
      </c>
      <c r="L30" s="8" t="str">
        <f t="array" ref="L30">IFERROR(INDEX(Tableau2[CONDITIONNEMENT],SMALL(IF(FOURNISSEUR!$K$3=Tableau2[FOURNISSEUR],ROW(Tableau2[FOURNISSEUR])-MIN(ROW(ALPHABETIQUE!$A$2))+1,""),ROWS(I$7:I31))),"")</f>
        <v/>
      </c>
      <c r="M30" s="8" t="str">
        <f t="array" ref="M30">IFERROR(INDEX(Tableau2[FOURNISSEUR],SMALL(IF(FOURNISSEUR!$K$3=Tableau2[FOURNISSEUR],ROW(Tableau2[FOURNISSEUR])-MIN(ROW(ALPHABETIQUE!$A$2))+1,""),ROWS(I$7:I31))),"")</f>
        <v/>
      </c>
      <c r="N30" s="8" t="str">
        <f t="array" ref="N30">IFERROR(INDEX(Tableau2[STOCK MINI],SMALL(IF(FOURNISSEUR!$K$3=Tableau2[FOURNISSEUR],ROW(Tableau2[FOURNISSEUR])-MIN(ROW(ALPHABETIQUE!$A$2))+1,""),ROWS(I$7:I31))),"")</f>
        <v/>
      </c>
      <c r="O30" s="8" t="str">
        <f t="array" ref="O30">IFERROR(INDEX(Tableau2[PRIX],SMALL(IF(FOURNISSEUR!$K$3=Tableau2[FOURNISSEUR],ROW(Tableau2[FOURNISSEUR])-MIN(ROW(ALPHABETIQUE!$A$2))+1,""),ROWS(I$7:I31))),"")</f>
        <v/>
      </c>
    </row>
    <row r="31" spans="8:15">
      <c r="H31" s="1" t="str">
        <f t="array" ref="H31">IFERROR(INDEX(Tableau2[SPECIALITE],SMALL(IF(FOURNISSEUR!$K$3=Tableau2[FOURNISSEUR],ROW(Tableau2[FOURNISSEUR])-MIN(ROW(ALPHABETIQUE!$A$2))+1,""),ROWS(I$7:I32))),"")</f>
        <v/>
      </c>
      <c r="I31" s="1" t="str">
        <f t="array" ref="I31">IFERROR(INDEX(Tableau2[PRODUIT],SMALL(IF(FOURNISSEUR!$K$3=Tableau2[FOURNISSEUR],ROW(Tableau2[FOURNISSEUR])-MIN(ROW(ALPHABETIQUE!$A$2))+1,""),ROWS(I$7:I32))),"")</f>
        <v/>
      </c>
      <c r="J31" s="1" t="str">
        <f t="array" ref="J31">IFERROR(INDEX(Tableau2[MARQUE],SMALL(IF(FOURNISSEUR!$K$3=Tableau2[FOURNISSEUR],ROW(Tableau2[FOURNISSEUR])-MIN(ROW(ALPHABETIQUE!$A$2))+1,""),ROWS(I$7:I32))),"")</f>
        <v/>
      </c>
      <c r="K31" s="1" t="str">
        <f t="array" ref="K31">IFERROR(INDEX(Tableau2[REFERENCE],SMALL(IF(FOURNISSEUR!$K$3=Tableau2[FOURNISSEUR],ROW(Tableau2[FOURNISSEUR])-MIN(ROW(ALPHABETIQUE!$A$2))+1,""),ROWS(I$7:I32))),"")</f>
        <v/>
      </c>
      <c r="L31" s="8" t="str">
        <f t="array" ref="L31">IFERROR(INDEX(Tableau2[CONDITIONNEMENT],SMALL(IF(FOURNISSEUR!$K$3=Tableau2[FOURNISSEUR],ROW(Tableau2[FOURNISSEUR])-MIN(ROW(ALPHABETIQUE!$A$2))+1,""),ROWS(I$7:I32))),"")</f>
        <v/>
      </c>
      <c r="M31" s="8" t="str">
        <f t="array" ref="M31">IFERROR(INDEX(Tableau2[FOURNISSEUR],SMALL(IF(FOURNISSEUR!$K$3=Tableau2[FOURNISSEUR],ROW(Tableau2[FOURNISSEUR])-MIN(ROW(ALPHABETIQUE!$A$2))+1,""),ROWS(I$7:I32))),"")</f>
        <v/>
      </c>
      <c r="N31" s="8" t="str">
        <f t="array" ref="N31">IFERROR(INDEX(Tableau2[STOCK MINI],SMALL(IF(FOURNISSEUR!$K$3=Tableau2[FOURNISSEUR],ROW(Tableau2[FOURNISSEUR])-MIN(ROW(ALPHABETIQUE!$A$2))+1,""),ROWS(I$7:I32))),"")</f>
        <v/>
      </c>
      <c r="O31" s="8" t="str">
        <f t="array" ref="O31">IFERROR(INDEX(Tableau2[PRIX],SMALL(IF(FOURNISSEUR!$K$3=Tableau2[FOURNISSEUR],ROW(Tableau2[FOURNISSEUR])-MIN(ROW(ALPHABETIQUE!$A$2))+1,""),ROWS(I$7:I32))),"")</f>
        <v/>
      </c>
    </row>
    <row r="32" spans="8:15">
      <c r="H32" s="1" t="str">
        <f t="array" ref="H32">IFERROR(INDEX(Tableau2[SPECIALITE],SMALL(IF(FOURNISSEUR!$K$3=Tableau2[FOURNISSEUR],ROW(Tableau2[FOURNISSEUR])-MIN(ROW(ALPHABETIQUE!$A$2))+1,""),ROWS(I$7:I33))),"")</f>
        <v/>
      </c>
      <c r="I32" s="1" t="str">
        <f t="array" ref="I32">IFERROR(INDEX(Tableau2[PRODUIT],SMALL(IF(FOURNISSEUR!$K$3=Tableau2[FOURNISSEUR],ROW(Tableau2[FOURNISSEUR])-MIN(ROW(ALPHABETIQUE!$A$2))+1,""),ROWS(I$7:I33))),"")</f>
        <v/>
      </c>
      <c r="J32" s="1" t="str">
        <f t="array" ref="J32">IFERROR(INDEX(Tableau2[MARQUE],SMALL(IF(FOURNISSEUR!$K$3=Tableau2[FOURNISSEUR],ROW(Tableau2[FOURNISSEUR])-MIN(ROW(ALPHABETIQUE!$A$2))+1,""),ROWS(I$7:I33))),"")</f>
        <v/>
      </c>
      <c r="K32" s="1" t="str">
        <f t="array" ref="K32">IFERROR(INDEX(Tableau2[REFERENCE],SMALL(IF(FOURNISSEUR!$K$3=Tableau2[FOURNISSEUR],ROW(Tableau2[FOURNISSEUR])-MIN(ROW(ALPHABETIQUE!$A$2))+1,""),ROWS(I$7:I33))),"")</f>
        <v/>
      </c>
      <c r="L32" s="8" t="str">
        <f t="array" ref="L32">IFERROR(INDEX(Tableau2[CONDITIONNEMENT],SMALL(IF(FOURNISSEUR!$K$3=Tableau2[FOURNISSEUR],ROW(Tableau2[FOURNISSEUR])-MIN(ROW(ALPHABETIQUE!$A$2))+1,""),ROWS(I$7:I33))),"")</f>
        <v/>
      </c>
      <c r="M32" s="8" t="str">
        <f t="array" ref="M32">IFERROR(INDEX(Tableau2[FOURNISSEUR],SMALL(IF(FOURNISSEUR!$K$3=Tableau2[FOURNISSEUR],ROW(Tableau2[FOURNISSEUR])-MIN(ROW(ALPHABETIQUE!$A$2))+1,""),ROWS(I$7:I33))),"")</f>
        <v/>
      </c>
      <c r="N32" s="8" t="str">
        <f t="array" ref="N32">IFERROR(INDEX(Tableau2[STOCK MINI],SMALL(IF(FOURNISSEUR!$K$3=Tableau2[FOURNISSEUR],ROW(Tableau2[FOURNISSEUR])-MIN(ROW(ALPHABETIQUE!$A$2))+1,""),ROWS(I$7:I33))),"")</f>
        <v/>
      </c>
      <c r="O32" s="8" t="str">
        <f t="array" ref="O32">IFERROR(INDEX(Tableau2[PRIX],SMALL(IF(FOURNISSEUR!$K$3=Tableau2[FOURNISSEUR],ROW(Tableau2[FOURNISSEUR])-MIN(ROW(ALPHABETIQUE!$A$2))+1,""),ROWS(I$7:I33))),"")</f>
        <v/>
      </c>
    </row>
    <row r="33" spans="8:15">
      <c r="H33" s="1" t="str">
        <f t="array" ref="H33">IFERROR(INDEX(Tableau2[SPECIALITE],SMALL(IF(FOURNISSEUR!$K$3=Tableau2[FOURNISSEUR],ROW(Tableau2[FOURNISSEUR])-MIN(ROW(ALPHABETIQUE!$A$2))+1,""),ROWS(I$7:I34))),"")</f>
        <v/>
      </c>
      <c r="I33" s="1" t="str">
        <f t="array" ref="I33">IFERROR(INDEX(Tableau2[PRODUIT],SMALL(IF(FOURNISSEUR!$K$3=Tableau2[FOURNISSEUR],ROW(Tableau2[FOURNISSEUR])-MIN(ROW(ALPHABETIQUE!$A$2))+1,""),ROWS(I$7:I34))),"")</f>
        <v/>
      </c>
      <c r="J33" s="1" t="str">
        <f t="array" ref="J33">IFERROR(INDEX(Tableau2[MARQUE],SMALL(IF(FOURNISSEUR!$K$3=Tableau2[FOURNISSEUR],ROW(Tableau2[FOURNISSEUR])-MIN(ROW(ALPHABETIQUE!$A$2))+1,""),ROWS(I$7:I34))),"")</f>
        <v/>
      </c>
      <c r="K33" s="1" t="str">
        <f t="array" ref="K33">IFERROR(INDEX(Tableau2[REFERENCE],SMALL(IF(FOURNISSEUR!$K$3=Tableau2[FOURNISSEUR],ROW(Tableau2[FOURNISSEUR])-MIN(ROW(ALPHABETIQUE!$A$2))+1,""),ROWS(I$7:I34))),"")</f>
        <v/>
      </c>
      <c r="L33" s="8" t="str">
        <f t="array" ref="L33">IFERROR(INDEX(Tableau2[CONDITIONNEMENT],SMALL(IF(FOURNISSEUR!$K$3=Tableau2[FOURNISSEUR],ROW(Tableau2[FOURNISSEUR])-MIN(ROW(ALPHABETIQUE!$A$2))+1,""),ROWS(I$7:I34))),"")</f>
        <v/>
      </c>
      <c r="M33" s="8" t="str">
        <f t="array" ref="M33">IFERROR(INDEX(Tableau2[FOURNISSEUR],SMALL(IF(FOURNISSEUR!$K$3=Tableau2[FOURNISSEUR],ROW(Tableau2[FOURNISSEUR])-MIN(ROW(ALPHABETIQUE!$A$2))+1,""),ROWS(I$7:I34))),"")</f>
        <v/>
      </c>
      <c r="N33" s="8" t="str">
        <f t="array" ref="N33">IFERROR(INDEX(Tableau2[STOCK MINI],SMALL(IF(FOURNISSEUR!$K$3=Tableau2[FOURNISSEUR],ROW(Tableau2[FOURNISSEUR])-MIN(ROW(ALPHABETIQUE!$A$2))+1,""),ROWS(I$7:I34))),"")</f>
        <v/>
      </c>
      <c r="O33" s="8" t="str">
        <f t="array" ref="O33">IFERROR(INDEX(Tableau2[PRIX],SMALL(IF(FOURNISSEUR!$K$3=Tableau2[FOURNISSEUR],ROW(Tableau2[FOURNISSEUR])-MIN(ROW(ALPHABETIQUE!$A$2))+1,""),ROWS(I$7:I34))),"")</f>
        <v/>
      </c>
    </row>
    <row r="34" spans="8:15">
      <c r="H34" s="1" t="str">
        <f t="array" ref="H34">IFERROR(INDEX(Tableau2[SPECIALITE],SMALL(IF(FOURNISSEUR!$K$3=Tableau2[FOURNISSEUR],ROW(Tableau2[FOURNISSEUR])-MIN(ROW(ALPHABETIQUE!$A$2))+1,""),ROWS(I$7:I35))),"")</f>
        <v/>
      </c>
      <c r="I34" s="1" t="str">
        <f t="array" ref="I34">IFERROR(INDEX(Tableau2[PRODUIT],SMALL(IF(FOURNISSEUR!$K$3=Tableau2[FOURNISSEUR],ROW(Tableau2[FOURNISSEUR])-MIN(ROW(ALPHABETIQUE!$A$2))+1,""),ROWS(I$7:I35))),"")</f>
        <v/>
      </c>
      <c r="J34" s="1" t="str">
        <f t="array" ref="J34">IFERROR(INDEX(Tableau2[MARQUE],SMALL(IF(FOURNISSEUR!$K$3=Tableau2[FOURNISSEUR],ROW(Tableau2[FOURNISSEUR])-MIN(ROW(ALPHABETIQUE!$A$2))+1,""),ROWS(I$7:I35))),"")</f>
        <v/>
      </c>
      <c r="K34" s="1" t="str">
        <f t="array" ref="K34">IFERROR(INDEX(Tableau2[REFERENCE],SMALL(IF(FOURNISSEUR!$K$3=Tableau2[FOURNISSEUR],ROW(Tableau2[FOURNISSEUR])-MIN(ROW(ALPHABETIQUE!$A$2))+1,""),ROWS(I$7:I35))),"")</f>
        <v/>
      </c>
      <c r="L34" s="8" t="str">
        <f t="array" ref="L34">IFERROR(INDEX(Tableau2[CONDITIONNEMENT],SMALL(IF(FOURNISSEUR!$K$3=Tableau2[FOURNISSEUR],ROW(Tableau2[FOURNISSEUR])-MIN(ROW(ALPHABETIQUE!$A$2))+1,""),ROWS(I$7:I35))),"")</f>
        <v/>
      </c>
      <c r="M34" s="8" t="str">
        <f t="array" ref="M34">IFERROR(INDEX(Tableau2[FOURNISSEUR],SMALL(IF(FOURNISSEUR!$K$3=Tableau2[FOURNISSEUR],ROW(Tableau2[FOURNISSEUR])-MIN(ROW(ALPHABETIQUE!$A$2))+1,""),ROWS(I$7:I35))),"")</f>
        <v/>
      </c>
      <c r="N34" s="8" t="str">
        <f t="array" ref="N34">IFERROR(INDEX(Tableau2[STOCK MINI],SMALL(IF(FOURNISSEUR!$K$3=Tableau2[FOURNISSEUR],ROW(Tableau2[FOURNISSEUR])-MIN(ROW(ALPHABETIQUE!$A$2))+1,""),ROWS(I$7:I35))),"")</f>
        <v/>
      </c>
      <c r="O34" s="8" t="str">
        <f t="array" ref="O34">IFERROR(INDEX(Tableau2[PRIX],SMALL(IF(FOURNISSEUR!$K$3=Tableau2[FOURNISSEUR],ROW(Tableau2[FOURNISSEUR])-MIN(ROW(ALPHABETIQUE!$A$2))+1,""),ROWS(I$7:I35))),"")</f>
        <v/>
      </c>
    </row>
    <row r="35" spans="8:15">
      <c r="H35" s="1" t="str">
        <f t="array" ref="H35">IFERROR(INDEX(Tableau2[SPECIALITE],SMALL(IF(FOURNISSEUR!$K$3=Tableau2[FOURNISSEUR],ROW(Tableau2[FOURNISSEUR])-MIN(ROW(ALPHABETIQUE!$A$2))+1,""),ROWS(I$7:I36))),"")</f>
        <v/>
      </c>
      <c r="I35" s="1" t="str">
        <f t="array" ref="I35">IFERROR(INDEX(Tableau2[PRODUIT],SMALL(IF(FOURNISSEUR!$K$3=Tableau2[FOURNISSEUR],ROW(Tableau2[FOURNISSEUR])-MIN(ROW(ALPHABETIQUE!$A$2))+1,""),ROWS(I$7:I36))),"")</f>
        <v/>
      </c>
      <c r="J35" s="1" t="str">
        <f t="array" ref="J35">IFERROR(INDEX(Tableau2[MARQUE],SMALL(IF(FOURNISSEUR!$K$3=Tableau2[FOURNISSEUR],ROW(Tableau2[FOURNISSEUR])-MIN(ROW(ALPHABETIQUE!$A$2))+1,""),ROWS(I$7:I36))),"")</f>
        <v/>
      </c>
      <c r="K35" s="1" t="str">
        <f t="array" ref="K35">IFERROR(INDEX(Tableau2[REFERENCE],SMALL(IF(FOURNISSEUR!$K$3=Tableau2[FOURNISSEUR],ROW(Tableau2[FOURNISSEUR])-MIN(ROW(ALPHABETIQUE!$A$2))+1,""),ROWS(I$7:I36))),"")</f>
        <v/>
      </c>
      <c r="L35" s="8" t="str">
        <f t="array" ref="L35">IFERROR(INDEX(Tableau2[CONDITIONNEMENT],SMALL(IF(FOURNISSEUR!$K$3=Tableau2[FOURNISSEUR],ROW(Tableau2[FOURNISSEUR])-MIN(ROW(ALPHABETIQUE!$A$2))+1,""),ROWS(I$7:I36))),"")</f>
        <v/>
      </c>
      <c r="M35" s="8" t="str">
        <f t="array" ref="M35">IFERROR(INDEX(Tableau2[FOURNISSEUR],SMALL(IF(FOURNISSEUR!$K$3=Tableau2[FOURNISSEUR],ROW(Tableau2[FOURNISSEUR])-MIN(ROW(ALPHABETIQUE!$A$2))+1,""),ROWS(I$7:I36))),"")</f>
        <v/>
      </c>
      <c r="N35" s="8" t="str">
        <f t="array" ref="N35">IFERROR(INDEX(Tableau2[STOCK MINI],SMALL(IF(FOURNISSEUR!$K$3=Tableau2[FOURNISSEUR],ROW(Tableau2[FOURNISSEUR])-MIN(ROW(ALPHABETIQUE!$A$2))+1,""),ROWS(I$7:I36))),"")</f>
        <v/>
      </c>
      <c r="O35" s="8" t="str">
        <f t="array" ref="O35">IFERROR(INDEX(Tableau2[PRIX],SMALL(IF(FOURNISSEUR!$K$3=Tableau2[FOURNISSEUR],ROW(Tableau2[FOURNISSEUR])-MIN(ROW(ALPHABETIQUE!$A$2))+1,""),ROWS(I$7:I36))),"")</f>
        <v/>
      </c>
    </row>
    <row r="36" spans="8:15">
      <c r="H36" s="1" t="str">
        <f t="array" ref="H36">IFERROR(INDEX(Tableau2[SPECIALITE],SMALL(IF(FOURNISSEUR!$K$3=Tableau2[FOURNISSEUR],ROW(Tableau2[FOURNISSEUR])-MIN(ROW(ALPHABETIQUE!$A$2))+1,""),ROWS(I$7:I37))),"")</f>
        <v/>
      </c>
      <c r="I36" s="1" t="str">
        <f t="array" ref="I36">IFERROR(INDEX(Tableau2[PRODUIT],SMALL(IF(FOURNISSEUR!$K$3=Tableau2[FOURNISSEUR],ROW(Tableau2[FOURNISSEUR])-MIN(ROW(ALPHABETIQUE!$A$2))+1,""),ROWS(I$7:I37))),"")</f>
        <v/>
      </c>
      <c r="J36" s="1" t="str">
        <f t="array" ref="J36">IFERROR(INDEX(Tableau2[MARQUE],SMALL(IF(FOURNISSEUR!$K$3=Tableau2[FOURNISSEUR],ROW(Tableau2[FOURNISSEUR])-MIN(ROW(ALPHABETIQUE!$A$2))+1,""),ROWS(I$7:I37))),"")</f>
        <v/>
      </c>
      <c r="K36" s="1" t="str">
        <f t="array" ref="K36">IFERROR(INDEX(Tableau2[REFERENCE],SMALL(IF(FOURNISSEUR!$K$3=Tableau2[FOURNISSEUR],ROW(Tableau2[FOURNISSEUR])-MIN(ROW(ALPHABETIQUE!$A$2))+1,""),ROWS(I$7:I37))),"")</f>
        <v/>
      </c>
      <c r="L36" s="8" t="str">
        <f t="array" ref="L36">IFERROR(INDEX(Tableau2[CONDITIONNEMENT],SMALL(IF(FOURNISSEUR!$K$3=Tableau2[FOURNISSEUR],ROW(Tableau2[FOURNISSEUR])-MIN(ROW(ALPHABETIQUE!$A$2))+1,""),ROWS(I$7:I37))),"")</f>
        <v/>
      </c>
      <c r="M36" s="8" t="str">
        <f t="array" ref="M36">IFERROR(INDEX(Tableau2[FOURNISSEUR],SMALL(IF(FOURNISSEUR!$K$3=Tableau2[FOURNISSEUR],ROW(Tableau2[FOURNISSEUR])-MIN(ROW(ALPHABETIQUE!$A$2))+1,""),ROWS(I$7:I37))),"")</f>
        <v/>
      </c>
      <c r="N36" s="8" t="str">
        <f t="array" ref="N36">IFERROR(INDEX(Tableau2[STOCK MINI],SMALL(IF(FOURNISSEUR!$K$3=Tableau2[FOURNISSEUR],ROW(Tableau2[FOURNISSEUR])-MIN(ROW(ALPHABETIQUE!$A$2))+1,""),ROWS(I$7:I37))),"")</f>
        <v/>
      </c>
      <c r="O36" s="8" t="str">
        <f t="array" ref="O36">IFERROR(INDEX(Tableau2[PRIX],SMALL(IF(FOURNISSEUR!$K$3=Tableau2[FOURNISSEUR],ROW(Tableau2[FOURNISSEUR])-MIN(ROW(ALPHABETIQUE!$A$2))+1,""),ROWS(I$7:I37))),"")</f>
        <v/>
      </c>
    </row>
    <row r="37" spans="8:15">
      <c r="H37" s="1" t="str">
        <f t="array" ref="H37">IFERROR(INDEX(Tableau2[SPECIALITE],SMALL(IF(FOURNISSEUR!$K$3=Tableau2[FOURNISSEUR],ROW(Tableau2[FOURNISSEUR])-MIN(ROW(ALPHABETIQUE!$A$2))+1,""),ROWS(I$7:I38))),"")</f>
        <v/>
      </c>
      <c r="I37" s="1" t="str">
        <f t="array" ref="I37">IFERROR(INDEX(Tableau2[PRODUIT],SMALL(IF(FOURNISSEUR!$K$3=Tableau2[FOURNISSEUR],ROW(Tableau2[FOURNISSEUR])-MIN(ROW(ALPHABETIQUE!$A$2))+1,""),ROWS(I$7:I38))),"")</f>
        <v/>
      </c>
      <c r="J37" s="1" t="str">
        <f t="array" ref="J37">IFERROR(INDEX(Tableau2[MARQUE],SMALL(IF(FOURNISSEUR!$K$3=Tableau2[FOURNISSEUR],ROW(Tableau2[FOURNISSEUR])-MIN(ROW(ALPHABETIQUE!$A$2))+1,""),ROWS(I$7:I38))),"")</f>
        <v/>
      </c>
      <c r="K37" s="1" t="str">
        <f t="array" ref="K37">IFERROR(INDEX(Tableau2[REFERENCE],SMALL(IF(FOURNISSEUR!$K$3=Tableau2[FOURNISSEUR],ROW(Tableau2[FOURNISSEUR])-MIN(ROW(ALPHABETIQUE!$A$2))+1,""),ROWS(I$7:I38))),"")</f>
        <v/>
      </c>
      <c r="L37" s="8" t="str">
        <f t="array" ref="L37">IFERROR(INDEX(Tableau2[CONDITIONNEMENT],SMALL(IF(FOURNISSEUR!$K$3=Tableau2[FOURNISSEUR],ROW(Tableau2[FOURNISSEUR])-MIN(ROW(ALPHABETIQUE!$A$2))+1,""),ROWS(I$7:I38))),"")</f>
        <v/>
      </c>
      <c r="M37" s="8" t="str">
        <f t="array" ref="M37">IFERROR(INDEX(Tableau2[FOURNISSEUR],SMALL(IF(FOURNISSEUR!$K$3=Tableau2[FOURNISSEUR],ROW(Tableau2[FOURNISSEUR])-MIN(ROW(ALPHABETIQUE!$A$2))+1,""),ROWS(I$7:I38))),"")</f>
        <v/>
      </c>
      <c r="N37" s="8" t="str">
        <f t="array" ref="N37">IFERROR(INDEX(Tableau2[STOCK MINI],SMALL(IF(FOURNISSEUR!$K$3=Tableau2[FOURNISSEUR],ROW(Tableau2[FOURNISSEUR])-MIN(ROW(ALPHABETIQUE!$A$2))+1,""),ROWS(I$7:I38))),"")</f>
        <v/>
      </c>
      <c r="O37" s="8" t="str">
        <f t="array" ref="O37">IFERROR(INDEX(Tableau2[PRIX],SMALL(IF(FOURNISSEUR!$K$3=Tableau2[FOURNISSEUR],ROW(Tableau2[FOURNISSEUR])-MIN(ROW(ALPHABETIQUE!$A$2))+1,""),ROWS(I$7:I38))),"")</f>
        <v/>
      </c>
    </row>
    <row r="38" spans="8:15">
      <c r="H38" s="1" t="str">
        <f t="array" ref="H38">IFERROR(INDEX(Tableau2[SPECIALITE],SMALL(IF(FOURNISSEUR!$K$3=Tableau2[FOURNISSEUR],ROW(Tableau2[FOURNISSEUR])-MIN(ROW(ALPHABETIQUE!$A$2))+1,""),ROWS(I$7:I39))),"")</f>
        <v/>
      </c>
      <c r="I38" s="1" t="str">
        <f t="array" ref="I38">IFERROR(INDEX(Tableau2[PRODUIT],SMALL(IF(FOURNISSEUR!$K$3=Tableau2[FOURNISSEUR],ROW(Tableau2[FOURNISSEUR])-MIN(ROW(ALPHABETIQUE!$A$2))+1,""),ROWS(I$7:I39))),"")</f>
        <v/>
      </c>
      <c r="J38" s="1" t="str">
        <f t="array" ref="J38">IFERROR(INDEX(Tableau2[MARQUE],SMALL(IF(FOURNISSEUR!$K$3=Tableau2[FOURNISSEUR],ROW(Tableau2[FOURNISSEUR])-MIN(ROW(ALPHABETIQUE!$A$2))+1,""),ROWS(I$7:I39))),"")</f>
        <v/>
      </c>
      <c r="K38" s="1" t="str">
        <f t="array" ref="K38">IFERROR(INDEX(Tableau2[REFERENCE],SMALL(IF(FOURNISSEUR!$K$3=Tableau2[FOURNISSEUR],ROW(Tableau2[FOURNISSEUR])-MIN(ROW(ALPHABETIQUE!$A$2))+1,""),ROWS(I$7:I39))),"")</f>
        <v/>
      </c>
      <c r="L38" s="8" t="str">
        <f t="array" ref="L38">IFERROR(INDEX(Tableau2[CONDITIONNEMENT],SMALL(IF(FOURNISSEUR!$K$3=Tableau2[FOURNISSEUR],ROW(Tableau2[FOURNISSEUR])-MIN(ROW(ALPHABETIQUE!$A$2))+1,""),ROWS(I$7:I39))),"")</f>
        <v/>
      </c>
      <c r="M38" s="8" t="str">
        <f t="array" ref="M38">IFERROR(INDEX(Tableau2[FOURNISSEUR],SMALL(IF(FOURNISSEUR!$K$3=Tableau2[FOURNISSEUR],ROW(Tableau2[FOURNISSEUR])-MIN(ROW(ALPHABETIQUE!$A$2))+1,""),ROWS(I$7:I39))),"")</f>
        <v/>
      </c>
      <c r="N38" s="8" t="str">
        <f t="array" ref="N38">IFERROR(INDEX(Tableau2[STOCK MINI],SMALL(IF(FOURNISSEUR!$K$3=Tableau2[FOURNISSEUR],ROW(Tableau2[FOURNISSEUR])-MIN(ROW(ALPHABETIQUE!$A$2))+1,""),ROWS(I$7:I39))),"")</f>
        <v/>
      </c>
      <c r="O38" s="8" t="str">
        <f t="array" ref="O38">IFERROR(INDEX(Tableau2[PRIX],SMALL(IF(FOURNISSEUR!$K$3=Tableau2[FOURNISSEUR],ROW(Tableau2[FOURNISSEUR])-MIN(ROW(ALPHABETIQUE!$A$2))+1,""),ROWS(I$7:I39))),"")</f>
        <v/>
      </c>
    </row>
    <row r="39" spans="8:15">
      <c r="H39" s="1" t="str">
        <f t="array" ref="H39">IFERROR(INDEX(Tableau2[SPECIALITE],SMALL(IF(FOURNISSEUR!$K$3=Tableau2[FOURNISSEUR],ROW(Tableau2[FOURNISSEUR])-MIN(ROW(ALPHABETIQUE!$A$2))+1,""),ROWS(I$7:I40))),"")</f>
        <v/>
      </c>
      <c r="I39" s="1" t="str">
        <f t="array" ref="I39">IFERROR(INDEX(Tableau2[PRODUIT],SMALL(IF(FOURNISSEUR!$K$3=Tableau2[FOURNISSEUR],ROW(Tableau2[FOURNISSEUR])-MIN(ROW(ALPHABETIQUE!$A$2))+1,""),ROWS(I$7:I40))),"")</f>
        <v/>
      </c>
      <c r="J39" s="1" t="str">
        <f t="array" ref="J39">IFERROR(INDEX(Tableau2[MARQUE],SMALL(IF(FOURNISSEUR!$K$3=Tableau2[FOURNISSEUR],ROW(Tableau2[FOURNISSEUR])-MIN(ROW(ALPHABETIQUE!$A$2))+1,""),ROWS(I$7:I40))),"")</f>
        <v/>
      </c>
      <c r="K39" s="1" t="str">
        <f t="array" ref="K39">IFERROR(INDEX(Tableau2[REFERENCE],SMALL(IF(FOURNISSEUR!$K$3=Tableau2[FOURNISSEUR],ROW(Tableau2[FOURNISSEUR])-MIN(ROW(ALPHABETIQUE!$A$2))+1,""),ROWS(I$7:I40))),"")</f>
        <v/>
      </c>
      <c r="L39" s="8" t="str">
        <f t="array" ref="L39">IFERROR(INDEX(Tableau2[CONDITIONNEMENT],SMALL(IF(FOURNISSEUR!$K$3=Tableau2[FOURNISSEUR],ROW(Tableau2[FOURNISSEUR])-MIN(ROW(ALPHABETIQUE!$A$2))+1,""),ROWS(I$7:I40))),"")</f>
        <v/>
      </c>
      <c r="M39" s="8" t="str">
        <f t="array" ref="M39">IFERROR(INDEX(Tableau2[FOURNISSEUR],SMALL(IF(FOURNISSEUR!$K$3=Tableau2[FOURNISSEUR],ROW(Tableau2[FOURNISSEUR])-MIN(ROW(ALPHABETIQUE!$A$2))+1,""),ROWS(I$7:I40))),"")</f>
        <v/>
      </c>
      <c r="N39" s="8" t="str">
        <f t="array" ref="N39">IFERROR(INDEX(Tableau2[STOCK MINI],SMALL(IF(FOURNISSEUR!$K$3=Tableau2[FOURNISSEUR],ROW(Tableau2[FOURNISSEUR])-MIN(ROW(ALPHABETIQUE!$A$2))+1,""),ROWS(I$7:I40))),"")</f>
        <v/>
      </c>
      <c r="O39" s="8" t="str">
        <f t="array" ref="O39">IFERROR(INDEX(Tableau2[PRIX],SMALL(IF(FOURNISSEUR!$K$3=Tableau2[FOURNISSEUR],ROW(Tableau2[FOURNISSEUR])-MIN(ROW(ALPHABETIQUE!$A$2))+1,""),ROWS(I$7:I40))),"")</f>
        <v/>
      </c>
    </row>
    <row r="40" spans="8:15">
      <c r="H40" s="1" t="str">
        <f t="array" ref="H40">IFERROR(INDEX(Tableau2[SPECIALITE],SMALL(IF(FOURNISSEUR!$K$3=Tableau2[FOURNISSEUR],ROW(Tableau2[FOURNISSEUR])-MIN(ROW(ALPHABETIQUE!$A$2))+1,""),ROWS(I$7:I41))),"")</f>
        <v/>
      </c>
      <c r="I40" s="1" t="str">
        <f t="array" ref="I40">IFERROR(INDEX(Tableau2[PRODUIT],SMALL(IF(FOURNISSEUR!$K$3=Tableau2[FOURNISSEUR],ROW(Tableau2[FOURNISSEUR])-MIN(ROW(ALPHABETIQUE!$A$2))+1,""),ROWS(I$7:I41))),"")</f>
        <v/>
      </c>
      <c r="J40" s="1" t="str">
        <f t="array" ref="J40">IFERROR(INDEX(Tableau2[MARQUE],SMALL(IF(FOURNISSEUR!$K$3=Tableau2[FOURNISSEUR],ROW(Tableau2[FOURNISSEUR])-MIN(ROW(ALPHABETIQUE!$A$2))+1,""),ROWS(I$7:I41))),"")</f>
        <v/>
      </c>
      <c r="K40" s="1" t="str">
        <f t="array" ref="K40">IFERROR(INDEX(Tableau2[REFERENCE],SMALL(IF(FOURNISSEUR!$K$3=Tableau2[FOURNISSEUR],ROW(Tableau2[FOURNISSEUR])-MIN(ROW(ALPHABETIQUE!$A$2))+1,""),ROWS(I$7:I41))),"")</f>
        <v/>
      </c>
      <c r="L40" s="8" t="str">
        <f t="array" ref="L40">IFERROR(INDEX(Tableau2[CONDITIONNEMENT],SMALL(IF(FOURNISSEUR!$K$3=Tableau2[FOURNISSEUR],ROW(Tableau2[FOURNISSEUR])-MIN(ROW(ALPHABETIQUE!$A$2))+1,""),ROWS(I$7:I41))),"")</f>
        <v/>
      </c>
      <c r="M40" s="8" t="str">
        <f t="array" ref="M40">IFERROR(INDEX(Tableau2[FOURNISSEUR],SMALL(IF(FOURNISSEUR!$K$3=Tableau2[FOURNISSEUR],ROW(Tableau2[FOURNISSEUR])-MIN(ROW(ALPHABETIQUE!$A$2))+1,""),ROWS(I$7:I41))),"")</f>
        <v/>
      </c>
      <c r="N40" s="8" t="str">
        <f t="array" ref="N40">IFERROR(INDEX(Tableau2[STOCK MINI],SMALL(IF(FOURNISSEUR!$K$3=Tableau2[FOURNISSEUR],ROW(Tableau2[FOURNISSEUR])-MIN(ROW(ALPHABETIQUE!$A$2))+1,""),ROWS(I$7:I41))),"")</f>
        <v/>
      </c>
      <c r="O40" s="8" t="str">
        <f t="array" ref="O40">IFERROR(INDEX(Tableau2[PRIX],SMALL(IF(FOURNISSEUR!$K$3=Tableau2[FOURNISSEUR],ROW(Tableau2[FOURNISSEUR])-MIN(ROW(ALPHABETIQUE!$A$2))+1,""),ROWS(I$7:I41))),"")</f>
        <v/>
      </c>
    </row>
    <row r="41" spans="8:15">
      <c r="H41" s="1" t="str">
        <f t="array" ref="H41">IFERROR(INDEX(Tableau2[SPECIALITE],SMALL(IF(FOURNISSEUR!$K$3=Tableau2[FOURNISSEUR],ROW(Tableau2[FOURNISSEUR])-MIN(ROW(ALPHABETIQUE!$A$2))+1,""),ROWS(I$7:I42))),"")</f>
        <v/>
      </c>
      <c r="I41" s="1" t="str">
        <f t="array" ref="I41">IFERROR(INDEX(Tableau2[PRODUIT],SMALL(IF(FOURNISSEUR!$K$3=Tableau2[FOURNISSEUR],ROW(Tableau2[FOURNISSEUR])-MIN(ROW(ALPHABETIQUE!$A$2))+1,""),ROWS(I$7:I42))),"")</f>
        <v/>
      </c>
      <c r="J41" s="1" t="str">
        <f t="array" ref="J41">IFERROR(INDEX(Tableau2[MARQUE],SMALL(IF(FOURNISSEUR!$K$3=Tableau2[FOURNISSEUR],ROW(Tableau2[FOURNISSEUR])-MIN(ROW(ALPHABETIQUE!$A$2))+1,""),ROWS(I$7:I42))),"")</f>
        <v/>
      </c>
      <c r="K41" s="1" t="str">
        <f t="array" ref="K41">IFERROR(INDEX(Tableau2[REFERENCE],SMALL(IF(FOURNISSEUR!$K$3=Tableau2[FOURNISSEUR],ROW(Tableau2[FOURNISSEUR])-MIN(ROW(ALPHABETIQUE!$A$2))+1,""),ROWS(I$7:I42))),"")</f>
        <v/>
      </c>
      <c r="L41" s="8" t="str">
        <f t="array" ref="L41">IFERROR(INDEX(Tableau2[CONDITIONNEMENT],SMALL(IF(FOURNISSEUR!$K$3=Tableau2[FOURNISSEUR],ROW(Tableau2[FOURNISSEUR])-MIN(ROW(ALPHABETIQUE!$A$2))+1,""),ROWS(I$7:I42))),"")</f>
        <v/>
      </c>
      <c r="M41" s="8" t="str">
        <f t="array" ref="M41">IFERROR(INDEX(Tableau2[FOURNISSEUR],SMALL(IF(FOURNISSEUR!$K$3=Tableau2[FOURNISSEUR],ROW(Tableau2[FOURNISSEUR])-MIN(ROW(ALPHABETIQUE!$A$2))+1,""),ROWS(I$7:I42))),"")</f>
        <v/>
      </c>
      <c r="N41" s="8" t="str">
        <f t="array" ref="N41">IFERROR(INDEX(Tableau2[STOCK MINI],SMALL(IF(FOURNISSEUR!$K$3=Tableau2[FOURNISSEUR],ROW(Tableau2[FOURNISSEUR])-MIN(ROW(ALPHABETIQUE!$A$2))+1,""),ROWS(I$7:I42))),"")</f>
        <v/>
      </c>
      <c r="O41" s="8" t="str">
        <f t="array" ref="O41">IFERROR(INDEX(Tableau2[PRIX],SMALL(IF(FOURNISSEUR!$K$3=Tableau2[FOURNISSEUR],ROW(Tableau2[FOURNISSEUR])-MIN(ROW(ALPHABETIQUE!$A$2))+1,""),ROWS(I$7:I42))),"")</f>
        <v/>
      </c>
    </row>
    <row r="42" spans="8:15">
      <c r="H42" s="1" t="str">
        <f t="array" ref="H42">IFERROR(INDEX(Tableau2[SPECIALITE],SMALL(IF(FOURNISSEUR!$K$3=Tableau2[FOURNISSEUR],ROW(Tableau2[FOURNISSEUR])-MIN(ROW(ALPHABETIQUE!$A$2))+1,""),ROWS(I$7:I43))),"")</f>
        <v/>
      </c>
      <c r="I42" s="1" t="str">
        <f t="array" ref="I42">IFERROR(INDEX(Tableau2[PRODUIT],SMALL(IF(FOURNISSEUR!$K$3=Tableau2[FOURNISSEUR],ROW(Tableau2[FOURNISSEUR])-MIN(ROW(ALPHABETIQUE!$A$2))+1,""),ROWS(I$7:I43))),"")</f>
        <v/>
      </c>
      <c r="J42" s="1" t="str">
        <f t="array" ref="J42">IFERROR(INDEX(Tableau2[MARQUE],SMALL(IF(FOURNISSEUR!$K$3=Tableau2[FOURNISSEUR],ROW(Tableau2[FOURNISSEUR])-MIN(ROW(ALPHABETIQUE!$A$2))+1,""),ROWS(I$7:I43))),"")</f>
        <v/>
      </c>
      <c r="K42" s="1" t="str">
        <f t="array" ref="K42">IFERROR(INDEX(Tableau2[REFERENCE],SMALL(IF(FOURNISSEUR!$K$3=Tableau2[FOURNISSEUR],ROW(Tableau2[FOURNISSEUR])-MIN(ROW(ALPHABETIQUE!$A$2))+1,""),ROWS(I$7:I43))),"")</f>
        <v/>
      </c>
      <c r="L42" s="8" t="str">
        <f t="array" ref="L42">IFERROR(INDEX(Tableau2[CONDITIONNEMENT],SMALL(IF(FOURNISSEUR!$K$3=Tableau2[FOURNISSEUR],ROW(Tableau2[FOURNISSEUR])-MIN(ROW(ALPHABETIQUE!$A$2))+1,""),ROWS(I$7:I43))),"")</f>
        <v/>
      </c>
      <c r="M42" s="8" t="str">
        <f t="array" ref="M42">IFERROR(INDEX(Tableau2[FOURNISSEUR],SMALL(IF(FOURNISSEUR!$K$3=Tableau2[FOURNISSEUR],ROW(Tableau2[FOURNISSEUR])-MIN(ROW(ALPHABETIQUE!$A$2))+1,""),ROWS(I$7:I43))),"")</f>
        <v/>
      </c>
      <c r="N42" s="8" t="str">
        <f t="array" ref="N42">IFERROR(INDEX(Tableau2[STOCK MINI],SMALL(IF(FOURNISSEUR!$K$3=Tableau2[FOURNISSEUR],ROW(Tableau2[FOURNISSEUR])-MIN(ROW(ALPHABETIQUE!$A$2))+1,""),ROWS(I$7:I43))),"")</f>
        <v/>
      </c>
      <c r="O42" s="8" t="str">
        <f t="array" ref="O42">IFERROR(INDEX(Tableau2[PRIX],SMALL(IF(FOURNISSEUR!$K$3=Tableau2[FOURNISSEUR],ROW(Tableau2[FOURNISSEUR])-MIN(ROW(ALPHABETIQUE!$A$2))+1,""),ROWS(I$7:I43))),"")</f>
        <v/>
      </c>
    </row>
    <row r="43" spans="8:15">
      <c r="H43" s="1" t="str">
        <f t="array" ref="H43">IFERROR(INDEX(Tableau2[SPECIALITE],SMALL(IF(FOURNISSEUR!$K$3=Tableau2[FOURNISSEUR],ROW(Tableau2[FOURNISSEUR])-MIN(ROW(ALPHABETIQUE!$A$2))+1,""),ROWS(I$7:I44))),"")</f>
        <v/>
      </c>
      <c r="I43" s="1" t="str">
        <f t="array" ref="I43">IFERROR(INDEX(Tableau2[PRODUIT],SMALL(IF(FOURNISSEUR!$K$3=Tableau2[FOURNISSEUR],ROW(Tableau2[FOURNISSEUR])-MIN(ROW(ALPHABETIQUE!$A$2))+1,""),ROWS(I$7:I44))),"")</f>
        <v/>
      </c>
      <c r="J43" s="1" t="str">
        <f t="array" ref="J43">IFERROR(INDEX(Tableau2[MARQUE],SMALL(IF(FOURNISSEUR!$K$3=Tableau2[FOURNISSEUR],ROW(Tableau2[FOURNISSEUR])-MIN(ROW(ALPHABETIQUE!$A$2))+1,""),ROWS(I$7:I44))),"")</f>
        <v/>
      </c>
      <c r="K43" s="1" t="str">
        <f t="array" ref="K43">IFERROR(INDEX(Tableau2[REFERENCE],SMALL(IF(FOURNISSEUR!$K$3=Tableau2[FOURNISSEUR],ROW(Tableau2[FOURNISSEUR])-MIN(ROW(ALPHABETIQUE!$A$2))+1,""),ROWS(I$7:I44))),"")</f>
        <v/>
      </c>
      <c r="L43" s="8" t="str">
        <f t="array" ref="L43">IFERROR(INDEX(Tableau2[CONDITIONNEMENT],SMALL(IF(FOURNISSEUR!$K$3=Tableau2[FOURNISSEUR],ROW(Tableau2[FOURNISSEUR])-MIN(ROW(ALPHABETIQUE!$A$2))+1,""),ROWS(I$7:I44))),"")</f>
        <v/>
      </c>
      <c r="M43" s="8" t="str">
        <f t="array" ref="M43">IFERROR(INDEX(Tableau2[FOURNISSEUR],SMALL(IF(FOURNISSEUR!$K$3=Tableau2[FOURNISSEUR],ROW(Tableau2[FOURNISSEUR])-MIN(ROW(ALPHABETIQUE!$A$2))+1,""),ROWS(I$7:I44))),"")</f>
        <v/>
      </c>
      <c r="N43" s="8" t="str">
        <f t="array" ref="N43">IFERROR(INDEX(Tableau2[STOCK MINI],SMALL(IF(FOURNISSEUR!$K$3=Tableau2[FOURNISSEUR],ROW(Tableau2[FOURNISSEUR])-MIN(ROW(ALPHABETIQUE!$A$2))+1,""),ROWS(I$7:I44))),"")</f>
        <v/>
      </c>
      <c r="O43" s="8" t="str">
        <f t="array" ref="O43">IFERROR(INDEX(Tableau2[PRIX],SMALL(IF(FOURNISSEUR!$K$3=Tableau2[FOURNISSEUR],ROW(Tableau2[FOURNISSEUR])-MIN(ROW(ALPHABETIQUE!$A$2))+1,""),ROWS(I$7:I44))),"")</f>
        <v/>
      </c>
    </row>
    <row r="44" spans="8:15">
      <c r="H44" s="1" t="str">
        <f t="array" ref="H44">IFERROR(INDEX(Tableau2[SPECIALITE],SMALL(IF(FOURNISSEUR!$K$3=Tableau2[FOURNISSEUR],ROW(Tableau2[FOURNISSEUR])-MIN(ROW(ALPHABETIQUE!$A$2))+1,""),ROWS(I$7:I45))),"")</f>
        <v/>
      </c>
      <c r="I44" s="1" t="str">
        <f t="array" ref="I44">IFERROR(INDEX(Tableau2[PRODUIT],SMALL(IF(FOURNISSEUR!$K$3=Tableau2[FOURNISSEUR],ROW(Tableau2[FOURNISSEUR])-MIN(ROW(ALPHABETIQUE!$A$2))+1,""),ROWS(I$7:I45))),"")</f>
        <v/>
      </c>
      <c r="J44" s="1" t="str">
        <f t="array" ref="J44">IFERROR(INDEX(Tableau2[MARQUE],SMALL(IF(FOURNISSEUR!$K$3=Tableau2[FOURNISSEUR],ROW(Tableau2[FOURNISSEUR])-MIN(ROW(ALPHABETIQUE!$A$2))+1,""),ROWS(I$7:I45))),"")</f>
        <v/>
      </c>
      <c r="K44" s="1" t="str">
        <f t="array" ref="K44">IFERROR(INDEX(Tableau2[REFERENCE],SMALL(IF(FOURNISSEUR!$K$3=Tableau2[FOURNISSEUR],ROW(Tableau2[FOURNISSEUR])-MIN(ROW(ALPHABETIQUE!$A$2))+1,""),ROWS(I$7:I45))),"")</f>
        <v/>
      </c>
      <c r="L44" s="8" t="str">
        <f t="array" ref="L44">IFERROR(INDEX(Tableau2[CONDITIONNEMENT],SMALL(IF(FOURNISSEUR!$K$3=Tableau2[FOURNISSEUR],ROW(Tableau2[FOURNISSEUR])-MIN(ROW(ALPHABETIQUE!$A$2))+1,""),ROWS(I$7:I45))),"")</f>
        <v/>
      </c>
      <c r="M44" s="8" t="str">
        <f t="array" ref="M44">IFERROR(INDEX(Tableau2[FOURNISSEUR],SMALL(IF(FOURNISSEUR!$K$3=Tableau2[FOURNISSEUR],ROW(Tableau2[FOURNISSEUR])-MIN(ROW(ALPHABETIQUE!$A$2))+1,""),ROWS(I$7:I45))),"")</f>
        <v/>
      </c>
      <c r="N44" s="8" t="str">
        <f t="array" ref="N44">IFERROR(INDEX(Tableau2[STOCK MINI],SMALL(IF(FOURNISSEUR!$K$3=Tableau2[FOURNISSEUR],ROW(Tableau2[FOURNISSEUR])-MIN(ROW(ALPHABETIQUE!$A$2))+1,""),ROWS(I$7:I45))),"")</f>
        <v/>
      </c>
      <c r="O44" s="8" t="str">
        <f t="array" ref="O44">IFERROR(INDEX(Tableau2[PRIX],SMALL(IF(FOURNISSEUR!$K$3=Tableau2[FOURNISSEUR],ROW(Tableau2[FOURNISSEUR])-MIN(ROW(ALPHABETIQUE!$A$2))+1,""),ROWS(I$7:I45))),"")</f>
        <v/>
      </c>
    </row>
    <row r="45" spans="8:15">
      <c r="H45" s="1" t="str">
        <f t="array" ref="H45">IFERROR(INDEX(Tableau2[SPECIALITE],SMALL(IF(FOURNISSEUR!$K$3=Tableau2[FOURNISSEUR],ROW(Tableau2[FOURNISSEUR])-MIN(ROW(ALPHABETIQUE!$A$2))+1,""),ROWS(I$7:I46))),"")</f>
        <v/>
      </c>
      <c r="I45" s="1" t="str">
        <f t="array" ref="I45">IFERROR(INDEX(Tableau2[PRODUIT],SMALL(IF(FOURNISSEUR!$K$3=Tableau2[FOURNISSEUR],ROW(Tableau2[FOURNISSEUR])-MIN(ROW(ALPHABETIQUE!$A$2))+1,""),ROWS(I$7:I46))),"")</f>
        <v/>
      </c>
      <c r="J45" s="1" t="str">
        <f t="array" ref="J45">IFERROR(INDEX(Tableau2[MARQUE],SMALL(IF(FOURNISSEUR!$K$3=Tableau2[FOURNISSEUR],ROW(Tableau2[FOURNISSEUR])-MIN(ROW(ALPHABETIQUE!$A$2))+1,""),ROWS(I$7:I46))),"")</f>
        <v/>
      </c>
      <c r="K45" s="1" t="str">
        <f t="array" ref="K45">IFERROR(INDEX(Tableau2[REFERENCE],SMALL(IF(FOURNISSEUR!$K$3=Tableau2[FOURNISSEUR],ROW(Tableau2[FOURNISSEUR])-MIN(ROW(ALPHABETIQUE!$A$2))+1,""),ROWS(I$7:I46))),"")</f>
        <v/>
      </c>
      <c r="L45" s="8" t="str">
        <f t="array" ref="L45">IFERROR(INDEX(Tableau2[CONDITIONNEMENT],SMALL(IF(FOURNISSEUR!$K$3=Tableau2[FOURNISSEUR],ROW(Tableau2[FOURNISSEUR])-MIN(ROW(ALPHABETIQUE!$A$2))+1,""),ROWS(I$7:I46))),"")</f>
        <v/>
      </c>
      <c r="M45" s="8" t="str">
        <f t="array" ref="M45">IFERROR(INDEX(Tableau2[FOURNISSEUR],SMALL(IF(FOURNISSEUR!$K$3=Tableau2[FOURNISSEUR],ROW(Tableau2[FOURNISSEUR])-MIN(ROW(ALPHABETIQUE!$A$2))+1,""),ROWS(I$7:I46))),"")</f>
        <v/>
      </c>
      <c r="N45" s="8" t="str">
        <f t="array" ref="N45">IFERROR(INDEX(Tableau2[STOCK MINI],SMALL(IF(FOURNISSEUR!$K$3=Tableau2[FOURNISSEUR],ROW(Tableau2[FOURNISSEUR])-MIN(ROW(ALPHABETIQUE!$A$2))+1,""),ROWS(I$7:I46))),"")</f>
        <v/>
      </c>
      <c r="O45" s="8" t="str">
        <f t="array" ref="O45">IFERROR(INDEX(Tableau2[PRIX],SMALL(IF(FOURNISSEUR!$K$3=Tableau2[FOURNISSEUR],ROW(Tableau2[FOURNISSEUR])-MIN(ROW(ALPHABETIQUE!$A$2))+1,""),ROWS(I$7:I46))),"")</f>
        <v/>
      </c>
    </row>
    <row r="46" spans="8:15">
      <c r="H46" s="1" t="str">
        <f t="array" ref="H46">IFERROR(INDEX(Tableau2[SPECIALITE],SMALL(IF(FOURNISSEUR!$K$3=Tableau2[FOURNISSEUR],ROW(Tableau2[FOURNISSEUR])-MIN(ROW(ALPHABETIQUE!$A$2))+1,""),ROWS(I$7:I47))),"")</f>
        <v/>
      </c>
      <c r="I46" s="1" t="str">
        <f t="array" ref="I46">IFERROR(INDEX(Tableau2[PRODUIT],SMALL(IF(FOURNISSEUR!$K$3=Tableau2[FOURNISSEUR],ROW(Tableau2[FOURNISSEUR])-MIN(ROW(ALPHABETIQUE!$A$2))+1,""),ROWS(I$7:I47))),"")</f>
        <v/>
      </c>
      <c r="J46" s="1" t="str">
        <f t="array" ref="J46">IFERROR(INDEX(Tableau2[MARQUE],SMALL(IF(FOURNISSEUR!$K$3=Tableau2[FOURNISSEUR],ROW(Tableau2[FOURNISSEUR])-MIN(ROW(ALPHABETIQUE!$A$2))+1,""),ROWS(I$7:I47))),"")</f>
        <v/>
      </c>
      <c r="K46" s="1" t="str">
        <f t="array" ref="K46">IFERROR(INDEX(Tableau2[REFERENCE],SMALL(IF(FOURNISSEUR!$K$3=Tableau2[FOURNISSEUR],ROW(Tableau2[FOURNISSEUR])-MIN(ROW(ALPHABETIQUE!$A$2))+1,""),ROWS(I$7:I47))),"")</f>
        <v/>
      </c>
      <c r="L46" s="8" t="str">
        <f t="array" ref="L46">IFERROR(INDEX(Tableau2[CONDITIONNEMENT],SMALL(IF(FOURNISSEUR!$K$3=Tableau2[FOURNISSEUR],ROW(Tableau2[FOURNISSEUR])-MIN(ROW(ALPHABETIQUE!$A$2))+1,""),ROWS(I$7:I47))),"")</f>
        <v/>
      </c>
      <c r="M46" s="8" t="str">
        <f t="array" ref="M46">IFERROR(INDEX(Tableau2[FOURNISSEUR],SMALL(IF(FOURNISSEUR!$K$3=Tableau2[FOURNISSEUR],ROW(Tableau2[FOURNISSEUR])-MIN(ROW(ALPHABETIQUE!$A$2))+1,""),ROWS(I$7:I47))),"")</f>
        <v/>
      </c>
      <c r="N46" s="8" t="str">
        <f t="array" ref="N46">IFERROR(INDEX(Tableau2[STOCK MINI],SMALL(IF(FOURNISSEUR!$K$3=Tableau2[FOURNISSEUR],ROW(Tableau2[FOURNISSEUR])-MIN(ROW(ALPHABETIQUE!$A$2))+1,""),ROWS(I$7:I47))),"")</f>
        <v/>
      </c>
      <c r="O46" s="8" t="str">
        <f t="array" ref="O46">IFERROR(INDEX(Tableau2[PRIX],SMALL(IF(FOURNISSEUR!$K$3=Tableau2[FOURNISSEUR],ROW(Tableau2[FOURNISSEUR])-MIN(ROW(ALPHABETIQUE!$A$2))+1,""),ROWS(I$7:I47))),"")</f>
        <v/>
      </c>
    </row>
    <row r="47" spans="8:15">
      <c r="H47" s="1" t="str">
        <f t="array" ref="H47">IFERROR(INDEX(Tableau2[SPECIALITE],SMALL(IF(FOURNISSEUR!$K$3=Tableau2[FOURNISSEUR],ROW(Tableau2[FOURNISSEUR])-MIN(ROW(ALPHABETIQUE!$A$2))+1,""),ROWS(I$7:I48))),"")</f>
        <v/>
      </c>
      <c r="I47" s="1" t="str">
        <f t="array" ref="I47">IFERROR(INDEX(Tableau2[PRODUIT],SMALL(IF(FOURNISSEUR!$K$3=Tableau2[FOURNISSEUR],ROW(Tableau2[FOURNISSEUR])-MIN(ROW(ALPHABETIQUE!$A$2))+1,""),ROWS(I$7:I48))),"")</f>
        <v/>
      </c>
      <c r="J47" s="1" t="str">
        <f t="array" ref="J47">IFERROR(INDEX(Tableau2[MARQUE],SMALL(IF(FOURNISSEUR!$K$3=Tableau2[FOURNISSEUR],ROW(Tableau2[FOURNISSEUR])-MIN(ROW(ALPHABETIQUE!$A$2))+1,""),ROWS(I$7:I48))),"")</f>
        <v/>
      </c>
      <c r="K47" s="1" t="str">
        <f t="array" ref="K47">IFERROR(INDEX(Tableau2[REFERENCE],SMALL(IF(FOURNISSEUR!$K$3=Tableau2[FOURNISSEUR],ROW(Tableau2[FOURNISSEUR])-MIN(ROW(ALPHABETIQUE!$A$2))+1,""),ROWS(I$7:I48))),"")</f>
        <v/>
      </c>
      <c r="L47" s="8" t="str">
        <f t="array" ref="L47">IFERROR(INDEX(Tableau2[CONDITIONNEMENT],SMALL(IF(FOURNISSEUR!$K$3=Tableau2[FOURNISSEUR],ROW(Tableau2[FOURNISSEUR])-MIN(ROW(ALPHABETIQUE!$A$2))+1,""),ROWS(I$7:I48))),"")</f>
        <v/>
      </c>
      <c r="M47" s="8" t="str">
        <f t="array" ref="M47">IFERROR(INDEX(Tableau2[FOURNISSEUR],SMALL(IF(FOURNISSEUR!$K$3=Tableau2[FOURNISSEUR],ROW(Tableau2[FOURNISSEUR])-MIN(ROW(ALPHABETIQUE!$A$2))+1,""),ROWS(I$7:I48))),"")</f>
        <v/>
      </c>
      <c r="N47" s="8" t="str">
        <f t="array" ref="N47">IFERROR(INDEX(Tableau2[STOCK MINI],SMALL(IF(FOURNISSEUR!$K$3=Tableau2[FOURNISSEUR],ROW(Tableau2[FOURNISSEUR])-MIN(ROW(ALPHABETIQUE!$A$2))+1,""),ROWS(I$7:I48))),"")</f>
        <v/>
      </c>
      <c r="O47" s="8" t="str">
        <f t="array" ref="O47">IFERROR(INDEX(Tableau2[PRIX],SMALL(IF(FOURNISSEUR!$K$3=Tableau2[FOURNISSEUR],ROW(Tableau2[FOURNISSEUR])-MIN(ROW(ALPHABETIQUE!$A$2))+1,""),ROWS(I$7:I48))),"")</f>
        <v/>
      </c>
    </row>
    <row r="48" spans="8:15">
      <c r="H48" s="1" t="str">
        <f t="array" ref="H48">IFERROR(INDEX(Tableau2[SPECIALITE],SMALL(IF(FOURNISSEUR!$K$3=Tableau2[FOURNISSEUR],ROW(Tableau2[FOURNISSEUR])-MIN(ROW(ALPHABETIQUE!$A$2))+1,""),ROWS(I$7:I49))),"")</f>
        <v/>
      </c>
      <c r="I48" s="1" t="str">
        <f t="array" ref="I48">IFERROR(INDEX(Tableau2[PRODUIT],SMALL(IF(FOURNISSEUR!$K$3=Tableau2[FOURNISSEUR],ROW(Tableau2[FOURNISSEUR])-MIN(ROW(ALPHABETIQUE!$A$2))+1,""),ROWS(I$7:I49))),"")</f>
        <v/>
      </c>
      <c r="J48" s="1" t="str">
        <f t="array" ref="J48">IFERROR(INDEX(Tableau2[MARQUE],SMALL(IF(FOURNISSEUR!$K$3=Tableau2[FOURNISSEUR],ROW(Tableau2[FOURNISSEUR])-MIN(ROW(ALPHABETIQUE!$A$2))+1,""),ROWS(I$7:I49))),"")</f>
        <v/>
      </c>
      <c r="K48" s="1" t="str">
        <f t="array" ref="K48">IFERROR(INDEX(Tableau2[REFERENCE],SMALL(IF(FOURNISSEUR!$K$3=Tableau2[FOURNISSEUR],ROW(Tableau2[FOURNISSEUR])-MIN(ROW(ALPHABETIQUE!$A$2))+1,""),ROWS(I$7:I49))),"")</f>
        <v/>
      </c>
      <c r="L48" s="8" t="str">
        <f t="array" ref="L48">IFERROR(INDEX(Tableau2[CONDITIONNEMENT],SMALL(IF(FOURNISSEUR!$K$3=Tableau2[FOURNISSEUR],ROW(Tableau2[FOURNISSEUR])-MIN(ROW(ALPHABETIQUE!$A$2))+1,""),ROWS(I$7:I49))),"")</f>
        <v/>
      </c>
      <c r="M48" s="8" t="str">
        <f t="array" ref="M48">IFERROR(INDEX(Tableau2[FOURNISSEUR],SMALL(IF(FOURNISSEUR!$K$3=Tableau2[FOURNISSEUR],ROW(Tableau2[FOURNISSEUR])-MIN(ROW(ALPHABETIQUE!$A$2))+1,""),ROWS(I$7:I49))),"")</f>
        <v/>
      </c>
      <c r="N48" s="8" t="str">
        <f t="array" ref="N48">IFERROR(INDEX(Tableau2[STOCK MINI],SMALL(IF(FOURNISSEUR!$K$3=Tableau2[FOURNISSEUR],ROW(Tableau2[FOURNISSEUR])-MIN(ROW(ALPHABETIQUE!$A$2))+1,""),ROWS(I$7:I49))),"")</f>
        <v/>
      </c>
      <c r="O48" s="8" t="str">
        <f t="array" ref="O48">IFERROR(INDEX(Tableau2[PRIX],SMALL(IF(FOURNISSEUR!$K$3=Tableau2[FOURNISSEUR],ROW(Tableau2[FOURNISSEUR])-MIN(ROW(ALPHABETIQUE!$A$2))+1,""),ROWS(I$7:I49))),"")</f>
        <v/>
      </c>
    </row>
    <row r="49" spans="8:15">
      <c r="H49" s="1" t="str">
        <f t="array" ref="H49">IFERROR(INDEX(Tableau2[SPECIALITE],SMALL(IF(FOURNISSEUR!$K$3=Tableau2[FOURNISSEUR],ROW(Tableau2[FOURNISSEUR])-MIN(ROW(ALPHABETIQUE!$A$2))+1,""),ROWS(I$7:I50))),"")</f>
        <v/>
      </c>
      <c r="I49" s="1" t="str">
        <f t="array" ref="I49">IFERROR(INDEX(Tableau2[PRODUIT],SMALL(IF(FOURNISSEUR!$K$3=Tableau2[FOURNISSEUR],ROW(Tableau2[FOURNISSEUR])-MIN(ROW(ALPHABETIQUE!$A$2))+1,""),ROWS(I$7:I50))),"")</f>
        <v/>
      </c>
      <c r="J49" s="1" t="str">
        <f t="array" ref="J49">IFERROR(INDEX(Tableau2[MARQUE],SMALL(IF(FOURNISSEUR!$K$3=Tableau2[FOURNISSEUR],ROW(Tableau2[FOURNISSEUR])-MIN(ROW(ALPHABETIQUE!$A$2))+1,""),ROWS(I$7:I50))),"")</f>
        <v/>
      </c>
      <c r="K49" s="1" t="str">
        <f t="array" ref="K49">IFERROR(INDEX(Tableau2[REFERENCE],SMALL(IF(FOURNISSEUR!$K$3=Tableau2[FOURNISSEUR],ROW(Tableau2[FOURNISSEUR])-MIN(ROW(ALPHABETIQUE!$A$2))+1,""),ROWS(I$7:I50))),"")</f>
        <v/>
      </c>
      <c r="L49" s="8" t="str">
        <f t="array" ref="L49">IFERROR(INDEX(Tableau2[CONDITIONNEMENT],SMALL(IF(FOURNISSEUR!$K$3=Tableau2[FOURNISSEUR],ROW(Tableau2[FOURNISSEUR])-MIN(ROW(ALPHABETIQUE!$A$2))+1,""),ROWS(I$7:I50))),"")</f>
        <v/>
      </c>
      <c r="M49" s="8" t="str">
        <f t="array" ref="M49">IFERROR(INDEX(Tableau2[FOURNISSEUR],SMALL(IF(FOURNISSEUR!$K$3=Tableau2[FOURNISSEUR],ROW(Tableau2[FOURNISSEUR])-MIN(ROW(ALPHABETIQUE!$A$2))+1,""),ROWS(I$7:I50))),"")</f>
        <v/>
      </c>
      <c r="N49" s="8" t="str">
        <f t="array" ref="N49">IFERROR(INDEX(Tableau2[STOCK MINI],SMALL(IF(FOURNISSEUR!$K$3=Tableau2[FOURNISSEUR],ROW(Tableau2[FOURNISSEUR])-MIN(ROW(ALPHABETIQUE!$A$2))+1,""),ROWS(I$7:I50))),"")</f>
        <v/>
      </c>
      <c r="O49" s="8" t="str">
        <f t="array" ref="O49">IFERROR(INDEX(Tableau2[PRIX],SMALL(IF(FOURNISSEUR!$K$3=Tableau2[FOURNISSEUR],ROW(Tableau2[FOURNISSEUR])-MIN(ROW(ALPHABETIQUE!$A$2))+1,""),ROWS(I$7:I50))),"")</f>
        <v/>
      </c>
    </row>
    <row r="50" spans="8:15">
      <c r="H50" s="1" t="str">
        <f t="array" ref="H50">IFERROR(INDEX(Tableau2[SPECIALITE],SMALL(IF(FOURNISSEUR!$K$3=Tableau2[FOURNISSEUR],ROW(Tableau2[FOURNISSEUR])-MIN(ROW(ALPHABETIQUE!$A$2))+1,""),ROWS(I$7:I51))),"")</f>
        <v/>
      </c>
      <c r="I50" s="1" t="str">
        <f t="array" ref="I50">IFERROR(INDEX(Tableau2[PRODUIT],SMALL(IF(FOURNISSEUR!$K$3=Tableau2[FOURNISSEUR],ROW(Tableau2[FOURNISSEUR])-MIN(ROW(ALPHABETIQUE!$A$2))+1,""),ROWS(I$7:I51))),"")</f>
        <v/>
      </c>
      <c r="J50" s="1" t="str">
        <f t="array" ref="J50">IFERROR(INDEX(Tableau2[MARQUE],SMALL(IF(FOURNISSEUR!$K$3=Tableau2[FOURNISSEUR],ROW(Tableau2[FOURNISSEUR])-MIN(ROW(ALPHABETIQUE!$A$2))+1,""),ROWS(I$7:I51))),"")</f>
        <v/>
      </c>
      <c r="K50" s="1" t="str">
        <f t="array" ref="K50">IFERROR(INDEX(Tableau2[REFERENCE],SMALL(IF(FOURNISSEUR!$K$3=Tableau2[FOURNISSEUR],ROW(Tableau2[FOURNISSEUR])-MIN(ROW(ALPHABETIQUE!$A$2))+1,""),ROWS(I$7:I51))),"")</f>
        <v/>
      </c>
      <c r="L50" s="8" t="str">
        <f t="array" ref="L50">IFERROR(INDEX(Tableau2[CONDITIONNEMENT],SMALL(IF(FOURNISSEUR!$K$3=Tableau2[FOURNISSEUR],ROW(Tableau2[FOURNISSEUR])-MIN(ROW(ALPHABETIQUE!$A$2))+1,""),ROWS(I$7:I51))),"")</f>
        <v/>
      </c>
      <c r="M50" s="8" t="str">
        <f t="array" ref="M50">IFERROR(INDEX(Tableau2[FOURNISSEUR],SMALL(IF(FOURNISSEUR!$K$3=Tableau2[FOURNISSEUR],ROW(Tableau2[FOURNISSEUR])-MIN(ROW(ALPHABETIQUE!$A$2))+1,""),ROWS(I$7:I51))),"")</f>
        <v/>
      </c>
      <c r="N50" s="8" t="str">
        <f t="array" ref="N50">IFERROR(INDEX(Tableau2[STOCK MINI],SMALL(IF(FOURNISSEUR!$K$3=Tableau2[FOURNISSEUR],ROW(Tableau2[FOURNISSEUR])-MIN(ROW(ALPHABETIQUE!$A$2))+1,""),ROWS(I$7:I51))),"")</f>
        <v/>
      </c>
      <c r="O50" s="8" t="str">
        <f t="array" ref="O50">IFERROR(INDEX(Tableau2[PRIX],SMALL(IF(FOURNISSEUR!$K$3=Tableau2[FOURNISSEUR],ROW(Tableau2[FOURNISSEUR])-MIN(ROW(ALPHABETIQUE!$A$2))+1,""),ROWS(I$7:I51))),"")</f>
        <v/>
      </c>
    </row>
    <row r="51" spans="8:15">
      <c r="H51" s="1" t="str">
        <f t="array" ref="H51">IFERROR(INDEX(Tableau2[SPECIALITE],SMALL(IF(FOURNISSEUR!$K$3=Tableau2[FOURNISSEUR],ROW(Tableau2[FOURNISSEUR])-MIN(ROW(ALPHABETIQUE!$A$2))+1,""),ROWS(I$7:I52))),"")</f>
        <v/>
      </c>
      <c r="I51" s="1" t="str">
        <f t="array" ref="I51">IFERROR(INDEX(Tableau2[PRODUIT],SMALL(IF(FOURNISSEUR!$K$3=Tableau2[FOURNISSEUR],ROW(Tableau2[FOURNISSEUR])-MIN(ROW(ALPHABETIQUE!$A$2))+1,""),ROWS(I$7:I52))),"")</f>
        <v/>
      </c>
      <c r="J51" s="1" t="str">
        <f t="array" ref="J51">IFERROR(INDEX(Tableau2[MARQUE],SMALL(IF(FOURNISSEUR!$K$3=Tableau2[FOURNISSEUR],ROW(Tableau2[FOURNISSEUR])-MIN(ROW(ALPHABETIQUE!$A$2))+1,""),ROWS(I$7:I52))),"")</f>
        <v/>
      </c>
      <c r="K51" s="1" t="str">
        <f t="array" ref="K51">IFERROR(INDEX(Tableau2[REFERENCE],SMALL(IF(FOURNISSEUR!$K$3=Tableau2[FOURNISSEUR],ROW(Tableau2[FOURNISSEUR])-MIN(ROW(ALPHABETIQUE!$A$2))+1,""),ROWS(I$7:I52))),"")</f>
        <v/>
      </c>
      <c r="L51" s="8" t="str">
        <f t="array" ref="L51">IFERROR(INDEX(Tableau2[CONDITIONNEMENT],SMALL(IF(FOURNISSEUR!$K$3=Tableau2[FOURNISSEUR],ROW(Tableau2[FOURNISSEUR])-MIN(ROW(ALPHABETIQUE!$A$2))+1,""),ROWS(I$7:I52))),"")</f>
        <v/>
      </c>
      <c r="M51" s="8" t="str">
        <f t="array" ref="M51">IFERROR(INDEX(Tableau2[FOURNISSEUR],SMALL(IF(FOURNISSEUR!$K$3=Tableau2[FOURNISSEUR],ROW(Tableau2[FOURNISSEUR])-MIN(ROW(ALPHABETIQUE!$A$2))+1,""),ROWS(I$7:I52))),"")</f>
        <v/>
      </c>
      <c r="N51" s="8" t="str">
        <f t="array" ref="N51">IFERROR(INDEX(Tableau2[STOCK MINI],SMALL(IF(FOURNISSEUR!$K$3=Tableau2[FOURNISSEUR],ROW(Tableau2[FOURNISSEUR])-MIN(ROW(ALPHABETIQUE!$A$2))+1,""),ROWS(I$7:I52))),"")</f>
        <v/>
      </c>
      <c r="O51" s="8" t="str">
        <f t="array" ref="O51">IFERROR(INDEX(Tableau2[PRIX],SMALL(IF(FOURNISSEUR!$K$3=Tableau2[FOURNISSEUR],ROW(Tableau2[FOURNISSEUR])-MIN(ROW(ALPHABETIQUE!$A$2))+1,""),ROWS(I$7:I52))),"")</f>
        <v/>
      </c>
    </row>
    <row r="52" spans="8:15">
      <c r="H52" s="1" t="str">
        <f t="array" ref="H52">IFERROR(INDEX(Tableau2[SPECIALITE],SMALL(IF(FOURNISSEUR!$K$3=Tableau2[FOURNISSEUR],ROW(Tableau2[FOURNISSEUR])-MIN(ROW(ALPHABETIQUE!$A$2))+1,""),ROWS(I$7:I53))),"")</f>
        <v/>
      </c>
      <c r="I52" s="1" t="str">
        <f t="array" ref="I52">IFERROR(INDEX(Tableau2[PRODUIT],SMALL(IF(FOURNISSEUR!$K$3=Tableau2[FOURNISSEUR],ROW(Tableau2[FOURNISSEUR])-MIN(ROW(ALPHABETIQUE!$A$2))+1,""),ROWS(I$7:I53))),"")</f>
        <v/>
      </c>
      <c r="J52" s="1" t="str">
        <f t="array" ref="J52">IFERROR(INDEX(Tableau2[MARQUE],SMALL(IF(FOURNISSEUR!$K$3=Tableau2[FOURNISSEUR],ROW(Tableau2[FOURNISSEUR])-MIN(ROW(ALPHABETIQUE!$A$2))+1,""),ROWS(I$7:I53))),"")</f>
        <v/>
      </c>
      <c r="K52" s="1" t="str">
        <f t="array" ref="K52">IFERROR(INDEX(Tableau2[REFERENCE],SMALL(IF(FOURNISSEUR!$K$3=Tableau2[FOURNISSEUR],ROW(Tableau2[FOURNISSEUR])-MIN(ROW(ALPHABETIQUE!$A$2))+1,""),ROWS(I$7:I53))),"")</f>
        <v/>
      </c>
      <c r="L52" s="8" t="str">
        <f t="array" ref="L52">IFERROR(INDEX(Tableau2[CONDITIONNEMENT],SMALL(IF(FOURNISSEUR!$K$3=Tableau2[FOURNISSEUR],ROW(Tableau2[FOURNISSEUR])-MIN(ROW(ALPHABETIQUE!$A$2))+1,""),ROWS(I$7:I53))),"")</f>
        <v/>
      </c>
      <c r="M52" s="8" t="str">
        <f t="array" ref="M52">IFERROR(INDEX(Tableau2[FOURNISSEUR],SMALL(IF(FOURNISSEUR!$K$3=Tableau2[FOURNISSEUR],ROW(Tableau2[FOURNISSEUR])-MIN(ROW(ALPHABETIQUE!$A$2))+1,""),ROWS(I$7:I53))),"")</f>
        <v/>
      </c>
      <c r="N52" s="8" t="str">
        <f t="array" ref="N52">IFERROR(INDEX(Tableau2[STOCK MINI],SMALL(IF(FOURNISSEUR!$K$3=Tableau2[FOURNISSEUR],ROW(Tableau2[FOURNISSEUR])-MIN(ROW(ALPHABETIQUE!$A$2))+1,""),ROWS(I$7:I53))),"")</f>
        <v/>
      </c>
      <c r="O52" s="8" t="str">
        <f t="array" ref="O52">IFERROR(INDEX(Tableau2[PRIX],SMALL(IF(FOURNISSEUR!$K$3=Tableau2[FOURNISSEUR],ROW(Tableau2[FOURNISSEUR])-MIN(ROW(ALPHABETIQUE!$A$2))+1,""),ROWS(I$7:I53))),"")</f>
        <v/>
      </c>
    </row>
    <row r="53" spans="8:15">
      <c r="H53" s="1" t="str">
        <f t="array" ref="H53">IFERROR(INDEX(Tableau2[SPECIALITE],SMALL(IF(FOURNISSEUR!$K$3=Tableau2[FOURNISSEUR],ROW(Tableau2[FOURNISSEUR])-MIN(ROW(ALPHABETIQUE!$A$2))+1,""),ROWS(I$7:I54))),"")</f>
        <v/>
      </c>
      <c r="I53" s="1" t="str">
        <f t="array" ref="I53">IFERROR(INDEX(Tableau2[PRODUIT],SMALL(IF(FOURNISSEUR!$K$3=Tableau2[FOURNISSEUR],ROW(Tableau2[FOURNISSEUR])-MIN(ROW(ALPHABETIQUE!$A$2))+1,""),ROWS(I$7:I54))),"")</f>
        <v/>
      </c>
      <c r="J53" s="1" t="str">
        <f t="array" ref="J53">IFERROR(INDEX(Tableau2[MARQUE],SMALL(IF(FOURNISSEUR!$K$3=Tableau2[FOURNISSEUR],ROW(Tableau2[FOURNISSEUR])-MIN(ROW(ALPHABETIQUE!$A$2))+1,""),ROWS(I$7:I54))),"")</f>
        <v/>
      </c>
      <c r="K53" s="1" t="str">
        <f t="array" ref="K53">IFERROR(INDEX(Tableau2[REFERENCE],SMALL(IF(FOURNISSEUR!$K$3=Tableau2[FOURNISSEUR],ROW(Tableau2[FOURNISSEUR])-MIN(ROW(ALPHABETIQUE!$A$2))+1,""),ROWS(I$7:I54))),"")</f>
        <v/>
      </c>
      <c r="L53" s="8" t="str">
        <f t="array" ref="L53">IFERROR(INDEX(Tableau2[CONDITIONNEMENT],SMALL(IF(FOURNISSEUR!$K$3=Tableau2[FOURNISSEUR],ROW(Tableau2[FOURNISSEUR])-MIN(ROW(ALPHABETIQUE!$A$2))+1,""),ROWS(I$7:I54))),"")</f>
        <v/>
      </c>
      <c r="M53" s="8" t="str">
        <f t="array" ref="M53">IFERROR(INDEX(Tableau2[FOURNISSEUR],SMALL(IF(FOURNISSEUR!$K$3=Tableau2[FOURNISSEUR],ROW(Tableau2[FOURNISSEUR])-MIN(ROW(ALPHABETIQUE!$A$2))+1,""),ROWS(I$7:I54))),"")</f>
        <v/>
      </c>
      <c r="N53" s="8" t="str">
        <f t="array" ref="N53">IFERROR(INDEX(Tableau2[STOCK MINI],SMALL(IF(FOURNISSEUR!$K$3=Tableau2[FOURNISSEUR],ROW(Tableau2[FOURNISSEUR])-MIN(ROW(ALPHABETIQUE!$A$2))+1,""),ROWS(I$7:I54))),"")</f>
        <v/>
      </c>
      <c r="O53" s="8" t="str">
        <f t="array" ref="O53">IFERROR(INDEX(Tableau2[PRIX],SMALL(IF(FOURNISSEUR!$K$3=Tableau2[FOURNISSEUR],ROW(Tableau2[FOURNISSEUR])-MIN(ROW(ALPHABETIQUE!$A$2))+1,""),ROWS(I$7:I54))),"")</f>
        <v/>
      </c>
    </row>
    <row r="54" spans="8:15">
      <c r="H54" s="1" t="str">
        <f t="array" ref="H54">IFERROR(INDEX(Tableau2[SPECIALITE],SMALL(IF(FOURNISSEUR!$K$3=Tableau2[FOURNISSEUR],ROW(Tableau2[FOURNISSEUR])-MIN(ROW(ALPHABETIQUE!$A$2))+1,""),ROWS(I$7:I55))),"")</f>
        <v/>
      </c>
      <c r="I54" s="1" t="str">
        <f t="array" ref="I54">IFERROR(INDEX(Tableau2[PRODUIT],SMALL(IF(FOURNISSEUR!$K$3=Tableau2[FOURNISSEUR],ROW(Tableau2[FOURNISSEUR])-MIN(ROW(ALPHABETIQUE!$A$2))+1,""),ROWS(I$7:I55))),"")</f>
        <v/>
      </c>
      <c r="J54" s="1" t="str">
        <f t="array" ref="J54">IFERROR(INDEX(Tableau2[MARQUE],SMALL(IF(FOURNISSEUR!$K$3=Tableau2[FOURNISSEUR],ROW(Tableau2[FOURNISSEUR])-MIN(ROW(ALPHABETIQUE!$A$2))+1,""),ROWS(I$7:I55))),"")</f>
        <v/>
      </c>
      <c r="K54" s="1" t="str">
        <f t="array" ref="K54">IFERROR(INDEX(Tableau2[REFERENCE],SMALL(IF(FOURNISSEUR!$K$3=Tableau2[FOURNISSEUR],ROW(Tableau2[FOURNISSEUR])-MIN(ROW(ALPHABETIQUE!$A$2))+1,""),ROWS(I$7:I55))),"")</f>
        <v/>
      </c>
      <c r="L54" s="8" t="str">
        <f t="array" ref="L54">IFERROR(INDEX(Tableau2[CONDITIONNEMENT],SMALL(IF(FOURNISSEUR!$K$3=Tableau2[FOURNISSEUR],ROW(Tableau2[FOURNISSEUR])-MIN(ROW(ALPHABETIQUE!$A$2))+1,""),ROWS(I$7:I55))),"")</f>
        <v/>
      </c>
      <c r="M54" s="8" t="str">
        <f t="array" ref="M54">IFERROR(INDEX(Tableau2[FOURNISSEUR],SMALL(IF(FOURNISSEUR!$K$3=Tableau2[FOURNISSEUR],ROW(Tableau2[FOURNISSEUR])-MIN(ROW(ALPHABETIQUE!$A$2))+1,""),ROWS(I$7:I55))),"")</f>
        <v/>
      </c>
      <c r="N54" s="8" t="str">
        <f t="array" ref="N54">IFERROR(INDEX(Tableau2[STOCK MINI],SMALL(IF(FOURNISSEUR!$K$3=Tableau2[FOURNISSEUR],ROW(Tableau2[FOURNISSEUR])-MIN(ROW(ALPHABETIQUE!$A$2))+1,""),ROWS(I$7:I55))),"")</f>
        <v/>
      </c>
      <c r="O54" s="8" t="str">
        <f t="array" ref="O54">IFERROR(INDEX(Tableau2[PRIX],SMALL(IF(FOURNISSEUR!$K$3=Tableau2[FOURNISSEUR],ROW(Tableau2[FOURNISSEUR])-MIN(ROW(ALPHABETIQUE!$A$2))+1,""),ROWS(I$7:I55))),"")</f>
        <v/>
      </c>
    </row>
    <row r="55" spans="8:15">
      <c r="H55" s="1" t="str">
        <f t="array" ref="H55">IFERROR(INDEX(Tableau2[SPECIALITE],SMALL(IF(FOURNISSEUR!$K$3=Tableau2[FOURNISSEUR],ROW(Tableau2[FOURNISSEUR])-MIN(ROW(ALPHABETIQUE!$A$2))+1,""),ROWS(I$7:I56))),"")</f>
        <v/>
      </c>
      <c r="I55" s="1" t="str">
        <f t="array" ref="I55">IFERROR(INDEX(Tableau2[PRODUIT],SMALL(IF(FOURNISSEUR!$K$3=Tableau2[FOURNISSEUR],ROW(Tableau2[FOURNISSEUR])-MIN(ROW(ALPHABETIQUE!$A$2))+1,""),ROWS(I$7:I56))),"")</f>
        <v/>
      </c>
      <c r="J55" s="1" t="str">
        <f t="array" ref="J55">IFERROR(INDEX(Tableau2[MARQUE],SMALL(IF(FOURNISSEUR!$K$3=Tableau2[FOURNISSEUR],ROW(Tableau2[FOURNISSEUR])-MIN(ROW(ALPHABETIQUE!$A$2))+1,""),ROWS(I$7:I56))),"")</f>
        <v/>
      </c>
      <c r="K55" s="1" t="str">
        <f t="array" ref="K55">IFERROR(INDEX(Tableau2[REFERENCE],SMALL(IF(FOURNISSEUR!$K$3=Tableau2[FOURNISSEUR],ROW(Tableau2[FOURNISSEUR])-MIN(ROW(ALPHABETIQUE!$A$2))+1,""),ROWS(I$7:I56))),"")</f>
        <v/>
      </c>
      <c r="L55" s="8" t="str">
        <f t="array" ref="L55">IFERROR(INDEX(Tableau2[CONDITIONNEMENT],SMALL(IF(FOURNISSEUR!$K$3=Tableau2[FOURNISSEUR],ROW(Tableau2[FOURNISSEUR])-MIN(ROW(ALPHABETIQUE!$A$2))+1,""),ROWS(I$7:I56))),"")</f>
        <v/>
      </c>
      <c r="M55" s="8" t="str">
        <f t="array" ref="M55">IFERROR(INDEX(Tableau2[FOURNISSEUR],SMALL(IF(FOURNISSEUR!$K$3=Tableau2[FOURNISSEUR],ROW(Tableau2[FOURNISSEUR])-MIN(ROW(ALPHABETIQUE!$A$2))+1,""),ROWS(I$7:I56))),"")</f>
        <v/>
      </c>
      <c r="N55" s="8" t="str">
        <f t="array" ref="N55">IFERROR(INDEX(Tableau2[STOCK MINI],SMALL(IF(FOURNISSEUR!$K$3=Tableau2[FOURNISSEUR],ROW(Tableau2[FOURNISSEUR])-MIN(ROW(ALPHABETIQUE!$A$2))+1,""),ROWS(I$7:I56))),"")</f>
        <v/>
      </c>
      <c r="O55" s="8" t="str">
        <f t="array" ref="O55">IFERROR(INDEX(Tableau2[PRIX],SMALL(IF(FOURNISSEUR!$K$3=Tableau2[FOURNISSEUR],ROW(Tableau2[FOURNISSEUR])-MIN(ROW(ALPHABETIQUE!$A$2))+1,""),ROWS(I$7:I56))),"")</f>
        <v/>
      </c>
    </row>
    <row r="56" spans="8:15">
      <c r="H56" s="1" t="str">
        <f t="array" ref="H56">IFERROR(INDEX(Tableau2[SPECIALITE],SMALL(IF(FOURNISSEUR!$K$3=Tableau2[FOURNISSEUR],ROW(Tableau2[FOURNISSEUR])-MIN(ROW(ALPHABETIQUE!$A$2))+1,""),ROWS(I$7:I57))),"")</f>
        <v/>
      </c>
      <c r="I56" s="1" t="str">
        <f t="array" ref="I56">IFERROR(INDEX(Tableau2[PRODUIT],SMALL(IF(FOURNISSEUR!$K$3=Tableau2[FOURNISSEUR],ROW(Tableau2[FOURNISSEUR])-MIN(ROW(ALPHABETIQUE!$A$2))+1,""),ROWS(I$7:I57))),"")</f>
        <v/>
      </c>
      <c r="J56" s="1" t="str">
        <f t="array" ref="J56">IFERROR(INDEX(Tableau2[MARQUE],SMALL(IF(FOURNISSEUR!$K$3=Tableau2[FOURNISSEUR],ROW(Tableau2[FOURNISSEUR])-MIN(ROW(ALPHABETIQUE!$A$2))+1,""),ROWS(I$7:I57))),"")</f>
        <v/>
      </c>
      <c r="K56" s="1" t="str">
        <f t="array" ref="K56">IFERROR(INDEX(Tableau2[REFERENCE],SMALL(IF(FOURNISSEUR!$K$3=Tableau2[FOURNISSEUR],ROW(Tableau2[FOURNISSEUR])-MIN(ROW(ALPHABETIQUE!$A$2))+1,""),ROWS(I$7:I57))),"")</f>
        <v/>
      </c>
      <c r="L56" s="8" t="str">
        <f t="array" ref="L56">IFERROR(INDEX(Tableau2[CONDITIONNEMENT],SMALL(IF(FOURNISSEUR!$K$3=Tableau2[FOURNISSEUR],ROW(Tableau2[FOURNISSEUR])-MIN(ROW(ALPHABETIQUE!$A$2))+1,""),ROWS(I$7:I57))),"")</f>
        <v/>
      </c>
      <c r="M56" s="8" t="str">
        <f t="array" ref="M56">IFERROR(INDEX(Tableau2[FOURNISSEUR],SMALL(IF(FOURNISSEUR!$K$3=Tableau2[FOURNISSEUR],ROW(Tableau2[FOURNISSEUR])-MIN(ROW(ALPHABETIQUE!$A$2))+1,""),ROWS(I$7:I57))),"")</f>
        <v/>
      </c>
      <c r="N56" s="8" t="str">
        <f t="array" ref="N56">IFERROR(INDEX(Tableau2[STOCK MINI],SMALL(IF(FOURNISSEUR!$K$3=Tableau2[FOURNISSEUR],ROW(Tableau2[FOURNISSEUR])-MIN(ROW(ALPHABETIQUE!$A$2))+1,""),ROWS(I$7:I57))),"")</f>
        <v/>
      </c>
      <c r="O56" s="8" t="str">
        <f t="array" ref="O56">IFERROR(INDEX(Tableau2[PRIX],SMALL(IF(FOURNISSEUR!$K$3=Tableau2[FOURNISSEUR],ROW(Tableau2[FOURNISSEUR])-MIN(ROW(ALPHABETIQUE!$A$2))+1,""),ROWS(I$7:I57))),"")</f>
        <v/>
      </c>
    </row>
    <row r="57" spans="8:15">
      <c r="H57" s="1" t="str">
        <f t="array" ref="H57">IFERROR(INDEX(Tableau2[SPECIALITE],SMALL(IF(FOURNISSEUR!$K$3=Tableau2[FOURNISSEUR],ROW(Tableau2[FOURNISSEUR])-MIN(ROW(ALPHABETIQUE!$A$2))+1,""),ROWS(I$7:I58))),"")</f>
        <v/>
      </c>
      <c r="I57" s="1" t="str">
        <f t="array" ref="I57">IFERROR(INDEX(Tableau2[PRODUIT],SMALL(IF(FOURNISSEUR!$K$3=Tableau2[FOURNISSEUR],ROW(Tableau2[FOURNISSEUR])-MIN(ROW(ALPHABETIQUE!$A$2))+1,""),ROWS(I$7:I58))),"")</f>
        <v/>
      </c>
      <c r="J57" s="1" t="str">
        <f t="array" ref="J57">IFERROR(INDEX(Tableau2[MARQUE],SMALL(IF(FOURNISSEUR!$K$3=Tableau2[FOURNISSEUR],ROW(Tableau2[FOURNISSEUR])-MIN(ROW(ALPHABETIQUE!$A$2))+1,""),ROWS(I$7:I58))),"")</f>
        <v/>
      </c>
      <c r="K57" s="1" t="str">
        <f t="array" ref="K57">IFERROR(INDEX(Tableau2[REFERENCE],SMALL(IF(FOURNISSEUR!$K$3=Tableau2[FOURNISSEUR],ROW(Tableau2[FOURNISSEUR])-MIN(ROW(ALPHABETIQUE!$A$2))+1,""),ROWS(I$7:I58))),"")</f>
        <v/>
      </c>
      <c r="L57" s="8" t="str">
        <f t="array" ref="L57">IFERROR(INDEX(Tableau2[CONDITIONNEMENT],SMALL(IF(FOURNISSEUR!$K$3=Tableau2[FOURNISSEUR],ROW(Tableau2[FOURNISSEUR])-MIN(ROW(ALPHABETIQUE!$A$2))+1,""),ROWS(I$7:I58))),"")</f>
        <v/>
      </c>
      <c r="M57" s="8" t="str">
        <f t="array" ref="M57">IFERROR(INDEX(Tableau2[FOURNISSEUR],SMALL(IF(FOURNISSEUR!$K$3=Tableau2[FOURNISSEUR],ROW(Tableau2[FOURNISSEUR])-MIN(ROW(ALPHABETIQUE!$A$2))+1,""),ROWS(I$7:I58))),"")</f>
        <v/>
      </c>
      <c r="N57" s="8" t="str">
        <f t="array" ref="N57">IFERROR(INDEX(Tableau2[STOCK MINI],SMALL(IF(FOURNISSEUR!$K$3=Tableau2[FOURNISSEUR],ROW(Tableau2[FOURNISSEUR])-MIN(ROW(ALPHABETIQUE!$A$2))+1,""),ROWS(I$7:I58))),"")</f>
        <v/>
      </c>
      <c r="O57" s="8" t="str">
        <f t="array" ref="O57">IFERROR(INDEX(Tableau2[PRIX],SMALL(IF(FOURNISSEUR!$K$3=Tableau2[FOURNISSEUR],ROW(Tableau2[FOURNISSEUR])-MIN(ROW(ALPHABETIQUE!$A$2))+1,""),ROWS(I$7:I58))),"")</f>
        <v/>
      </c>
    </row>
    <row r="58" spans="8:15">
      <c r="H58" s="1" t="str">
        <f t="array" ref="H58">IFERROR(INDEX(Tableau2[SPECIALITE],SMALL(IF(FOURNISSEUR!$K$3=Tableau2[FOURNISSEUR],ROW(Tableau2[FOURNISSEUR])-MIN(ROW(ALPHABETIQUE!$A$2))+1,""),ROWS(I$7:I59))),"")</f>
        <v/>
      </c>
      <c r="I58" s="1" t="str">
        <f t="array" ref="I58">IFERROR(INDEX(Tableau2[PRODUIT],SMALL(IF(FOURNISSEUR!$K$3=Tableau2[FOURNISSEUR],ROW(Tableau2[FOURNISSEUR])-MIN(ROW(ALPHABETIQUE!$A$2))+1,""),ROWS(I$7:I59))),"")</f>
        <v/>
      </c>
      <c r="J58" s="1" t="str">
        <f t="array" ref="J58">IFERROR(INDEX(Tableau2[MARQUE],SMALL(IF(FOURNISSEUR!$K$3=Tableau2[FOURNISSEUR],ROW(Tableau2[FOURNISSEUR])-MIN(ROW(ALPHABETIQUE!$A$2))+1,""),ROWS(I$7:I59))),"")</f>
        <v/>
      </c>
      <c r="K58" s="1" t="str">
        <f t="array" ref="K58">IFERROR(INDEX(Tableau2[REFERENCE],SMALL(IF(FOURNISSEUR!$K$3=Tableau2[FOURNISSEUR],ROW(Tableau2[FOURNISSEUR])-MIN(ROW(ALPHABETIQUE!$A$2))+1,""),ROWS(I$7:I59))),"")</f>
        <v/>
      </c>
      <c r="L58" s="8" t="str">
        <f t="array" ref="L58">IFERROR(INDEX(Tableau2[CONDITIONNEMENT],SMALL(IF(FOURNISSEUR!$K$3=Tableau2[FOURNISSEUR],ROW(Tableau2[FOURNISSEUR])-MIN(ROW(ALPHABETIQUE!$A$2))+1,""),ROWS(I$7:I59))),"")</f>
        <v/>
      </c>
      <c r="M58" s="8" t="str">
        <f t="array" ref="M58">IFERROR(INDEX(Tableau2[FOURNISSEUR],SMALL(IF(FOURNISSEUR!$K$3=Tableau2[FOURNISSEUR],ROW(Tableau2[FOURNISSEUR])-MIN(ROW(ALPHABETIQUE!$A$2))+1,""),ROWS(I$7:I59))),"")</f>
        <v/>
      </c>
      <c r="N58" s="8" t="str">
        <f t="array" ref="N58">IFERROR(INDEX(Tableau2[STOCK MINI],SMALL(IF(FOURNISSEUR!$K$3=Tableau2[FOURNISSEUR],ROW(Tableau2[FOURNISSEUR])-MIN(ROW(ALPHABETIQUE!$A$2))+1,""),ROWS(I$7:I59))),"")</f>
        <v/>
      </c>
      <c r="O58" s="8" t="str">
        <f t="array" ref="O58">IFERROR(INDEX(Tableau2[PRIX],SMALL(IF(FOURNISSEUR!$K$3=Tableau2[FOURNISSEUR],ROW(Tableau2[FOURNISSEUR])-MIN(ROW(ALPHABETIQUE!$A$2))+1,""),ROWS(I$7:I59))),"")</f>
        <v/>
      </c>
    </row>
    <row r="59" spans="8:15">
      <c r="H59" s="1" t="str">
        <f t="array" ref="H59">IFERROR(INDEX(Tableau2[SPECIALITE],SMALL(IF(FOURNISSEUR!$K$3=Tableau2[FOURNISSEUR],ROW(Tableau2[FOURNISSEUR])-MIN(ROW(ALPHABETIQUE!$A$2))+1,""),ROWS(I$7:I60))),"")</f>
        <v/>
      </c>
      <c r="I59" s="1" t="str">
        <f t="array" ref="I59">IFERROR(INDEX(Tableau2[PRODUIT],SMALL(IF(FOURNISSEUR!$K$3=Tableau2[FOURNISSEUR],ROW(Tableau2[FOURNISSEUR])-MIN(ROW(ALPHABETIQUE!$A$2))+1,""),ROWS(I$7:I60))),"")</f>
        <v/>
      </c>
      <c r="J59" s="1" t="str">
        <f t="array" ref="J59">IFERROR(INDEX(Tableau2[MARQUE],SMALL(IF(FOURNISSEUR!$K$3=Tableau2[FOURNISSEUR],ROW(Tableau2[FOURNISSEUR])-MIN(ROW(ALPHABETIQUE!$A$2))+1,""),ROWS(I$7:I60))),"")</f>
        <v/>
      </c>
      <c r="K59" s="1" t="str">
        <f t="array" ref="K59">IFERROR(INDEX(Tableau2[REFERENCE],SMALL(IF(FOURNISSEUR!$K$3=Tableau2[FOURNISSEUR],ROW(Tableau2[FOURNISSEUR])-MIN(ROW(ALPHABETIQUE!$A$2))+1,""),ROWS(I$7:I60))),"")</f>
        <v/>
      </c>
      <c r="L59" s="8" t="str">
        <f t="array" ref="L59">IFERROR(INDEX(Tableau2[CONDITIONNEMENT],SMALL(IF(FOURNISSEUR!$K$3=Tableau2[FOURNISSEUR],ROW(Tableau2[FOURNISSEUR])-MIN(ROW(ALPHABETIQUE!$A$2))+1,""),ROWS(I$7:I60))),"")</f>
        <v/>
      </c>
      <c r="M59" s="8" t="str">
        <f t="array" ref="M59">IFERROR(INDEX(Tableau2[FOURNISSEUR],SMALL(IF(FOURNISSEUR!$K$3=Tableau2[FOURNISSEUR],ROW(Tableau2[FOURNISSEUR])-MIN(ROW(ALPHABETIQUE!$A$2))+1,""),ROWS(I$7:I60))),"")</f>
        <v/>
      </c>
      <c r="N59" s="8" t="str">
        <f t="array" ref="N59">IFERROR(INDEX(Tableau2[STOCK MINI],SMALL(IF(FOURNISSEUR!$K$3=Tableau2[FOURNISSEUR],ROW(Tableau2[FOURNISSEUR])-MIN(ROW(ALPHABETIQUE!$A$2))+1,""),ROWS(I$7:I60))),"")</f>
        <v/>
      </c>
      <c r="O59" s="8" t="str">
        <f t="array" ref="O59">IFERROR(INDEX(Tableau2[PRIX],SMALL(IF(FOURNISSEUR!$K$3=Tableau2[FOURNISSEUR],ROW(Tableau2[FOURNISSEUR])-MIN(ROW(ALPHABETIQUE!$A$2))+1,""),ROWS(I$7:I60))),"")</f>
        <v/>
      </c>
    </row>
    <row r="60" spans="8:15">
      <c r="H60" s="1" t="str">
        <f t="array" ref="H60">IFERROR(INDEX(Tableau2[SPECIALITE],SMALL(IF(FOURNISSEUR!$K$3=Tableau2[FOURNISSEUR],ROW(Tableau2[FOURNISSEUR])-MIN(ROW(ALPHABETIQUE!$A$2))+1,""),ROWS(I$7:I61))),"")</f>
        <v/>
      </c>
      <c r="I60" s="1" t="str">
        <f t="array" ref="I60">IFERROR(INDEX(Tableau2[PRODUIT],SMALL(IF(FOURNISSEUR!$K$3=Tableau2[FOURNISSEUR],ROW(Tableau2[FOURNISSEUR])-MIN(ROW(ALPHABETIQUE!$A$2))+1,""),ROWS(I$7:I61))),"")</f>
        <v/>
      </c>
      <c r="J60" s="1" t="str">
        <f t="array" ref="J60">IFERROR(INDEX(Tableau2[MARQUE],SMALL(IF(FOURNISSEUR!$K$3=Tableau2[FOURNISSEUR],ROW(Tableau2[FOURNISSEUR])-MIN(ROW(ALPHABETIQUE!$A$2))+1,""),ROWS(I$7:I61))),"")</f>
        <v/>
      </c>
      <c r="K60" s="1" t="str">
        <f t="array" ref="K60">IFERROR(INDEX(Tableau2[REFERENCE],SMALL(IF(FOURNISSEUR!$K$3=Tableau2[FOURNISSEUR],ROW(Tableau2[FOURNISSEUR])-MIN(ROW(ALPHABETIQUE!$A$2))+1,""),ROWS(I$7:I61))),"")</f>
        <v/>
      </c>
      <c r="L60" s="8" t="str">
        <f t="array" ref="L60">IFERROR(INDEX(Tableau2[CONDITIONNEMENT],SMALL(IF(FOURNISSEUR!$K$3=Tableau2[FOURNISSEUR],ROW(Tableau2[FOURNISSEUR])-MIN(ROW(ALPHABETIQUE!$A$2))+1,""),ROWS(I$7:I61))),"")</f>
        <v/>
      </c>
      <c r="M60" s="8" t="str">
        <f t="array" ref="M60">IFERROR(INDEX(Tableau2[FOURNISSEUR],SMALL(IF(FOURNISSEUR!$K$3=Tableau2[FOURNISSEUR],ROW(Tableau2[FOURNISSEUR])-MIN(ROW(ALPHABETIQUE!$A$2))+1,""),ROWS(I$7:I61))),"")</f>
        <v/>
      </c>
      <c r="N60" s="8" t="str">
        <f t="array" ref="N60">IFERROR(INDEX(Tableau2[STOCK MINI],SMALL(IF(FOURNISSEUR!$K$3=Tableau2[FOURNISSEUR],ROW(Tableau2[FOURNISSEUR])-MIN(ROW(ALPHABETIQUE!$A$2))+1,""),ROWS(I$7:I61))),"")</f>
        <v/>
      </c>
      <c r="O60" s="8" t="str">
        <f t="array" ref="O60">IFERROR(INDEX(Tableau2[PRIX],SMALL(IF(FOURNISSEUR!$K$3=Tableau2[FOURNISSEUR],ROW(Tableau2[FOURNISSEUR])-MIN(ROW(ALPHABETIQUE!$A$2))+1,""),ROWS(I$7:I61))),"")</f>
        <v/>
      </c>
    </row>
    <row r="61" spans="8:15">
      <c r="H61" s="1" t="str">
        <f t="array" ref="H61">IFERROR(INDEX(Tableau2[SPECIALITE],SMALL(IF(FOURNISSEUR!$K$3=Tableau2[FOURNISSEUR],ROW(Tableau2[FOURNISSEUR])-MIN(ROW(ALPHABETIQUE!$A$2))+1,""),ROWS(I$7:I62))),"")</f>
        <v/>
      </c>
      <c r="I61" s="1" t="str">
        <f t="array" ref="I61">IFERROR(INDEX(Tableau2[PRODUIT],SMALL(IF(FOURNISSEUR!$K$3=Tableau2[FOURNISSEUR],ROW(Tableau2[FOURNISSEUR])-MIN(ROW(ALPHABETIQUE!$A$2))+1,""),ROWS(I$7:I62))),"")</f>
        <v/>
      </c>
      <c r="J61" s="1" t="str">
        <f t="array" ref="J61">IFERROR(INDEX(Tableau2[MARQUE],SMALL(IF(FOURNISSEUR!$K$3=Tableau2[FOURNISSEUR],ROW(Tableau2[FOURNISSEUR])-MIN(ROW(ALPHABETIQUE!$A$2))+1,""),ROWS(I$7:I62))),"")</f>
        <v/>
      </c>
      <c r="K61" s="1" t="str">
        <f t="array" ref="K61">IFERROR(INDEX(Tableau2[REFERENCE],SMALL(IF(FOURNISSEUR!$K$3=Tableau2[FOURNISSEUR],ROW(Tableau2[FOURNISSEUR])-MIN(ROW(ALPHABETIQUE!$A$2))+1,""),ROWS(I$7:I62))),"")</f>
        <v/>
      </c>
      <c r="L61" s="8" t="str">
        <f t="array" ref="L61">IFERROR(INDEX(Tableau2[CONDITIONNEMENT],SMALL(IF(FOURNISSEUR!$K$3=Tableau2[FOURNISSEUR],ROW(Tableau2[FOURNISSEUR])-MIN(ROW(ALPHABETIQUE!$A$2))+1,""),ROWS(I$7:I62))),"")</f>
        <v/>
      </c>
      <c r="M61" s="8" t="str">
        <f t="array" ref="M61">IFERROR(INDEX(Tableau2[FOURNISSEUR],SMALL(IF(FOURNISSEUR!$K$3=Tableau2[FOURNISSEUR],ROW(Tableau2[FOURNISSEUR])-MIN(ROW(ALPHABETIQUE!$A$2))+1,""),ROWS(I$7:I62))),"")</f>
        <v/>
      </c>
      <c r="N61" s="8" t="str">
        <f t="array" ref="N61">IFERROR(INDEX(Tableau2[STOCK MINI],SMALL(IF(FOURNISSEUR!$K$3=Tableau2[FOURNISSEUR],ROW(Tableau2[FOURNISSEUR])-MIN(ROW(ALPHABETIQUE!$A$2))+1,""),ROWS(I$7:I62))),"")</f>
        <v/>
      </c>
      <c r="O61" s="8" t="str">
        <f t="array" ref="O61">IFERROR(INDEX(Tableau2[PRIX],SMALL(IF(FOURNISSEUR!$K$3=Tableau2[FOURNISSEUR],ROW(Tableau2[FOURNISSEUR])-MIN(ROW(ALPHABETIQUE!$A$2))+1,""),ROWS(I$7:I62))),"")</f>
        <v/>
      </c>
    </row>
    <row r="62" spans="8:15">
      <c r="H62" s="1" t="str">
        <f t="array" ref="H62">IFERROR(INDEX(Tableau2[SPECIALITE],SMALL(IF(FOURNISSEUR!$K$3=Tableau2[FOURNISSEUR],ROW(Tableau2[FOURNISSEUR])-MIN(ROW(ALPHABETIQUE!$A$2))+1,""),ROWS(I$7:I63))),"")</f>
        <v/>
      </c>
      <c r="I62" s="1" t="str">
        <f t="array" ref="I62">IFERROR(INDEX(Tableau2[PRODUIT],SMALL(IF(FOURNISSEUR!$K$3=Tableau2[FOURNISSEUR],ROW(Tableau2[FOURNISSEUR])-MIN(ROW(ALPHABETIQUE!$A$2))+1,""),ROWS(I$7:I63))),"")</f>
        <v/>
      </c>
      <c r="J62" s="1" t="str">
        <f t="array" ref="J62">IFERROR(INDEX(Tableau2[MARQUE],SMALL(IF(FOURNISSEUR!$K$3=Tableau2[FOURNISSEUR],ROW(Tableau2[FOURNISSEUR])-MIN(ROW(ALPHABETIQUE!$A$2))+1,""),ROWS(I$7:I63))),"")</f>
        <v/>
      </c>
      <c r="K62" s="1" t="str">
        <f t="array" ref="K62">IFERROR(INDEX(Tableau2[REFERENCE],SMALL(IF(FOURNISSEUR!$K$3=Tableau2[FOURNISSEUR],ROW(Tableau2[FOURNISSEUR])-MIN(ROW(ALPHABETIQUE!$A$2))+1,""),ROWS(I$7:I63))),"")</f>
        <v/>
      </c>
      <c r="L62" s="8" t="str">
        <f t="array" ref="L62">IFERROR(INDEX(Tableau2[CONDITIONNEMENT],SMALL(IF(FOURNISSEUR!$K$3=Tableau2[FOURNISSEUR],ROW(Tableau2[FOURNISSEUR])-MIN(ROW(ALPHABETIQUE!$A$2))+1,""),ROWS(I$7:I63))),"")</f>
        <v/>
      </c>
      <c r="M62" s="8" t="str">
        <f t="array" ref="M62">IFERROR(INDEX(Tableau2[FOURNISSEUR],SMALL(IF(FOURNISSEUR!$K$3=Tableau2[FOURNISSEUR],ROW(Tableau2[FOURNISSEUR])-MIN(ROW(ALPHABETIQUE!$A$2))+1,""),ROWS(I$7:I63))),"")</f>
        <v/>
      </c>
      <c r="N62" s="8" t="str">
        <f t="array" ref="N62">IFERROR(INDEX(Tableau2[STOCK MINI],SMALL(IF(FOURNISSEUR!$K$3=Tableau2[FOURNISSEUR],ROW(Tableau2[FOURNISSEUR])-MIN(ROW(ALPHABETIQUE!$A$2))+1,""),ROWS(I$7:I63))),"")</f>
        <v/>
      </c>
      <c r="O62" s="8" t="str">
        <f t="array" ref="O62">IFERROR(INDEX(Tableau2[PRIX],SMALL(IF(FOURNISSEUR!$K$3=Tableau2[FOURNISSEUR],ROW(Tableau2[FOURNISSEUR])-MIN(ROW(ALPHABETIQUE!$A$2))+1,""),ROWS(I$7:I63))),"")</f>
        <v/>
      </c>
    </row>
    <row r="63" spans="8:15">
      <c r="H63" s="1" t="str">
        <f t="array" ref="H63">IFERROR(INDEX(Tableau2[SPECIALITE],SMALL(IF(FOURNISSEUR!$K$3=Tableau2[FOURNISSEUR],ROW(Tableau2[FOURNISSEUR])-MIN(ROW(ALPHABETIQUE!$A$2))+1,""),ROWS(I$7:I64))),"")</f>
        <v/>
      </c>
      <c r="I63" s="1" t="str">
        <f t="array" ref="I63">IFERROR(INDEX(Tableau2[PRODUIT],SMALL(IF(FOURNISSEUR!$K$3=Tableau2[FOURNISSEUR],ROW(Tableau2[FOURNISSEUR])-MIN(ROW(ALPHABETIQUE!$A$2))+1,""),ROWS(I$7:I64))),"")</f>
        <v/>
      </c>
      <c r="J63" s="1" t="str">
        <f t="array" ref="J63">IFERROR(INDEX(Tableau2[MARQUE],SMALL(IF(FOURNISSEUR!$K$3=Tableau2[FOURNISSEUR],ROW(Tableau2[FOURNISSEUR])-MIN(ROW(ALPHABETIQUE!$A$2))+1,""),ROWS(I$7:I64))),"")</f>
        <v/>
      </c>
      <c r="K63" s="1" t="str">
        <f t="array" ref="K63">IFERROR(INDEX(Tableau2[REFERENCE],SMALL(IF(FOURNISSEUR!$K$3=Tableau2[FOURNISSEUR],ROW(Tableau2[FOURNISSEUR])-MIN(ROW(ALPHABETIQUE!$A$2))+1,""),ROWS(I$7:I64))),"")</f>
        <v/>
      </c>
      <c r="L63" s="8" t="str">
        <f t="array" ref="L63">IFERROR(INDEX(Tableau2[CONDITIONNEMENT],SMALL(IF(FOURNISSEUR!$K$3=Tableau2[FOURNISSEUR],ROW(Tableau2[FOURNISSEUR])-MIN(ROW(ALPHABETIQUE!$A$2))+1,""),ROWS(I$7:I64))),"")</f>
        <v/>
      </c>
      <c r="M63" s="8" t="str">
        <f t="array" ref="M63">IFERROR(INDEX(Tableau2[FOURNISSEUR],SMALL(IF(FOURNISSEUR!$K$3=Tableau2[FOURNISSEUR],ROW(Tableau2[FOURNISSEUR])-MIN(ROW(ALPHABETIQUE!$A$2))+1,""),ROWS(I$7:I64))),"")</f>
        <v/>
      </c>
      <c r="N63" s="8" t="str">
        <f t="array" ref="N63">IFERROR(INDEX(Tableau2[STOCK MINI],SMALL(IF(FOURNISSEUR!$K$3=Tableau2[FOURNISSEUR],ROW(Tableau2[FOURNISSEUR])-MIN(ROW(ALPHABETIQUE!$A$2))+1,""),ROWS(I$7:I64))),"")</f>
        <v/>
      </c>
      <c r="O63" s="8" t="str">
        <f t="array" ref="O63">IFERROR(INDEX(Tableau2[PRIX],SMALL(IF(FOURNISSEUR!$K$3=Tableau2[FOURNISSEUR],ROW(Tableau2[FOURNISSEUR])-MIN(ROW(ALPHABETIQUE!$A$2))+1,""),ROWS(I$7:I64))),"")</f>
        <v/>
      </c>
    </row>
    <row r="64" spans="8:15">
      <c r="H64" s="1" t="str">
        <f t="array" ref="H64">IFERROR(INDEX(Tableau2[SPECIALITE],SMALL(IF(FOURNISSEUR!$K$3=Tableau2[FOURNISSEUR],ROW(Tableau2[FOURNISSEUR])-MIN(ROW(ALPHABETIQUE!$A$2))+1,""),ROWS(I$7:I65))),"")</f>
        <v/>
      </c>
      <c r="I64" s="1" t="str">
        <f t="array" ref="I64">IFERROR(INDEX(Tableau2[PRODUIT],SMALL(IF(FOURNISSEUR!$K$3=Tableau2[FOURNISSEUR],ROW(Tableau2[FOURNISSEUR])-MIN(ROW(ALPHABETIQUE!$A$2))+1,""),ROWS(I$7:I65))),"")</f>
        <v/>
      </c>
      <c r="J64" s="1" t="str">
        <f t="array" ref="J64">IFERROR(INDEX(Tableau2[MARQUE],SMALL(IF(FOURNISSEUR!$K$3=Tableau2[FOURNISSEUR],ROW(Tableau2[FOURNISSEUR])-MIN(ROW(ALPHABETIQUE!$A$2))+1,""),ROWS(I$7:I65))),"")</f>
        <v/>
      </c>
      <c r="K64" s="1" t="str">
        <f t="array" ref="K64">IFERROR(INDEX(Tableau2[REFERENCE],SMALL(IF(FOURNISSEUR!$K$3=Tableau2[FOURNISSEUR],ROW(Tableau2[FOURNISSEUR])-MIN(ROW(ALPHABETIQUE!$A$2))+1,""),ROWS(I$7:I65))),"")</f>
        <v/>
      </c>
      <c r="L64" s="8" t="str">
        <f t="array" ref="L64">IFERROR(INDEX(Tableau2[CONDITIONNEMENT],SMALL(IF(FOURNISSEUR!$K$3=Tableau2[FOURNISSEUR],ROW(Tableau2[FOURNISSEUR])-MIN(ROW(ALPHABETIQUE!$A$2))+1,""),ROWS(I$7:I65))),"")</f>
        <v/>
      </c>
      <c r="M64" s="8" t="str">
        <f t="array" ref="M64">IFERROR(INDEX(Tableau2[FOURNISSEUR],SMALL(IF(FOURNISSEUR!$K$3=Tableau2[FOURNISSEUR],ROW(Tableau2[FOURNISSEUR])-MIN(ROW(ALPHABETIQUE!$A$2))+1,""),ROWS(I$7:I65))),"")</f>
        <v/>
      </c>
      <c r="N64" s="8" t="str">
        <f t="array" ref="N64">IFERROR(INDEX(Tableau2[STOCK MINI],SMALL(IF(FOURNISSEUR!$K$3=Tableau2[FOURNISSEUR],ROW(Tableau2[FOURNISSEUR])-MIN(ROW(ALPHABETIQUE!$A$2))+1,""),ROWS(I$7:I65))),"")</f>
        <v/>
      </c>
      <c r="O64" s="8" t="str">
        <f t="array" ref="O64">IFERROR(INDEX(Tableau2[PRIX],SMALL(IF(FOURNISSEUR!$K$3=Tableau2[FOURNISSEUR],ROW(Tableau2[FOURNISSEUR])-MIN(ROW(ALPHABETIQUE!$A$2))+1,""),ROWS(I$7:I65))),"")</f>
        <v/>
      </c>
    </row>
    <row r="65" spans="8:15">
      <c r="H65" s="1" t="str">
        <f t="array" ref="H65">IFERROR(INDEX(Tableau2[SPECIALITE],SMALL(IF(FOURNISSEUR!$K$3=Tableau2[FOURNISSEUR],ROW(Tableau2[FOURNISSEUR])-MIN(ROW(ALPHABETIQUE!$A$2))+1,""),ROWS(I$7:I66))),"")</f>
        <v/>
      </c>
      <c r="I65" s="1" t="str">
        <f t="array" ref="I65">IFERROR(INDEX(Tableau2[PRODUIT],SMALL(IF(FOURNISSEUR!$K$3=Tableau2[FOURNISSEUR],ROW(Tableau2[FOURNISSEUR])-MIN(ROW(ALPHABETIQUE!$A$2))+1,""),ROWS(I$7:I66))),"")</f>
        <v/>
      </c>
      <c r="J65" s="1" t="str">
        <f t="array" ref="J65">IFERROR(INDEX(Tableau2[MARQUE],SMALL(IF(FOURNISSEUR!$K$3=Tableau2[FOURNISSEUR],ROW(Tableau2[FOURNISSEUR])-MIN(ROW(ALPHABETIQUE!$A$2))+1,""),ROWS(I$7:I66))),"")</f>
        <v/>
      </c>
      <c r="K65" s="1" t="str">
        <f t="array" ref="K65">IFERROR(INDEX(Tableau2[REFERENCE],SMALL(IF(FOURNISSEUR!$K$3=Tableau2[FOURNISSEUR],ROW(Tableau2[FOURNISSEUR])-MIN(ROW(ALPHABETIQUE!$A$2))+1,""),ROWS(I$7:I66))),"")</f>
        <v/>
      </c>
      <c r="L65" s="8" t="str">
        <f t="array" ref="L65">IFERROR(INDEX(Tableau2[CONDITIONNEMENT],SMALL(IF(FOURNISSEUR!$K$3=Tableau2[FOURNISSEUR],ROW(Tableau2[FOURNISSEUR])-MIN(ROW(ALPHABETIQUE!$A$2))+1,""),ROWS(I$7:I66))),"")</f>
        <v/>
      </c>
      <c r="M65" s="8" t="str">
        <f t="array" ref="M65">IFERROR(INDEX(Tableau2[FOURNISSEUR],SMALL(IF(FOURNISSEUR!$K$3=Tableau2[FOURNISSEUR],ROW(Tableau2[FOURNISSEUR])-MIN(ROW(ALPHABETIQUE!$A$2))+1,""),ROWS(I$7:I66))),"")</f>
        <v/>
      </c>
      <c r="N65" s="8" t="str">
        <f t="array" ref="N65">IFERROR(INDEX(Tableau2[STOCK MINI],SMALL(IF(FOURNISSEUR!$K$3=Tableau2[FOURNISSEUR],ROW(Tableau2[FOURNISSEUR])-MIN(ROW(ALPHABETIQUE!$A$2))+1,""),ROWS(I$7:I66))),"")</f>
        <v/>
      </c>
      <c r="O65" s="8" t="str">
        <f t="array" ref="O65">IFERROR(INDEX(Tableau2[PRIX],SMALL(IF(FOURNISSEUR!$K$3=Tableau2[FOURNISSEUR],ROW(Tableau2[FOURNISSEUR])-MIN(ROW(ALPHABETIQUE!$A$2))+1,""),ROWS(I$7:I66))),"")</f>
        <v/>
      </c>
    </row>
    <row r="66" spans="8:15">
      <c r="H66" s="1" t="str">
        <f t="array" ref="H66">IFERROR(INDEX(Tableau2[SPECIALITE],SMALL(IF(FOURNISSEUR!$K$3=Tableau2[FOURNISSEUR],ROW(Tableau2[FOURNISSEUR])-MIN(ROW(ALPHABETIQUE!$A$2))+1,""),ROWS(I$7:I67))),"")</f>
        <v/>
      </c>
      <c r="I66" s="1" t="str">
        <f t="array" ref="I66">IFERROR(INDEX(Tableau2[PRODUIT],SMALL(IF(FOURNISSEUR!$K$3=Tableau2[FOURNISSEUR],ROW(Tableau2[FOURNISSEUR])-MIN(ROW(ALPHABETIQUE!$A$2))+1,""),ROWS(I$7:I67))),"")</f>
        <v/>
      </c>
      <c r="J66" s="1" t="str">
        <f t="array" ref="J66">IFERROR(INDEX(Tableau2[MARQUE],SMALL(IF(FOURNISSEUR!$K$3=Tableau2[FOURNISSEUR],ROW(Tableau2[FOURNISSEUR])-MIN(ROW(ALPHABETIQUE!$A$2))+1,""),ROWS(I$7:I67))),"")</f>
        <v/>
      </c>
      <c r="K66" s="1" t="str">
        <f t="array" ref="K66">IFERROR(INDEX(Tableau2[REFERENCE],SMALL(IF(FOURNISSEUR!$K$3=Tableau2[FOURNISSEUR],ROW(Tableau2[FOURNISSEUR])-MIN(ROW(ALPHABETIQUE!$A$2))+1,""),ROWS(I$7:I67))),"")</f>
        <v/>
      </c>
      <c r="L66" s="8" t="str">
        <f t="array" ref="L66">IFERROR(INDEX(Tableau2[CONDITIONNEMENT],SMALL(IF(FOURNISSEUR!$K$3=Tableau2[FOURNISSEUR],ROW(Tableau2[FOURNISSEUR])-MIN(ROW(ALPHABETIQUE!$A$2))+1,""),ROWS(I$7:I67))),"")</f>
        <v/>
      </c>
      <c r="M66" s="8" t="str">
        <f t="array" ref="M66">IFERROR(INDEX(Tableau2[FOURNISSEUR],SMALL(IF(FOURNISSEUR!$K$3=Tableau2[FOURNISSEUR],ROW(Tableau2[FOURNISSEUR])-MIN(ROW(ALPHABETIQUE!$A$2))+1,""),ROWS(I$7:I67))),"")</f>
        <v/>
      </c>
      <c r="N66" s="8" t="str">
        <f t="array" ref="N66">IFERROR(INDEX(Tableau2[STOCK MINI],SMALL(IF(FOURNISSEUR!$K$3=Tableau2[FOURNISSEUR],ROW(Tableau2[FOURNISSEUR])-MIN(ROW(ALPHABETIQUE!$A$2))+1,""),ROWS(I$7:I67))),"")</f>
        <v/>
      </c>
      <c r="O66" s="8" t="str">
        <f t="array" ref="O66">IFERROR(INDEX(Tableau2[PRIX],SMALL(IF(FOURNISSEUR!$K$3=Tableau2[FOURNISSEUR],ROW(Tableau2[FOURNISSEUR])-MIN(ROW(ALPHABETIQUE!$A$2))+1,""),ROWS(I$7:I67))),"")</f>
        <v/>
      </c>
    </row>
    <row r="67" spans="8:15">
      <c r="H67" s="1" t="str">
        <f t="array" ref="H67">IFERROR(INDEX(Tableau2[SPECIALITE],SMALL(IF(FOURNISSEUR!$K$3=Tableau2[FOURNISSEUR],ROW(Tableau2[FOURNISSEUR])-MIN(ROW(ALPHABETIQUE!$A$2))+1,""),ROWS(I$7:I68))),"")</f>
        <v/>
      </c>
      <c r="I67" s="1" t="str">
        <f t="array" ref="I67">IFERROR(INDEX(Tableau2[PRODUIT],SMALL(IF(FOURNISSEUR!$K$3=Tableau2[FOURNISSEUR],ROW(Tableau2[FOURNISSEUR])-MIN(ROW(ALPHABETIQUE!$A$2))+1,""),ROWS(I$7:I68))),"")</f>
        <v/>
      </c>
      <c r="J67" s="1" t="str">
        <f t="array" ref="J67">IFERROR(INDEX(Tableau2[MARQUE],SMALL(IF(FOURNISSEUR!$K$3=Tableau2[FOURNISSEUR],ROW(Tableau2[FOURNISSEUR])-MIN(ROW(ALPHABETIQUE!$A$2))+1,""),ROWS(I$7:I68))),"")</f>
        <v/>
      </c>
      <c r="K67" s="1" t="str">
        <f t="array" ref="K67">IFERROR(INDEX(Tableau2[REFERENCE],SMALL(IF(FOURNISSEUR!$K$3=Tableau2[FOURNISSEUR],ROW(Tableau2[FOURNISSEUR])-MIN(ROW(ALPHABETIQUE!$A$2))+1,""),ROWS(I$7:I68))),"")</f>
        <v/>
      </c>
      <c r="L67" s="8" t="str">
        <f t="array" ref="L67">IFERROR(INDEX(Tableau2[CONDITIONNEMENT],SMALL(IF(FOURNISSEUR!$K$3=Tableau2[FOURNISSEUR],ROW(Tableau2[FOURNISSEUR])-MIN(ROW(ALPHABETIQUE!$A$2))+1,""),ROWS(I$7:I68))),"")</f>
        <v/>
      </c>
      <c r="M67" s="8" t="str">
        <f t="array" ref="M67">IFERROR(INDEX(Tableau2[FOURNISSEUR],SMALL(IF(FOURNISSEUR!$K$3=Tableau2[FOURNISSEUR],ROW(Tableau2[FOURNISSEUR])-MIN(ROW(ALPHABETIQUE!$A$2))+1,""),ROWS(I$7:I68))),"")</f>
        <v/>
      </c>
      <c r="N67" s="8" t="str">
        <f t="array" ref="N67">IFERROR(INDEX(Tableau2[STOCK MINI],SMALL(IF(FOURNISSEUR!$K$3=Tableau2[FOURNISSEUR],ROW(Tableau2[FOURNISSEUR])-MIN(ROW(ALPHABETIQUE!$A$2))+1,""),ROWS(I$7:I68))),"")</f>
        <v/>
      </c>
      <c r="O67" s="8" t="str">
        <f t="array" ref="O67">IFERROR(INDEX(Tableau2[PRIX],SMALL(IF(FOURNISSEUR!$K$3=Tableau2[FOURNISSEUR],ROW(Tableau2[FOURNISSEUR])-MIN(ROW(ALPHABETIQUE!$A$2))+1,""),ROWS(I$7:I68))),"")</f>
        <v/>
      </c>
    </row>
    <row r="68" spans="8:15">
      <c r="H68" s="1" t="str">
        <f t="array" ref="H68">IFERROR(INDEX(Tableau2[SPECIALITE],SMALL(IF(FOURNISSEUR!$K$3=Tableau2[FOURNISSEUR],ROW(Tableau2[FOURNISSEUR])-MIN(ROW(ALPHABETIQUE!$A$2))+1,""),ROWS(I$7:I69))),"")</f>
        <v/>
      </c>
      <c r="I68" s="1" t="str">
        <f t="array" ref="I68">IFERROR(INDEX(Tableau2[PRODUIT],SMALL(IF(FOURNISSEUR!$K$3=Tableau2[FOURNISSEUR],ROW(Tableau2[FOURNISSEUR])-MIN(ROW(ALPHABETIQUE!$A$2))+1,""),ROWS(I$7:I69))),"")</f>
        <v/>
      </c>
      <c r="J68" s="1" t="str">
        <f t="array" ref="J68">IFERROR(INDEX(Tableau2[MARQUE],SMALL(IF(FOURNISSEUR!$K$3=Tableau2[FOURNISSEUR],ROW(Tableau2[FOURNISSEUR])-MIN(ROW(ALPHABETIQUE!$A$2))+1,""),ROWS(I$7:I69))),"")</f>
        <v/>
      </c>
      <c r="K68" s="1" t="str">
        <f t="array" ref="K68">IFERROR(INDEX(Tableau2[REFERENCE],SMALL(IF(FOURNISSEUR!$K$3=Tableau2[FOURNISSEUR],ROW(Tableau2[FOURNISSEUR])-MIN(ROW(ALPHABETIQUE!$A$2))+1,""),ROWS(I$7:I69))),"")</f>
        <v/>
      </c>
      <c r="L68" s="8" t="str">
        <f t="array" ref="L68">IFERROR(INDEX(Tableau2[CONDITIONNEMENT],SMALL(IF(FOURNISSEUR!$K$3=Tableau2[FOURNISSEUR],ROW(Tableau2[FOURNISSEUR])-MIN(ROW(ALPHABETIQUE!$A$2))+1,""),ROWS(I$7:I69))),"")</f>
        <v/>
      </c>
      <c r="M68" s="8" t="str">
        <f t="array" ref="M68">IFERROR(INDEX(Tableau2[FOURNISSEUR],SMALL(IF(FOURNISSEUR!$K$3=Tableau2[FOURNISSEUR],ROW(Tableau2[FOURNISSEUR])-MIN(ROW(ALPHABETIQUE!$A$2))+1,""),ROWS(I$7:I69))),"")</f>
        <v/>
      </c>
      <c r="N68" s="8" t="str">
        <f t="array" ref="N68">IFERROR(INDEX(Tableau2[STOCK MINI],SMALL(IF(FOURNISSEUR!$K$3=Tableau2[FOURNISSEUR],ROW(Tableau2[FOURNISSEUR])-MIN(ROW(ALPHABETIQUE!$A$2))+1,""),ROWS(I$7:I69))),"")</f>
        <v/>
      </c>
      <c r="O68" s="8" t="str">
        <f t="array" ref="O68">IFERROR(INDEX(Tableau2[PRIX],SMALL(IF(FOURNISSEUR!$K$3=Tableau2[FOURNISSEUR],ROW(Tableau2[FOURNISSEUR])-MIN(ROW(ALPHABETIQUE!$A$2))+1,""),ROWS(I$7:I69))),"")</f>
        <v/>
      </c>
    </row>
    <row r="69" spans="8:15">
      <c r="H69" s="1" t="str">
        <f t="array" ref="H69">IFERROR(INDEX(Tableau2[SPECIALITE],SMALL(IF(FOURNISSEUR!$K$3=Tableau2[FOURNISSEUR],ROW(Tableau2[FOURNISSEUR])-MIN(ROW(ALPHABETIQUE!$A$2))+1,""),ROWS(I$7:I70))),"")</f>
        <v/>
      </c>
      <c r="I69" s="1" t="str">
        <f t="array" ref="I69">IFERROR(INDEX(Tableau2[PRODUIT],SMALL(IF(FOURNISSEUR!$K$3=Tableau2[FOURNISSEUR],ROW(Tableau2[FOURNISSEUR])-MIN(ROW(ALPHABETIQUE!$A$2))+1,""),ROWS(I$7:I70))),"")</f>
        <v/>
      </c>
      <c r="J69" s="1" t="str">
        <f t="array" ref="J69">IFERROR(INDEX(Tableau2[MARQUE],SMALL(IF(FOURNISSEUR!$K$3=Tableau2[FOURNISSEUR],ROW(Tableau2[FOURNISSEUR])-MIN(ROW(ALPHABETIQUE!$A$2))+1,""),ROWS(I$7:I70))),"")</f>
        <v/>
      </c>
      <c r="K69" s="1" t="str">
        <f t="array" ref="K69">IFERROR(INDEX(Tableau2[REFERENCE],SMALL(IF(FOURNISSEUR!$K$3=Tableau2[FOURNISSEUR],ROW(Tableau2[FOURNISSEUR])-MIN(ROW(ALPHABETIQUE!$A$2))+1,""),ROWS(I$7:I70))),"")</f>
        <v/>
      </c>
      <c r="L69" s="8" t="str">
        <f t="array" ref="L69">IFERROR(INDEX(Tableau2[CONDITIONNEMENT],SMALL(IF(FOURNISSEUR!$K$3=Tableau2[FOURNISSEUR],ROW(Tableau2[FOURNISSEUR])-MIN(ROW(ALPHABETIQUE!$A$2))+1,""),ROWS(I$7:I70))),"")</f>
        <v/>
      </c>
      <c r="M69" s="8" t="str">
        <f t="array" ref="M69">IFERROR(INDEX(Tableau2[FOURNISSEUR],SMALL(IF(FOURNISSEUR!$K$3=Tableau2[FOURNISSEUR],ROW(Tableau2[FOURNISSEUR])-MIN(ROW(ALPHABETIQUE!$A$2))+1,""),ROWS(I$7:I70))),"")</f>
        <v/>
      </c>
      <c r="N69" s="8" t="str">
        <f t="array" ref="N69">IFERROR(INDEX(Tableau2[STOCK MINI],SMALL(IF(FOURNISSEUR!$K$3=Tableau2[FOURNISSEUR],ROW(Tableau2[FOURNISSEUR])-MIN(ROW(ALPHABETIQUE!$A$2))+1,""),ROWS(I$7:I70))),"")</f>
        <v/>
      </c>
      <c r="O69" s="8" t="str">
        <f t="array" ref="O69">IFERROR(INDEX(Tableau2[PRIX],SMALL(IF(FOURNISSEUR!$K$3=Tableau2[FOURNISSEUR],ROW(Tableau2[FOURNISSEUR])-MIN(ROW(ALPHABETIQUE!$A$2))+1,""),ROWS(I$7:I70))),"")</f>
        <v/>
      </c>
    </row>
    <row r="70" spans="8:15">
      <c r="H70" s="1" t="str">
        <f t="array" ref="H70">IFERROR(INDEX(Tableau2[SPECIALITE],SMALL(IF(FOURNISSEUR!$K$3=Tableau2[FOURNISSEUR],ROW(Tableau2[FOURNISSEUR])-MIN(ROW(ALPHABETIQUE!$A$2))+1,""),ROWS(I$7:I71))),"")</f>
        <v/>
      </c>
      <c r="I70" s="1" t="str">
        <f t="array" ref="I70">IFERROR(INDEX(Tableau2[PRODUIT],SMALL(IF(FOURNISSEUR!$K$3=Tableau2[FOURNISSEUR],ROW(Tableau2[FOURNISSEUR])-MIN(ROW(ALPHABETIQUE!$A$2))+1,""),ROWS(I$7:I71))),"")</f>
        <v/>
      </c>
      <c r="J70" s="1" t="str">
        <f t="array" ref="J70">IFERROR(INDEX(Tableau2[MARQUE],SMALL(IF(FOURNISSEUR!$K$3=Tableau2[FOURNISSEUR],ROW(Tableau2[FOURNISSEUR])-MIN(ROW(ALPHABETIQUE!$A$2))+1,""),ROWS(I$7:I71))),"")</f>
        <v/>
      </c>
      <c r="K70" s="1" t="str">
        <f t="array" ref="K70">IFERROR(INDEX(Tableau2[REFERENCE],SMALL(IF(FOURNISSEUR!$K$3=Tableau2[FOURNISSEUR],ROW(Tableau2[FOURNISSEUR])-MIN(ROW(ALPHABETIQUE!$A$2))+1,""),ROWS(I$7:I71))),"")</f>
        <v/>
      </c>
      <c r="L70" s="8" t="str">
        <f t="array" ref="L70">IFERROR(INDEX(Tableau2[CONDITIONNEMENT],SMALL(IF(FOURNISSEUR!$K$3=Tableau2[FOURNISSEUR],ROW(Tableau2[FOURNISSEUR])-MIN(ROW(ALPHABETIQUE!$A$2))+1,""),ROWS(I$7:I71))),"")</f>
        <v/>
      </c>
      <c r="M70" s="8" t="str">
        <f t="array" ref="M70">IFERROR(INDEX(Tableau2[FOURNISSEUR],SMALL(IF(FOURNISSEUR!$K$3=Tableau2[FOURNISSEUR],ROW(Tableau2[FOURNISSEUR])-MIN(ROW(ALPHABETIQUE!$A$2))+1,""),ROWS(I$7:I71))),"")</f>
        <v/>
      </c>
      <c r="N70" s="8" t="str">
        <f t="array" ref="N70">IFERROR(INDEX(Tableau2[STOCK MINI],SMALL(IF(FOURNISSEUR!$K$3=Tableau2[FOURNISSEUR],ROW(Tableau2[FOURNISSEUR])-MIN(ROW(ALPHABETIQUE!$A$2))+1,""),ROWS(I$7:I71))),"")</f>
        <v/>
      </c>
      <c r="O70" s="8" t="str">
        <f t="array" ref="O70">IFERROR(INDEX(Tableau2[PRIX],SMALL(IF(FOURNISSEUR!$K$3=Tableau2[FOURNISSEUR],ROW(Tableau2[FOURNISSEUR])-MIN(ROW(ALPHABETIQUE!$A$2))+1,""),ROWS(I$7:I71))),"")</f>
        <v/>
      </c>
    </row>
    <row r="71" spans="8:15">
      <c r="H71" s="1" t="str">
        <f t="array" ref="H71">IFERROR(INDEX(Tableau2[SPECIALITE],SMALL(IF(FOURNISSEUR!$K$3=Tableau2[FOURNISSEUR],ROW(Tableau2[FOURNISSEUR])-MIN(ROW(ALPHABETIQUE!$A$2))+1,""),ROWS(I$7:I72))),"")</f>
        <v/>
      </c>
      <c r="I71" s="1" t="str">
        <f t="array" ref="I71">IFERROR(INDEX(Tableau2[PRODUIT],SMALL(IF(FOURNISSEUR!$K$3=Tableau2[FOURNISSEUR],ROW(Tableau2[FOURNISSEUR])-MIN(ROW(ALPHABETIQUE!$A$2))+1,""),ROWS(I$7:I72))),"")</f>
        <v/>
      </c>
      <c r="J71" s="1" t="str">
        <f t="array" ref="J71">IFERROR(INDEX(Tableau2[MARQUE],SMALL(IF(FOURNISSEUR!$K$3=Tableau2[FOURNISSEUR],ROW(Tableau2[FOURNISSEUR])-MIN(ROW(ALPHABETIQUE!$A$2))+1,""),ROWS(I$7:I72))),"")</f>
        <v/>
      </c>
      <c r="K71" s="1" t="str">
        <f t="array" ref="K71">IFERROR(INDEX(Tableau2[REFERENCE],SMALL(IF(FOURNISSEUR!$K$3=Tableau2[FOURNISSEUR],ROW(Tableau2[FOURNISSEUR])-MIN(ROW(ALPHABETIQUE!$A$2))+1,""),ROWS(I$7:I72))),"")</f>
        <v/>
      </c>
      <c r="L71" s="8" t="str">
        <f t="array" ref="L71">IFERROR(INDEX(Tableau2[CONDITIONNEMENT],SMALL(IF(FOURNISSEUR!$K$3=Tableau2[FOURNISSEUR],ROW(Tableau2[FOURNISSEUR])-MIN(ROW(ALPHABETIQUE!$A$2))+1,""),ROWS(I$7:I72))),"")</f>
        <v/>
      </c>
      <c r="M71" s="8" t="str">
        <f t="array" ref="M71">IFERROR(INDEX(Tableau2[FOURNISSEUR],SMALL(IF(FOURNISSEUR!$K$3=Tableau2[FOURNISSEUR],ROW(Tableau2[FOURNISSEUR])-MIN(ROW(ALPHABETIQUE!$A$2))+1,""),ROWS(I$7:I72))),"")</f>
        <v/>
      </c>
      <c r="N71" s="8" t="str">
        <f t="array" ref="N71">IFERROR(INDEX(Tableau2[STOCK MINI],SMALL(IF(FOURNISSEUR!$K$3=Tableau2[FOURNISSEUR],ROW(Tableau2[FOURNISSEUR])-MIN(ROW(ALPHABETIQUE!$A$2))+1,""),ROWS(I$7:I72))),"")</f>
        <v/>
      </c>
      <c r="O71" s="8" t="str">
        <f t="array" ref="O71">IFERROR(INDEX(Tableau2[PRIX],SMALL(IF(FOURNISSEUR!$K$3=Tableau2[FOURNISSEUR],ROW(Tableau2[FOURNISSEUR])-MIN(ROW(ALPHABETIQUE!$A$2))+1,""),ROWS(I$7:I72))),"")</f>
        <v/>
      </c>
    </row>
    <row r="72" spans="8:15">
      <c r="H72" s="1" t="str">
        <f t="array" ref="H72">IFERROR(INDEX(Tableau2[SPECIALITE],SMALL(IF(FOURNISSEUR!$K$3=Tableau2[FOURNISSEUR],ROW(Tableau2[FOURNISSEUR])-MIN(ROW(ALPHABETIQUE!$A$2))+1,""),ROWS(I$7:I73))),"")</f>
        <v/>
      </c>
      <c r="I72" s="1" t="str">
        <f t="array" ref="I72">IFERROR(INDEX(Tableau2[PRODUIT],SMALL(IF(FOURNISSEUR!$K$3=Tableau2[FOURNISSEUR],ROW(Tableau2[FOURNISSEUR])-MIN(ROW(ALPHABETIQUE!$A$2))+1,""),ROWS(I$7:I73))),"")</f>
        <v/>
      </c>
      <c r="J72" s="1" t="str">
        <f t="array" ref="J72">IFERROR(INDEX(Tableau2[MARQUE],SMALL(IF(FOURNISSEUR!$K$3=Tableau2[FOURNISSEUR],ROW(Tableau2[FOURNISSEUR])-MIN(ROW(ALPHABETIQUE!$A$2))+1,""),ROWS(I$7:I73))),"")</f>
        <v/>
      </c>
      <c r="K72" s="1" t="str">
        <f t="array" ref="K72">IFERROR(INDEX(Tableau2[REFERENCE],SMALL(IF(FOURNISSEUR!$K$3=Tableau2[FOURNISSEUR],ROW(Tableau2[FOURNISSEUR])-MIN(ROW(ALPHABETIQUE!$A$2))+1,""),ROWS(I$7:I73))),"")</f>
        <v/>
      </c>
      <c r="L72" s="8" t="str">
        <f t="array" ref="L72">IFERROR(INDEX(Tableau2[CONDITIONNEMENT],SMALL(IF(FOURNISSEUR!$K$3=Tableau2[FOURNISSEUR],ROW(Tableau2[FOURNISSEUR])-MIN(ROW(ALPHABETIQUE!$A$2))+1,""),ROWS(I$7:I73))),"")</f>
        <v/>
      </c>
      <c r="M72" s="8" t="str">
        <f t="array" ref="M72">IFERROR(INDEX(Tableau2[FOURNISSEUR],SMALL(IF(FOURNISSEUR!$K$3=Tableau2[FOURNISSEUR],ROW(Tableau2[FOURNISSEUR])-MIN(ROW(ALPHABETIQUE!$A$2))+1,""),ROWS(I$7:I73))),"")</f>
        <v/>
      </c>
      <c r="N72" s="8" t="str">
        <f t="array" ref="N72">IFERROR(INDEX(Tableau2[STOCK MINI],SMALL(IF(FOURNISSEUR!$K$3=Tableau2[FOURNISSEUR],ROW(Tableau2[FOURNISSEUR])-MIN(ROW(ALPHABETIQUE!$A$2))+1,""),ROWS(I$7:I73))),"")</f>
        <v/>
      </c>
      <c r="O72" s="8" t="str">
        <f t="array" ref="O72">IFERROR(INDEX(Tableau2[PRIX],SMALL(IF(FOURNISSEUR!$K$3=Tableau2[FOURNISSEUR],ROW(Tableau2[FOURNISSEUR])-MIN(ROW(ALPHABETIQUE!$A$2))+1,""),ROWS(I$7:I73))),"")</f>
        <v/>
      </c>
    </row>
    <row r="73" spans="8:15">
      <c r="H73" s="1" t="str">
        <f t="array" ref="H73">IFERROR(INDEX(Tableau2[SPECIALITE],SMALL(IF(FOURNISSEUR!$K$3=Tableau2[FOURNISSEUR],ROW(Tableau2[FOURNISSEUR])-MIN(ROW(ALPHABETIQUE!$A$2))+1,""),ROWS(I$7:I74))),"")</f>
        <v/>
      </c>
      <c r="I73" s="1" t="str">
        <f t="array" ref="I73">IFERROR(INDEX(Tableau2[PRODUIT],SMALL(IF(FOURNISSEUR!$K$3=Tableau2[FOURNISSEUR],ROW(Tableau2[FOURNISSEUR])-MIN(ROW(ALPHABETIQUE!$A$2))+1,""),ROWS(I$7:I74))),"")</f>
        <v/>
      </c>
      <c r="J73" s="1" t="str">
        <f t="array" ref="J73">IFERROR(INDEX(Tableau2[MARQUE],SMALL(IF(FOURNISSEUR!$K$3=Tableau2[FOURNISSEUR],ROW(Tableau2[FOURNISSEUR])-MIN(ROW(ALPHABETIQUE!$A$2))+1,""),ROWS(I$7:I74))),"")</f>
        <v/>
      </c>
      <c r="K73" s="1" t="str">
        <f t="array" ref="K73">IFERROR(INDEX(Tableau2[REFERENCE],SMALL(IF(FOURNISSEUR!$K$3=Tableau2[FOURNISSEUR],ROW(Tableau2[FOURNISSEUR])-MIN(ROW(ALPHABETIQUE!$A$2))+1,""),ROWS(I$7:I74))),"")</f>
        <v/>
      </c>
      <c r="L73" s="8" t="str">
        <f t="array" ref="L73">IFERROR(INDEX(Tableau2[CONDITIONNEMENT],SMALL(IF(FOURNISSEUR!$K$3=Tableau2[FOURNISSEUR],ROW(Tableau2[FOURNISSEUR])-MIN(ROW(ALPHABETIQUE!$A$2))+1,""),ROWS(I$7:I74))),"")</f>
        <v/>
      </c>
      <c r="M73" s="8" t="str">
        <f t="array" ref="M73">IFERROR(INDEX(Tableau2[FOURNISSEUR],SMALL(IF(FOURNISSEUR!$K$3=Tableau2[FOURNISSEUR],ROW(Tableau2[FOURNISSEUR])-MIN(ROW(ALPHABETIQUE!$A$2))+1,""),ROWS(I$7:I74))),"")</f>
        <v/>
      </c>
      <c r="N73" s="8" t="str">
        <f t="array" ref="N73">IFERROR(INDEX(Tableau2[STOCK MINI],SMALL(IF(FOURNISSEUR!$K$3=Tableau2[FOURNISSEUR],ROW(Tableau2[FOURNISSEUR])-MIN(ROW(ALPHABETIQUE!$A$2))+1,""),ROWS(I$7:I74))),"")</f>
        <v/>
      </c>
      <c r="O73" s="8" t="str">
        <f t="array" ref="O73">IFERROR(INDEX(Tableau2[PRIX],SMALL(IF(FOURNISSEUR!$K$3=Tableau2[FOURNISSEUR],ROW(Tableau2[FOURNISSEUR])-MIN(ROW(ALPHABETIQUE!$A$2))+1,""),ROWS(I$7:I74))),"")</f>
        <v/>
      </c>
    </row>
    <row r="74" spans="8:15">
      <c r="H74" s="1" t="str">
        <f t="array" ref="H74">IFERROR(INDEX(Tableau2[SPECIALITE],SMALL(IF(FOURNISSEUR!$K$3=Tableau2[FOURNISSEUR],ROW(Tableau2[FOURNISSEUR])-MIN(ROW(ALPHABETIQUE!$A$2))+1,""),ROWS(I$7:I75))),"")</f>
        <v/>
      </c>
      <c r="I74" s="1" t="str">
        <f t="array" ref="I74">IFERROR(INDEX(Tableau2[PRODUIT],SMALL(IF(FOURNISSEUR!$K$3=Tableau2[FOURNISSEUR],ROW(Tableau2[FOURNISSEUR])-MIN(ROW(ALPHABETIQUE!$A$2))+1,""),ROWS(I$7:I75))),"")</f>
        <v/>
      </c>
      <c r="J74" s="1" t="str">
        <f t="array" ref="J74">IFERROR(INDEX(Tableau2[MARQUE],SMALL(IF(FOURNISSEUR!$K$3=Tableau2[FOURNISSEUR],ROW(Tableau2[FOURNISSEUR])-MIN(ROW(ALPHABETIQUE!$A$2))+1,""),ROWS(I$7:I75))),"")</f>
        <v/>
      </c>
      <c r="K74" s="1" t="str">
        <f t="array" ref="K74">IFERROR(INDEX(Tableau2[REFERENCE],SMALL(IF(FOURNISSEUR!$K$3=Tableau2[FOURNISSEUR],ROW(Tableau2[FOURNISSEUR])-MIN(ROW(ALPHABETIQUE!$A$2))+1,""),ROWS(I$7:I75))),"")</f>
        <v/>
      </c>
      <c r="L74" s="8" t="str">
        <f t="array" ref="L74">IFERROR(INDEX(Tableau2[CONDITIONNEMENT],SMALL(IF(FOURNISSEUR!$K$3=Tableau2[FOURNISSEUR],ROW(Tableau2[FOURNISSEUR])-MIN(ROW(ALPHABETIQUE!$A$2))+1,""),ROWS(I$7:I75))),"")</f>
        <v/>
      </c>
      <c r="M74" s="8" t="str">
        <f t="array" ref="M74">IFERROR(INDEX(Tableau2[FOURNISSEUR],SMALL(IF(FOURNISSEUR!$K$3=Tableau2[FOURNISSEUR],ROW(Tableau2[FOURNISSEUR])-MIN(ROW(ALPHABETIQUE!$A$2))+1,""),ROWS(I$7:I75))),"")</f>
        <v/>
      </c>
      <c r="N74" s="8" t="str">
        <f t="array" ref="N74">IFERROR(INDEX(Tableau2[STOCK MINI],SMALL(IF(FOURNISSEUR!$K$3=Tableau2[FOURNISSEUR],ROW(Tableau2[FOURNISSEUR])-MIN(ROW(ALPHABETIQUE!$A$2))+1,""),ROWS(I$7:I75))),"")</f>
        <v/>
      </c>
      <c r="O74" s="8" t="str">
        <f t="array" ref="O74">IFERROR(INDEX(Tableau2[PRIX],SMALL(IF(FOURNISSEUR!$K$3=Tableau2[FOURNISSEUR],ROW(Tableau2[FOURNISSEUR])-MIN(ROW(ALPHABETIQUE!$A$2))+1,""),ROWS(I$7:I75))),"")</f>
        <v/>
      </c>
    </row>
    <row r="75" spans="8:15">
      <c r="H75" s="1" t="str">
        <f t="array" ref="H75">IFERROR(INDEX(Tableau2[SPECIALITE],SMALL(IF(FOURNISSEUR!$K$3=Tableau2[FOURNISSEUR],ROW(Tableau2[FOURNISSEUR])-MIN(ROW(ALPHABETIQUE!$A$2))+1,""),ROWS(I$7:I76))),"")</f>
        <v/>
      </c>
      <c r="I75" s="1" t="str">
        <f t="array" ref="I75">IFERROR(INDEX(Tableau2[PRODUIT],SMALL(IF(FOURNISSEUR!$K$3=Tableau2[FOURNISSEUR],ROW(Tableau2[FOURNISSEUR])-MIN(ROW(ALPHABETIQUE!$A$2))+1,""),ROWS(I$7:I76))),"")</f>
        <v/>
      </c>
      <c r="J75" s="1" t="str">
        <f t="array" ref="J75">IFERROR(INDEX(Tableau2[MARQUE],SMALL(IF(FOURNISSEUR!$K$3=Tableau2[FOURNISSEUR],ROW(Tableau2[FOURNISSEUR])-MIN(ROW(ALPHABETIQUE!$A$2))+1,""),ROWS(I$7:I76))),"")</f>
        <v/>
      </c>
      <c r="K75" s="1" t="str">
        <f t="array" ref="K75">IFERROR(INDEX(Tableau2[REFERENCE],SMALL(IF(FOURNISSEUR!$K$3=Tableau2[FOURNISSEUR],ROW(Tableau2[FOURNISSEUR])-MIN(ROW(ALPHABETIQUE!$A$2))+1,""),ROWS(I$7:I76))),"")</f>
        <v/>
      </c>
      <c r="L75" s="8" t="str">
        <f t="array" ref="L75">IFERROR(INDEX(Tableau2[CONDITIONNEMENT],SMALL(IF(FOURNISSEUR!$K$3=Tableau2[FOURNISSEUR],ROW(Tableau2[FOURNISSEUR])-MIN(ROW(ALPHABETIQUE!$A$2))+1,""),ROWS(I$7:I76))),"")</f>
        <v/>
      </c>
      <c r="M75" s="8" t="str">
        <f t="array" ref="M75">IFERROR(INDEX(Tableau2[FOURNISSEUR],SMALL(IF(FOURNISSEUR!$K$3=Tableau2[FOURNISSEUR],ROW(Tableau2[FOURNISSEUR])-MIN(ROW(ALPHABETIQUE!$A$2))+1,""),ROWS(I$7:I76))),"")</f>
        <v/>
      </c>
      <c r="N75" s="8" t="str">
        <f t="array" ref="N75">IFERROR(INDEX(Tableau2[STOCK MINI],SMALL(IF(FOURNISSEUR!$K$3=Tableau2[FOURNISSEUR],ROW(Tableau2[FOURNISSEUR])-MIN(ROW(ALPHABETIQUE!$A$2))+1,""),ROWS(I$7:I76))),"")</f>
        <v/>
      </c>
      <c r="O75" s="8" t="str">
        <f t="array" ref="O75">IFERROR(INDEX(Tableau2[PRIX],SMALL(IF(FOURNISSEUR!$K$3=Tableau2[FOURNISSEUR],ROW(Tableau2[FOURNISSEUR])-MIN(ROW(ALPHABETIQUE!$A$2))+1,""),ROWS(I$7:I76))),"")</f>
        <v/>
      </c>
    </row>
    <row r="76" spans="8:15">
      <c r="H76" s="1" t="str">
        <f t="array" ref="H76">IFERROR(INDEX(Tableau2[SPECIALITE],SMALL(IF(FOURNISSEUR!$K$3=Tableau2[FOURNISSEUR],ROW(Tableau2[FOURNISSEUR])-MIN(ROW(ALPHABETIQUE!$A$2))+1,""),ROWS(I$7:I77))),"")</f>
        <v/>
      </c>
      <c r="I76" s="1" t="str">
        <f t="array" ref="I76">IFERROR(INDEX(Tableau2[PRODUIT],SMALL(IF(FOURNISSEUR!$K$3=Tableau2[FOURNISSEUR],ROW(Tableau2[FOURNISSEUR])-MIN(ROW(ALPHABETIQUE!$A$2))+1,""),ROWS(I$7:I77))),"")</f>
        <v/>
      </c>
      <c r="J76" s="1" t="str">
        <f t="array" ref="J76">IFERROR(INDEX(Tableau2[MARQUE],SMALL(IF(FOURNISSEUR!$K$3=Tableau2[FOURNISSEUR],ROW(Tableau2[FOURNISSEUR])-MIN(ROW(ALPHABETIQUE!$A$2))+1,""),ROWS(I$7:I77))),"")</f>
        <v/>
      </c>
      <c r="K76" s="1" t="str">
        <f t="array" ref="K76">IFERROR(INDEX(Tableau2[REFERENCE],SMALL(IF(FOURNISSEUR!$K$3=Tableau2[FOURNISSEUR],ROW(Tableau2[FOURNISSEUR])-MIN(ROW(ALPHABETIQUE!$A$2))+1,""),ROWS(I$7:I77))),"")</f>
        <v/>
      </c>
      <c r="L76" s="8" t="str">
        <f t="array" ref="L76">IFERROR(INDEX(Tableau2[CONDITIONNEMENT],SMALL(IF(FOURNISSEUR!$K$3=Tableau2[FOURNISSEUR],ROW(Tableau2[FOURNISSEUR])-MIN(ROW(ALPHABETIQUE!$A$2))+1,""),ROWS(I$7:I77))),"")</f>
        <v/>
      </c>
      <c r="M76" s="8" t="str">
        <f t="array" ref="M76">IFERROR(INDEX(Tableau2[FOURNISSEUR],SMALL(IF(FOURNISSEUR!$K$3=Tableau2[FOURNISSEUR],ROW(Tableau2[FOURNISSEUR])-MIN(ROW(ALPHABETIQUE!$A$2))+1,""),ROWS(I$7:I77))),"")</f>
        <v/>
      </c>
      <c r="N76" s="8" t="str">
        <f t="array" ref="N76">IFERROR(INDEX(Tableau2[STOCK MINI],SMALL(IF(FOURNISSEUR!$K$3=Tableau2[FOURNISSEUR],ROW(Tableau2[FOURNISSEUR])-MIN(ROW(ALPHABETIQUE!$A$2))+1,""),ROWS(I$7:I77))),"")</f>
        <v/>
      </c>
      <c r="O76" s="8" t="str">
        <f t="array" ref="O76">IFERROR(INDEX(Tableau2[PRIX],SMALL(IF(FOURNISSEUR!$K$3=Tableau2[FOURNISSEUR],ROW(Tableau2[FOURNISSEUR])-MIN(ROW(ALPHABETIQUE!$A$2))+1,""),ROWS(I$7:I77))),"")</f>
        <v/>
      </c>
    </row>
    <row r="77" spans="8:15">
      <c r="H77" s="1" t="str">
        <f t="array" ref="H77">IFERROR(INDEX(Tableau2[SPECIALITE],SMALL(IF(FOURNISSEUR!$K$3=Tableau2[FOURNISSEUR],ROW(Tableau2[FOURNISSEUR])-MIN(ROW(ALPHABETIQUE!$A$2))+1,""),ROWS(I$7:I78))),"")</f>
        <v/>
      </c>
      <c r="I77" s="1" t="str">
        <f t="array" ref="I77">IFERROR(INDEX(Tableau2[PRODUIT],SMALL(IF(FOURNISSEUR!$K$3=Tableau2[FOURNISSEUR],ROW(Tableau2[FOURNISSEUR])-MIN(ROW(ALPHABETIQUE!$A$2))+1,""),ROWS(I$7:I78))),"")</f>
        <v/>
      </c>
      <c r="J77" s="1" t="str">
        <f t="array" ref="J77">IFERROR(INDEX(Tableau2[MARQUE],SMALL(IF(FOURNISSEUR!$K$3=Tableau2[FOURNISSEUR],ROW(Tableau2[FOURNISSEUR])-MIN(ROW(ALPHABETIQUE!$A$2))+1,""),ROWS(I$7:I78))),"")</f>
        <v/>
      </c>
      <c r="K77" s="1" t="str">
        <f t="array" ref="K77">IFERROR(INDEX(Tableau2[REFERENCE],SMALL(IF(FOURNISSEUR!$K$3=Tableau2[FOURNISSEUR],ROW(Tableau2[FOURNISSEUR])-MIN(ROW(ALPHABETIQUE!$A$2))+1,""),ROWS(I$7:I78))),"")</f>
        <v/>
      </c>
      <c r="L77" s="8" t="str">
        <f t="array" ref="L77">IFERROR(INDEX(Tableau2[CONDITIONNEMENT],SMALL(IF(FOURNISSEUR!$K$3=Tableau2[FOURNISSEUR],ROW(Tableau2[FOURNISSEUR])-MIN(ROW(ALPHABETIQUE!$A$2))+1,""),ROWS(I$7:I78))),"")</f>
        <v/>
      </c>
      <c r="M77" s="8" t="str">
        <f t="array" ref="M77">IFERROR(INDEX(Tableau2[FOURNISSEUR],SMALL(IF(FOURNISSEUR!$K$3=Tableau2[FOURNISSEUR],ROW(Tableau2[FOURNISSEUR])-MIN(ROW(ALPHABETIQUE!$A$2))+1,""),ROWS(I$7:I78))),"")</f>
        <v/>
      </c>
      <c r="N77" s="8" t="str">
        <f t="array" ref="N77">IFERROR(INDEX(Tableau2[STOCK MINI],SMALL(IF(FOURNISSEUR!$K$3=Tableau2[FOURNISSEUR],ROW(Tableau2[FOURNISSEUR])-MIN(ROW(ALPHABETIQUE!$A$2))+1,""),ROWS(I$7:I78))),"")</f>
        <v/>
      </c>
      <c r="O77" s="8" t="str">
        <f t="array" ref="O77">IFERROR(INDEX(Tableau2[PRIX],SMALL(IF(FOURNISSEUR!$K$3=Tableau2[FOURNISSEUR],ROW(Tableau2[FOURNISSEUR])-MIN(ROW(ALPHABETIQUE!$A$2))+1,""),ROWS(I$7:I78))),"")</f>
        <v/>
      </c>
    </row>
    <row r="78" spans="8:15">
      <c r="H78" s="1" t="str">
        <f t="array" ref="H78">IFERROR(INDEX(Tableau2[SPECIALITE],SMALL(IF(FOURNISSEUR!$K$3=Tableau2[FOURNISSEUR],ROW(Tableau2[FOURNISSEUR])-MIN(ROW(ALPHABETIQUE!$A$2))+1,""),ROWS(I$7:I79))),"")</f>
        <v/>
      </c>
      <c r="I78" s="1" t="str">
        <f t="array" ref="I78">IFERROR(INDEX(Tableau2[PRODUIT],SMALL(IF(FOURNISSEUR!$K$3=Tableau2[FOURNISSEUR],ROW(Tableau2[FOURNISSEUR])-MIN(ROW(ALPHABETIQUE!$A$2))+1,""),ROWS(I$7:I79))),"")</f>
        <v/>
      </c>
      <c r="J78" s="1" t="str">
        <f t="array" ref="J78">IFERROR(INDEX(Tableau2[MARQUE],SMALL(IF(FOURNISSEUR!$K$3=Tableau2[FOURNISSEUR],ROW(Tableau2[FOURNISSEUR])-MIN(ROW(ALPHABETIQUE!$A$2))+1,""),ROWS(I$7:I79))),"")</f>
        <v/>
      </c>
      <c r="K78" s="1" t="str">
        <f t="array" ref="K78">IFERROR(INDEX(Tableau2[REFERENCE],SMALL(IF(FOURNISSEUR!$K$3=Tableau2[FOURNISSEUR],ROW(Tableau2[FOURNISSEUR])-MIN(ROW(ALPHABETIQUE!$A$2))+1,""),ROWS(I$7:I79))),"")</f>
        <v/>
      </c>
      <c r="L78" s="8" t="str">
        <f t="array" ref="L78">IFERROR(INDEX(Tableau2[CONDITIONNEMENT],SMALL(IF(FOURNISSEUR!$K$3=Tableau2[FOURNISSEUR],ROW(Tableau2[FOURNISSEUR])-MIN(ROW(ALPHABETIQUE!$A$2))+1,""),ROWS(I$7:I79))),"")</f>
        <v/>
      </c>
      <c r="M78" s="8" t="str">
        <f t="array" ref="M78">IFERROR(INDEX(Tableau2[FOURNISSEUR],SMALL(IF(FOURNISSEUR!$K$3=Tableau2[FOURNISSEUR],ROW(Tableau2[FOURNISSEUR])-MIN(ROW(ALPHABETIQUE!$A$2))+1,""),ROWS(I$7:I79))),"")</f>
        <v/>
      </c>
      <c r="N78" s="8" t="str">
        <f t="array" ref="N78">IFERROR(INDEX(Tableau2[STOCK MINI],SMALL(IF(FOURNISSEUR!$K$3=Tableau2[FOURNISSEUR],ROW(Tableau2[FOURNISSEUR])-MIN(ROW(ALPHABETIQUE!$A$2))+1,""),ROWS(I$7:I79))),"")</f>
        <v/>
      </c>
      <c r="O78" s="8" t="str">
        <f t="array" ref="O78">IFERROR(INDEX(Tableau2[PRIX],SMALL(IF(FOURNISSEUR!$K$3=Tableau2[FOURNISSEUR],ROW(Tableau2[FOURNISSEUR])-MIN(ROW(ALPHABETIQUE!$A$2))+1,""),ROWS(I$7:I79))),"")</f>
        <v/>
      </c>
    </row>
    <row r="79" spans="8:15">
      <c r="H79" s="1" t="str">
        <f t="array" ref="H79">IFERROR(INDEX(Tableau2[SPECIALITE],SMALL(IF(FOURNISSEUR!$K$3=Tableau2[FOURNISSEUR],ROW(Tableau2[FOURNISSEUR])-MIN(ROW(ALPHABETIQUE!$A$2))+1,""),ROWS(I$7:I80))),"")</f>
        <v/>
      </c>
      <c r="I79" s="1" t="str">
        <f t="array" ref="I79">IFERROR(INDEX(Tableau2[PRODUIT],SMALL(IF(FOURNISSEUR!$K$3=Tableau2[FOURNISSEUR],ROW(Tableau2[FOURNISSEUR])-MIN(ROW(ALPHABETIQUE!$A$2))+1,""),ROWS(I$7:I80))),"")</f>
        <v/>
      </c>
      <c r="J79" s="1" t="str">
        <f t="array" ref="J79">IFERROR(INDEX(Tableau2[MARQUE],SMALL(IF(FOURNISSEUR!$K$3=Tableau2[FOURNISSEUR],ROW(Tableau2[FOURNISSEUR])-MIN(ROW(ALPHABETIQUE!$A$2))+1,""),ROWS(I$7:I80))),"")</f>
        <v/>
      </c>
      <c r="K79" s="1" t="str">
        <f t="array" ref="K79">IFERROR(INDEX(Tableau2[REFERENCE],SMALL(IF(FOURNISSEUR!$K$3=Tableau2[FOURNISSEUR],ROW(Tableau2[FOURNISSEUR])-MIN(ROW(ALPHABETIQUE!$A$2))+1,""),ROWS(I$7:I80))),"")</f>
        <v/>
      </c>
      <c r="L79" s="8" t="str">
        <f t="array" ref="L79">IFERROR(INDEX(Tableau2[CONDITIONNEMENT],SMALL(IF(FOURNISSEUR!$K$3=Tableau2[FOURNISSEUR],ROW(Tableau2[FOURNISSEUR])-MIN(ROW(ALPHABETIQUE!$A$2))+1,""),ROWS(I$7:I80))),"")</f>
        <v/>
      </c>
      <c r="M79" s="8" t="str">
        <f t="array" ref="M79">IFERROR(INDEX(Tableau2[FOURNISSEUR],SMALL(IF(FOURNISSEUR!$K$3=Tableau2[FOURNISSEUR],ROW(Tableau2[FOURNISSEUR])-MIN(ROW(ALPHABETIQUE!$A$2))+1,""),ROWS(I$7:I80))),"")</f>
        <v/>
      </c>
      <c r="N79" s="8" t="str">
        <f t="array" ref="N79">IFERROR(INDEX(Tableau2[STOCK MINI],SMALL(IF(FOURNISSEUR!$K$3=Tableau2[FOURNISSEUR],ROW(Tableau2[FOURNISSEUR])-MIN(ROW(ALPHABETIQUE!$A$2))+1,""),ROWS(I$7:I80))),"")</f>
        <v/>
      </c>
      <c r="O79" s="8" t="str">
        <f t="array" ref="O79">IFERROR(INDEX(Tableau2[PRIX],SMALL(IF(FOURNISSEUR!$K$3=Tableau2[FOURNISSEUR],ROW(Tableau2[FOURNISSEUR])-MIN(ROW(ALPHABETIQUE!$A$2))+1,""),ROWS(I$7:I80))),"")</f>
        <v/>
      </c>
    </row>
    <row r="80" spans="8:15">
      <c r="H80" s="1" t="str">
        <f t="array" ref="H80">IFERROR(INDEX(Tableau2[SPECIALITE],SMALL(IF(FOURNISSEUR!$K$3=Tableau2[FOURNISSEUR],ROW(Tableau2[FOURNISSEUR])-MIN(ROW(ALPHABETIQUE!$A$2))+1,""),ROWS(I$7:I81))),"")</f>
        <v/>
      </c>
      <c r="I80" s="1" t="str">
        <f t="array" ref="I80">IFERROR(INDEX(Tableau2[PRODUIT],SMALL(IF(FOURNISSEUR!$K$3=Tableau2[FOURNISSEUR],ROW(Tableau2[FOURNISSEUR])-MIN(ROW(ALPHABETIQUE!$A$2))+1,""),ROWS(I$7:I81))),"")</f>
        <v/>
      </c>
      <c r="J80" s="1" t="str">
        <f t="array" ref="J80">IFERROR(INDEX(Tableau2[MARQUE],SMALL(IF(FOURNISSEUR!$K$3=Tableau2[FOURNISSEUR],ROW(Tableau2[FOURNISSEUR])-MIN(ROW(ALPHABETIQUE!$A$2))+1,""),ROWS(I$7:I81))),"")</f>
        <v/>
      </c>
      <c r="K80" s="1" t="str">
        <f t="array" ref="K80">IFERROR(INDEX(Tableau2[REFERENCE],SMALL(IF(FOURNISSEUR!$K$3=Tableau2[FOURNISSEUR],ROW(Tableau2[FOURNISSEUR])-MIN(ROW(ALPHABETIQUE!$A$2))+1,""),ROWS(I$7:I81))),"")</f>
        <v/>
      </c>
      <c r="L80" s="8" t="str">
        <f t="array" ref="L80">IFERROR(INDEX(Tableau2[CONDITIONNEMENT],SMALL(IF(FOURNISSEUR!$K$3=Tableau2[FOURNISSEUR],ROW(Tableau2[FOURNISSEUR])-MIN(ROW(ALPHABETIQUE!$A$2))+1,""),ROWS(I$7:I81))),"")</f>
        <v/>
      </c>
      <c r="M80" s="8" t="str">
        <f t="array" ref="M80">IFERROR(INDEX(Tableau2[FOURNISSEUR],SMALL(IF(FOURNISSEUR!$K$3=Tableau2[FOURNISSEUR],ROW(Tableau2[FOURNISSEUR])-MIN(ROW(ALPHABETIQUE!$A$2))+1,""),ROWS(I$7:I81))),"")</f>
        <v/>
      </c>
      <c r="N80" s="8" t="str">
        <f t="array" ref="N80">IFERROR(INDEX(Tableau2[STOCK MINI],SMALL(IF(FOURNISSEUR!$K$3=Tableau2[FOURNISSEUR],ROW(Tableau2[FOURNISSEUR])-MIN(ROW(ALPHABETIQUE!$A$2))+1,""),ROWS(I$7:I81))),"")</f>
        <v/>
      </c>
      <c r="O80" s="8" t="str">
        <f t="array" ref="O80">IFERROR(INDEX(Tableau2[PRIX],SMALL(IF(FOURNISSEUR!$K$3=Tableau2[FOURNISSEUR],ROW(Tableau2[FOURNISSEUR])-MIN(ROW(ALPHABETIQUE!$A$2))+1,""),ROWS(I$7:I81))),"")</f>
        <v/>
      </c>
    </row>
    <row r="81" spans="8:15">
      <c r="H81" s="1" t="str">
        <f t="array" ref="H81">IFERROR(INDEX(Tableau2[SPECIALITE],SMALL(IF(FOURNISSEUR!$K$3=Tableau2[FOURNISSEUR],ROW(Tableau2[FOURNISSEUR])-MIN(ROW(ALPHABETIQUE!$A$2))+1,""),ROWS(I$7:I82))),"")</f>
        <v/>
      </c>
      <c r="I81" s="1" t="str">
        <f t="array" ref="I81">IFERROR(INDEX(Tableau2[PRODUIT],SMALL(IF(FOURNISSEUR!$K$3=Tableau2[FOURNISSEUR],ROW(Tableau2[FOURNISSEUR])-MIN(ROW(ALPHABETIQUE!$A$2))+1,""),ROWS(I$7:I82))),"")</f>
        <v/>
      </c>
      <c r="J81" s="1" t="str">
        <f t="array" ref="J81">IFERROR(INDEX(Tableau2[MARQUE],SMALL(IF(FOURNISSEUR!$K$3=Tableau2[FOURNISSEUR],ROW(Tableau2[FOURNISSEUR])-MIN(ROW(ALPHABETIQUE!$A$2))+1,""),ROWS(I$7:I82))),"")</f>
        <v/>
      </c>
      <c r="K81" s="1" t="str">
        <f t="array" ref="K81">IFERROR(INDEX(Tableau2[REFERENCE],SMALL(IF(FOURNISSEUR!$K$3=Tableau2[FOURNISSEUR],ROW(Tableau2[FOURNISSEUR])-MIN(ROW(ALPHABETIQUE!$A$2))+1,""),ROWS(I$7:I82))),"")</f>
        <v/>
      </c>
      <c r="L81" s="8" t="str">
        <f t="array" ref="L81">IFERROR(INDEX(Tableau2[CONDITIONNEMENT],SMALL(IF(FOURNISSEUR!$K$3=Tableau2[FOURNISSEUR],ROW(Tableau2[FOURNISSEUR])-MIN(ROW(ALPHABETIQUE!$A$2))+1,""),ROWS(I$7:I82))),"")</f>
        <v/>
      </c>
      <c r="M81" s="8" t="str">
        <f t="array" ref="M81">IFERROR(INDEX(Tableau2[FOURNISSEUR],SMALL(IF(FOURNISSEUR!$K$3=Tableau2[FOURNISSEUR],ROW(Tableau2[FOURNISSEUR])-MIN(ROW(ALPHABETIQUE!$A$2))+1,""),ROWS(I$7:I82))),"")</f>
        <v/>
      </c>
      <c r="N81" s="8" t="str">
        <f t="array" ref="N81">IFERROR(INDEX(Tableau2[STOCK MINI],SMALL(IF(FOURNISSEUR!$K$3=Tableau2[FOURNISSEUR],ROW(Tableau2[FOURNISSEUR])-MIN(ROW(ALPHABETIQUE!$A$2))+1,""),ROWS(I$7:I82))),"")</f>
        <v/>
      </c>
      <c r="O81" s="8" t="str">
        <f t="array" ref="O81">IFERROR(INDEX(Tableau2[PRIX],SMALL(IF(FOURNISSEUR!$K$3=Tableau2[FOURNISSEUR],ROW(Tableau2[FOURNISSEUR])-MIN(ROW(ALPHABETIQUE!$A$2))+1,""),ROWS(I$7:I82))),"")</f>
        <v/>
      </c>
    </row>
    <row r="82" spans="8:15">
      <c r="H82" s="1" t="str">
        <f t="array" ref="H82">IFERROR(INDEX(Tableau2[SPECIALITE],SMALL(IF(FOURNISSEUR!$K$3=Tableau2[FOURNISSEUR],ROW(Tableau2[FOURNISSEUR])-MIN(ROW(ALPHABETIQUE!$A$2))+1,""),ROWS(I$7:I83))),"")</f>
        <v/>
      </c>
      <c r="I82" s="1" t="str">
        <f t="array" ref="I82">IFERROR(INDEX(Tableau2[PRODUIT],SMALL(IF(FOURNISSEUR!$K$3=Tableau2[FOURNISSEUR],ROW(Tableau2[FOURNISSEUR])-MIN(ROW(ALPHABETIQUE!$A$2))+1,""),ROWS(I$7:I83))),"")</f>
        <v/>
      </c>
      <c r="J82" s="1" t="str">
        <f t="array" ref="J82">IFERROR(INDEX(Tableau2[MARQUE],SMALL(IF(FOURNISSEUR!$K$3=Tableau2[FOURNISSEUR],ROW(Tableau2[FOURNISSEUR])-MIN(ROW(ALPHABETIQUE!$A$2))+1,""),ROWS(I$7:I83))),"")</f>
        <v/>
      </c>
      <c r="K82" s="1" t="str">
        <f t="array" ref="K82">IFERROR(INDEX(Tableau2[REFERENCE],SMALL(IF(FOURNISSEUR!$K$3=Tableau2[FOURNISSEUR],ROW(Tableau2[FOURNISSEUR])-MIN(ROW(ALPHABETIQUE!$A$2))+1,""),ROWS(I$7:I83))),"")</f>
        <v/>
      </c>
      <c r="L82" s="8" t="str">
        <f t="array" ref="L82">IFERROR(INDEX(Tableau2[CONDITIONNEMENT],SMALL(IF(FOURNISSEUR!$K$3=Tableau2[FOURNISSEUR],ROW(Tableau2[FOURNISSEUR])-MIN(ROW(ALPHABETIQUE!$A$2))+1,""),ROWS(I$7:I83))),"")</f>
        <v/>
      </c>
      <c r="M82" s="8" t="str">
        <f t="array" ref="M82">IFERROR(INDEX(Tableau2[FOURNISSEUR],SMALL(IF(FOURNISSEUR!$K$3=Tableau2[FOURNISSEUR],ROW(Tableau2[FOURNISSEUR])-MIN(ROW(ALPHABETIQUE!$A$2))+1,""),ROWS(I$7:I83))),"")</f>
        <v/>
      </c>
      <c r="N82" s="8" t="str">
        <f t="array" ref="N82">IFERROR(INDEX(Tableau2[STOCK MINI],SMALL(IF(FOURNISSEUR!$K$3=Tableau2[FOURNISSEUR],ROW(Tableau2[FOURNISSEUR])-MIN(ROW(ALPHABETIQUE!$A$2))+1,""),ROWS(I$7:I83))),"")</f>
        <v/>
      </c>
      <c r="O82" s="8" t="str">
        <f t="array" ref="O82">IFERROR(INDEX(Tableau2[PRIX],SMALL(IF(FOURNISSEUR!$K$3=Tableau2[FOURNISSEUR],ROW(Tableau2[FOURNISSEUR])-MIN(ROW(ALPHABETIQUE!$A$2))+1,""),ROWS(I$7:I83))),"")</f>
        <v/>
      </c>
    </row>
    <row r="83" spans="8:15">
      <c r="H83" s="1" t="str">
        <f t="array" ref="H83">IFERROR(INDEX(Tableau2[SPECIALITE],SMALL(IF(FOURNISSEUR!$K$3=Tableau2[FOURNISSEUR],ROW(Tableau2[FOURNISSEUR])-MIN(ROW(ALPHABETIQUE!$A$2))+1,""),ROWS(I$7:I84))),"")</f>
        <v/>
      </c>
      <c r="I83" s="1" t="str">
        <f t="array" ref="I83">IFERROR(INDEX(Tableau2[PRODUIT],SMALL(IF(FOURNISSEUR!$K$3=Tableau2[FOURNISSEUR],ROW(Tableau2[FOURNISSEUR])-MIN(ROW(ALPHABETIQUE!$A$2))+1,""),ROWS(I$7:I84))),"")</f>
        <v/>
      </c>
      <c r="J83" s="1" t="str">
        <f t="array" ref="J83">IFERROR(INDEX(Tableau2[MARQUE],SMALL(IF(FOURNISSEUR!$K$3=Tableau2[FOURNISSEUR],ROW(Tableau2[FOURNISSEUR])-MIN(ROW(ALPHABETIQUE!$A$2))+1,""),ROWS(I$7:I84))),"")</f>
        <v/>
      </c>
      <c r="K83" s="1" t="str">
        <f t="array" ref="K83">IFERROR(INDEX(Tableau2[REFERENCE],SMALL(IF(FOURNISSEUR!$K$3=Tableau2[FOURNISSEUR],ROW(Tableau2[FOURNISSEUR])-MIN(ROW(ALPHABETIQUE!$A$2))+1,""),ROWS(I$7:I84))),"")</f>
        <v/>
      </c>
      <c r="L83" s="8" t="str">
        <f t="array" ref="L83">IFERROR(INDEX(Tableau2[CONDITIONNEMENT],SMALL(IF(FOURNISSEUR!$K$3=Tableau2[FOURNISSEUR],ROW(Tableau2[FOURNISSEUR])-MIN(ROW(ALPHABETIQUE!$A$2))+1,""),ROWS(I$7:I84))),"")</f>
        <v/>
      </c>
      <c r="M83" s="8" t="str">
        <f t="array" ref="M83">IFERROR(INDEX(Tableau2[FOURNISSEUR],SMALL(IF(FOURNISSEUR!$K$3=Tableau2[FOURNISSEUR],ROW(Tableau2[FOURNISSEUR])-MIN(ROW(ALPHABETIQUE!$A$2))+1,""),ROWS(I$7:I84))),"")</f>
        <v/>
      </c>
      <c r="N83" s="8" t="str">
        <f t="array" ref="N83">IFERROR(INDEX(Tableau2[STOCK MINI],SMALL(IF(FOURNISSEUR!$K$3=Tableau2[FOURNISSEUR],ROW(Tableau2[FOURNISSEUR])-MIN(ROW(ALPHABETIQUE!$A$2))+1,""),ROWS(I$7:I84))),"")</f>
        <v/>
      </c>
      <c r="O83" s="8" t="str">
        <f t="array" ref="O83">IFERROR(INDEX(Tableau2[PRIX],SMALL(IF(FOURNISSEUR!$K$3=Tableau2[FOURNISSEUR],ROW(Tableau2[FOURNISSEUR])-MIN(ROW(ALPHABETIQUE!$A$2))+1,""),ROWS(I$7:I84))),"")</f>
        <v/>
      </c>
    </row>
    <row r="84" spans="8:15">
      <c r="H84" s="1" t="str">
        <f t="array" ref="H84">IFERROR(INDEX(Tableau2[SPECIALITE],SMALL(IF(FOURNISSEUR!$K$3=Tableau2[FOURNISSEUR],ROW(Tableau2[FOURNISSEUR])-MIN(ROW(ALPHABETIQUE!$A$2))+1,""),ROWS(I$7:I85))),"")</f>
        <v/>
      </c>
      <c r="I84" s="1" t="str">
        <f t="array" ref="I84">IFERROR(INDEX(Tableau2[PRODUIT],SMALL(IF(FOURNISSEUR!$K$3=Tableau2[FOURNISSEUR],ROW(Tableau2[FOURNISSEUR])-MIN(ROW(ALPHABETIQUE!$A$2))+1,""),ROWS(I$7:I85))),"")</f>
        <v/>
      </c>
      <c r="J84" s="1" t="str">
        <f t="array" ref="J84">IFERROR(INDEX(Tableau2[MARQUE],SMALL(IF(FOURNISSEUR!$K$3=Tableau2[FOURNISSEUR],ROW(Tableau2[FOURNISSEUR])-MIN(ROW(ALPHABETIQUE!$A$2))+1,""),ROWS(I$7:I85))),"")</f>
        <v/>
      </c>
      <c r="K84" s="1" t="str">
        <f t="array" ref="K84">IFERROR(INDEX(Tableau2[REFERENCE],SMALL(IF(FOURNISSEUR!$K$3=Tableau2[FOURNISSEUR],ROW(Tableau2[FOURNISSEUR])-MIN(ROW(ALPHABETIQUE!$A$2))+1,""),ROWS(I$7:I85))),"")</f>
        <v/>
      </c>
      <c r="L84" s="8" t="str">
        <f t="array" ref="L84">IFERROR(INDEX(Tableau2[CONDITIONNEMENT],SMALL(IF(FOURNISSEUR!$K$3=Tableau2[FOURNISSEUR],ROW(Tableau2[FOURNISSEUR])-MIN(ROW(ALPHABETIQUE!$A$2))+1,""),ROWS(I$7:I85))),"")</f>
        <v/>
      </c>
      <c r="M84" s="8" t="str">
        <f t="array" ref="M84">IFERROR(INDEX(Tableau2[FOURNISSEUR],SMALL(IF(FOURNISSEUR!$K$3=Tableau2[FOURNISSEUR],ROW(Tableau2[FOURNISSEUR])-MIN(ROW(ALPHABETIQUE!$A$2))+1,""),ROWS(I$7:I85))),"")</f>
        <v/>
      </c>
      <c r="N84" s="8" t="str">
        <f t="array" ref="N84">IFERROR(INDEX(Tableau2[STOCK MINI],SMALL(IF(FOURNISSEUR!$K$3=Tableau2[FOURNISSEUR],ROW(Tableau2[FOURNISSEUR])-MIN(ROW(ALPHABETIQUE!$A$2))+1,""),ROWS(I$7:I85))),"")</f>
        <v/>
      </c>
      <c r="O84" s="8" t="str">
        <f t="array" ref="O84">IFERROR(INDEX(Tableau2[PRIX],SMALL(IF(FOURNISSEUR!$K$3=Tableau2[FOURNISSEUR],ROW(Tableau2[FOURNISSEUR])-MIN(ROW(ALPHABETIQUE!$A$2))+1,""),ROWS(I$7:I85))),"")</f>
        <v/>
      </c>
    </row>
    <row r="85" spans="8:15">
      <c r="H85" s="1" t="str">
        <f t="array" ref="H85">IFERROR(INDEX(Tableau2[SPECIALITE],SMALL(IF(FOURNISSEUR!$K$3=Tableau2[FOURNISSEUR],ROW(Tableau2[FOURNISSEUR])-MIN(ROW(ALPHABETIQUE!$A$2))+1,""),ROWS(I$7:I86))),"")</f>
        <v/>
      </c>
      <c r="I85" s="1" t="str">
        <f t="array" ref="I85">IFERROR(INDEX(Tableau2[PRODUIT],SMALL(IF(FOURNISSEUR!$K$3=Tableau2[FOURNISSEUR],ROW(Tableau2[FOURNISSEUR])-MIN(ROW(ALPHABETIQUE!$A$2))+1,""),ROWS(I$7:I86))),"")</f>
        <v/>
      </c>
      <c r="J85" s="1" t="str">
        <f t="array" ref="J85">IFERROR(INDEX(Tableau2[MARQUE],SMALL(IF(FOURNISSEUR!$K$3=Tableau2[FOURNISSEUR],ROW(Tableau2[FOURNISSEUR])-MIN(ROW(ALPHABETIQUE!$A$2))+1,""),ROWS(I$7:I86))),"")</f>
        <v/>
      </c>
      <c r="K85" s="1" t="str">
        <f t="array" ref="K85">IFERROR(INDEX(Tableau2[REFERENCE],SMALL(IF(FOURNISSEUR!$K$3=Tableau2[FOURNISSEUR],ROW(Tableau2[FOURNISSEUR])-MIN(ROW(ALPHABETIQUE!$A$2))+1,""),ROWS(I$7:I86))),"")</f>
        <v/>
      </c>
      <c r="L85" s="8" t="str">
        <f t="array" ref="L85">IFERROR(INDEX(Tableau2[CONDITIONNEMENT],SMALL(IF(FOURNISSEUR!$K$3=Tableau2[FOURNISSEUR],ROW(Tableau2[FOURNISSEUR])-MIN(ROW(ALPHABETIQUE!$A$2))+1,""),ROWS(I$7:I86))),"")</f>
        <v/>
      </c>
      <c r="M85" s="8" t="str">
        <f t="array" ref="M85">IFERROR(INDEX(Tableau2[FOURNISSEUR],SMALL(IF(FOURNISSEUR!$K$3=Tableau2[FOURNISSEUR],ROW(Tableau2[FOURNISSEUR])-MIN(ROW(ALPHABETIQUE!$A$2))+1,""),ROWS(I$7:I86))),"")</f>
        <v/>
      </c>
      <c r="N85" s="8" t="str">
        <f t="array" ref="N85">IFERROR(INDEX(Tableau2[STOCK MINI],SMALL(IF(FOURNISSEUR!$K$3=Tableau2[FOURNISSEUR],ROW(Tableau2[FOURNISSEUR])-MIN(ROW(ALPHABETIQUE!$A$2))+1,""),ROWS(I$7:I86))),"")</f>
        <v/>
      </c>
      <c r="O85" s="8" t="str">
        <f t="array" ref="O85">IFERROR(INDEX(Tableau2[PRIX],SMALL(IF(FOURNISSEUR!$K$3=Tableau2[FOURNISSEUR],ROW(Tableau2[FOURNISSEUR])-MIN(ROW(ALPHABETIQUE!$A$2))+1,""),ROWS(I$7:I86))),"")</f>
        <v/>
      </c>
    </row>
    <row r="86" spans="8:15">
      <c r="H86" s="1" t="str">
        <f t="array" ref="H86">IFERROR(INDEX(Tableau2[SPECIALITE],SMALL(IF(FOURNISSEUR!$K$3=Tableau2[FOURNISSEUR],ROW(Tableau2[FOURNISSEUR])-MIN(ROW(ALPHABETIQUE!$A$2))+1,""),ROWS(I$7:I87))),"")</f>
        <v/>
      </c>
      <c r="I86" s="1" t="str">
        <f t="array" ref="I86">IFERROR(INDEX(Tableau2[PRODUIT],SMALL(IF(FOURNISSEUR!$K$3=Tableau2[FOURNISSEUR],ROW(Tableau2[FOURNISSEUR])-MIN(ROW(ALPHABETIQUE!$A$2))+1,""),ROWS(I$7:I87))),"")</f>
        <v/>
      </c>
      <c r="J86" s="1" t="str">
        <f t="array" ref="J86">IFERROR(INDEX(Tableau2[MARQUE],SMALL(IF(FOURNISSEUR!$K$3=Tableau2[FOURNISSEUR],ROW(Tableau2[FOURNISSEUR])-MIN(ROW(ALPHABETIQUE!$A$2))+1,""),ROWS(I$7:I87))),"")</f>
        <v/>
      </c>
      <c r="K86" s="1" t="str">
        <f t="array" ref="K86">IFERROR(INDEX(Tableau2[REFERENCE],SMALL(IF(FOURNISSEUR!$K$3=Tableau2[FOURNISSEUR],ROW(Tableau2[FOURNISSEUR])-MIN(ROW(ALPHABETIQUE!$A$2))+1,""),ROWS(I$7:I87))),"")</f>
        <v/>
      </c>
      <c r="L86" s="8" t="str">
        <f t="array" ref="L86">IFERROR(INDEX(Tableau2[CONDITIONNEMENT],SMALL(IF(FOURNISSEUR!$K$3=Tableau2[FOURNISSEUR],ROW(Tableau2[FOURNISSEUR])-MIN(ROW(ALPHABETIQUE!$A$2))+1,""),ROWS(I$7:I87))),"")</f>
        <v/>
      </c>
      <c r="M86" s="8" t="str">
        <f t="array" ref="M86">IFERROR(INDEX(Tableau2[FOURNISSEUR],SMALL(IF(FOURNISSEUR!$K$3=Tableau2[FOURNISSEUR],ROW(Tableau2[FOURNISSEUR])-MIN(ROW(ALPHABETIQUE!$A$2))+1,""),ROWS(I$7:I87))),"")</f>
        <v/>
      </c>
      <c r="N86" s="8" t="str">
        <f t="array" ref="N86">IFERROR(INDEX(Tableau2[STOCK MINI],SMALL(IF(FOURNISSEUR!$K$3=Tableau2[FOURNISSEUR],ROW(Tableau2[FOURNISSEUR])-MIN(ROW(ALPHABETIQUE!$A$2))+1,""),ROWS(I$7:I87))),"")</f>
        <v/>
      </c>
      <c r="O86" s="8" t="str">
        <f t="array" ref="O86">IFERROR(INDEX(Tableau2[PRIX],SMALL(IF(FOURNISSEUR!$K$3=Tableau2[FOURNISSEUR],ROW(Tableau2[FOURNISSEUR])-MIN(ROW(ALPHABETIQUE!$A$2))+1,""),ROWS(I$7:I87))),"")</f>
        <v/>
      </c>
    </row>
    <row r="87" spans="8:15">
      <c r="H87" s="1" t="str">
        <f t="array" ref="H87">IFERROR(INDEX(Tableau2[SPECIALITE],SMALL(IF(FOURNISSEUR!$K$3=Tableau2[FOURNISSEUR],ROW(Tableau2[FOURNISSEUR])-MIN(ROW(ALPHABETIQUE!$A$2))+1,""),ROWS(I$7:I88))),"")</f>
        <v/>
      </c>
      <c r="I87" s="1" t="str">
        <f t="array" ref="I87">IFERROR(INDEX(Tableau2[PRODUIT],SMALL(IF(FOURNISSEUR!$K$3=Tableau2[FOURNISSEUR],ROW(Tableau2[FOURNISSEUR])-MIN(ROW(ALPHABETIQUE!$A$2))+1,""),ROWS(I$7:I88))),"")</f>
        <v/>
      </c>
      <c r="J87" s="1" t="str">
        <f t="array" ref="J87">IFERROR(INDEX(Tableau2[MARQUE],SMALL(IF(FOURNISSEUR!$K$3=Tableau2[FOURNISSEUR],ROW(Tableau2[FOURNISSEUR])-MIN(ROW(ALPHABETIQUE!$A$2))+1,""),ROWS(I$7:I88))),"")</f>
        <v/>
      </c>
      <c r="K87" s="1" t="str">
        <f t="array" ref="K87">IFERROR(INDEX(Tableau2[REFERENCE],SMALL(IF(FOURNISSEUR!$K$3=Tableau2[FOURNISSEUR],ROW(Tableau2[FOURNISSEUR])-MIN(ROW(ALPHABETIQUE!$A$2))+1,""),ROWS(I$7:I88))),"")</f>
        <v/>
      </c>
      <c r="L87" s="8" t="str">
        <f t="array" ref="L87">IFERROR(INDEX(Tableau2[CONDITIONNEMENT],SMALL(IF(FOURNISSEUR!$K$3=Tableau2[FOURNISSEUR],ROW(Tableau2[FOURNISSEUR])-MIN(ROW(ALPHABETIQUE!$A$2))+1,""),ROWS(I$7:I88))),"")</f>
        <v/>
      </c>
      <c r="M87" s="8" t="str">
        <f t="array" ref="M87">IFERROR(INDEX(Tableau2[FOURNISSEUR],SMALL(IF(FOURNISSEUR!$K$3=Tableau2[FOURNISSEUR],ROW(Tableau2[FOURNISSEUR])-MIN(ROW(ALPHABETIQUE!$A$2))+1,""),ROWS(I$7:I88))),"")</f>
        <v/>
      </c>
      <c r="N87" s="8" t="str">
        <f t="array" ref="N87">IFERROR(INDEX(Tableau2[STOCK MINI],SMALL(IF(FOURNISSEUR!$K$3=Tableau2[FOURNISSEUR],ROW(Tableau2[FOURNISSEUR])-MIN(ROW(ALPHABETIQUE!$A$2))+1,""),ROWS(I$7:I88))),"")</f>
        <v/>
      </c>
      <c r="O87" s="8" t="str">
        <f t="array" ref="O87">IFERROR(INDEX(Tableau2[PRIX],SMALL(IF(FOURNISSEUR!$K$3=Tableau2[FOURNISSEUR],ROW(Tableau2[FOURNISSEUR])-MIN(ROW(ALPHABETIQUE!$A$2))+1,""),ROWS(I$7:I88))),"")</f>
        <v/>
      </c>
    </row>
    <row r="88" spans="8:15">
      <c r="H88" s="1" t="str">
        <f t="array" ref="H88">IFERROR(INDEX(Tableau2[SPECIALITE],SMALL(IF(FOURNISSEUR!$K$3=Tableau2[FOURNISSEUR],ROW(Tableau2[FOURNISSEUR])-MIN(ROW(ALPHABETIQUE!$A$2))+1,""),ROWS(I$7:I89))),"")</f>
        <v/>
      </c>
      <c r="I88" s="1" t="str">
        <f t="array" ref="I88">IFERROR(INDEX(Tableau2[PRODUIT],SMALL(IF(FOURNISSEUR!$K$3=Tableau2[FOURNISSEUR],ROW(Tableau2[FOURNISSEUR])-MIN(ROW(ALPHABETIQUE!$A$2))+1,""),ROWS(I$7:I89))),"")</f>
        <v/>
      </c>
      <c r="J88" s="1" t="str">
        <f t="array" ref="J88">IFERROR(INDEX(Tableau2[MARQUE],SMALL(IF(FOURNISSEUR!$K$3=Tableau2[FOURNISSEUR],ROW(Tableau2[FOURNISSEUR])-MIN(ROW(ALPHABETIQUE!$A$2))+1,""),ROWS(I$7:I89))),"")</f>
        <v/>
      </c>
      <c r="K88" s="1" t="str">
        <f t="array" ref="K88">IFERROR(INDEX(Tableau2[REFERENCE],SMALL(IF(FOURNISSEUR!$K$3=Tableau2[FOURNISSEUR],ROW(Tableau2[FOURNISSEUR])-MIN(ROW(ALPHABETIQUE!$A$2))+1,""),ROWS(I$7:I89))),"")</f>
        <v/>
      </c>
      <c r="L88" s="8" t="str">
        <f t="array" ref="L88">IFERROR(INDEX(Tableau2[CONDITIONNEMENT],SMALL(IF(FOURNISSEUR!$K$3=Tableau2[FOURNISSEUR],ROW(Tableau2[FOURNISSEUR])-MIN(ROW(ALPHABETIQUE!$A$2))+1,""),ROWS(I$7:I89))),"")</f>
        <v/>
      </c>
      <c r="M88" s="8" t="str">
        <f t="array" ref="M88">IFERROR(INDEX(Tableau2[FOURNISSEUR],SMALL(IF(FOURNISSEUR!$K$3=Tableau2[FOURNISSEUR],ROW(Tableau2[FOURNISSEUR])-MIN(ROW(ALPHABETIQUE!$A$2))+1,""),ROWS(I$7:I89))),"")</f>
        <v/>
      </c>
      <c r="N88" s="8" t="str">
        <f t="array" ref="N88">IFERROR(INDEX(Tableau2[STOCK MINI],SMALL(IF(FOURNISSEUR!$K$3=Tableau2[FOURNISSEUR],ROW(Tableau2[FOURNISSEUR])-MIN(ROW(ALPHABETIQUE!$A$2))+1,""),ROWS(I$7:I89))),"")</f>
        <v/>
      </c>
      <c r="O88" s="8" t="str">
        <f t="array" ref="O88">IFERROR(INDEX(Tableau2[PRIX],SMALL(IF(FOURNISSEUR!$K$3=Tableau2[FOURNISSEUR],ROW(Tableau2[FOURNISSEUR])-MIN(ROW(ALPHABETIQUE!$A$2))+1,""),ROWS(I$7:I89))),"")</f>
        <v/>
      </c>
    </row>
    <row r="89" spans="8:15">
      <c r="H89" s="1" t="str">
        <f t="array" ref="H89">IFERROR(INDEX(Tableau2[SPECIALITE],SMALL(IF(FOURNISSEUR!$K$3=Tableau2[FOURNISSEUR],ROW(Tableau2[FOURNISSEUR])-MIN(ROW(ALPHABETIQUE!$A$2))+1,""),ROWS(I$7:I90))),"")</f>
        <v/>
      </c>
      <c r="I89" s="1" t="str">
        <f t="array" ref="I89">IFERROR(INDEX(Tableau2[PRODUIT],SMALL(IF(FOURNISSEUR!$K$3=Tableau2[FOURNISSEUR],ROW(Tableau2[FOURNISSEUR])-MIN(ROW(ALPHABETIQUE!$A$2))+1,""),ROWS(I$7:I90))),"")</f>
        <v/>
      </c>
      <c r="J89" s="1" t="str">
        <f t="array" ref="J89">IFERROR(INDEX(Tableau2[MARQUE],SMALL(IF(FOURNISSEUR!$K$3=Tableau2[FOURNISSEUR],ROW(Tableau2[FOURNISSEUR])-MIN(ROW(ALPHABETIQUE!$A$2))+1,""),ROWS(I$7:I90))),"")</f>
        <v/>
      </c>
      <c r="K89" s="1" t="str">
        <f t="array" ref="K89">IFERROR(INDEX(Tableau2[REFERENCE],SMALL(IF(FOURNISSEUR!$K$3=Tableau2[FOURNISSEUR],ROW(Tableau2[FOURNISSEUR])-MIN(ROW(ALPHABETIQUE!$A$2))+1,""),ROWS(I$7:I90))),"")</f>
        <v/>
      </c>
      <c r="L89" s="8" t="str">
        <f t="array" ref="L89">IFERROR(INDEX(Tableau2[CONDITIONNEMENT],SMALL(IF(FOURNISSEUR!$K$3=Tableau2[FOURNISSEUR],ROW(Tableau2[FOURNISSEUR])-MIN(ROW(ALPHABETIQUE!$A$2))+1,""),ROWS(I$7:I90))),"")</f>
        <v/>
      </c>
      <c r="M89" s="8" t="str">
        <f t="array" ref="M89">IFERROR(INDEX(Tableau2[FOURNISSEUR],SMALL(IF(FOURNISSEUR!$K$3=Tableau2[FOURNISSEUR],ROW(Tableau2[FOURNISSEUR])-MIN(ROW(ALPHABETIQUE!$A$2))+1,""),ROWS(I$7:I90))),"")</f>
        <v/>
      </c>
      <c r="N89" s="8" t="str">
        <f t="array" ref="N89">IFERROR(INDEX(Tableau2[STOCK MINI],SMALL(IF(FOURNISSEUR!$K$3=Tableau2[FOURNISSEUR],ROW(Tableau2[FOURNISSEUR])-MIN(ROW(ALPHABETIQUE!$A$2))+1,""),ROWS(I$7:I90))),"")</f>
        <v/>
      </c>
      <c r="O89" s="8" t="str">
        <f t="array" ref="O89">IFERROR(INDEX(Tableau2[PRIX],SMALL(IF(FOURNISSEUR!$K$3=Tableau2[FOURNISSEUR],ROW(Tableau2[FOURNISSEUR])-MIN(ROW(ALPHABETIQUE!$A$2))+1,""),ROWS(I$7:I90))),"")</f>
        <v/>
      </c>
    </row>
    <row r="90" spans="8:15">
      <c r="H90" s="1" t="str">
        <f t="array" ref="H90">IFERROR(INDEX(Tableau2[SPECIALITE],SMALL(IF(FOURNISSEUR!$K$3=Tableau2[FOURNISSEUR],ROW(Tableau2[FOURNISSEUR])-MIN(ROW(ALPHABETIQUE!$A$2))+1,""),ROWS(I$7:I91))),"")</f>
        <v/>
      </c>
      <c r="I90" s="1" t="str">
        <f t="array" ref="I90">IFERROR(INDEX(Tableau2[PRODUIT],SMALL(IF(FOURNISSEUR!$K$3=Tableau2[FOURNISSEUR],ROW(Tableau2[FOURNISSEUR])-MIN(ROW(ALPHABETIQUE!$A$2))+1,""),ROWS(I$7:I91))),"")</f>
        <v/>
      </c>
      <c r="J90" s="1" t="str">
        <f t="array" ref="J90">IFERROR(INDEX(Tableau2[MARQUE],SMALL(IF(FOURNISSEUR!$K$3=Tableau2[FOURNISSEUR],ROW(Tableau2[FOURNISSEUR])-MIN(ROW(ALPHABETIQUE!$A$2))+1,""),ROWS(I$7:I91))),"")</f>
        <v/>
      </c>
      <c r="K90" s="1" t="str">
        <f t="array" ref="K90">IFERROR(INDEX(Tableau2[REFERENCE],SMALL(IF(FOURNISSEUR!$K$3=Tableau2[FOURNISSEUR],ROW(Tableau2[FOURNISSEUR])-MIN(ROW(ALPHABETIQUE!$A$2))+1,""),ROWS(I$7:I91))),"")</f>
        <v/>
      </c>
      <c r="L90" s="8" t="str">
        <f t="array" ref="L90">IFERROR(INDEX(Tableau2[CONDITIONNEMENT],SMALL(IF(FOURNISSEUR!$K$3=Tableau2[FOURNISSEUR],ROW(Tableau2[FOURNISSEUR])-MIN(ROW(ALPHABETIQUE!$A$2))+1,""),ROWS(I$7:I91))),"")</f>
        <v/>
      </c>
      <c r="M90" s="8" t="str">
        <f t="array" ref="M90">IFERROR(INDEX(Tableau2[FOURNISSEUR],SMALL(IF(FOURNISSEUR!$K$3=Tableau2[FOURNISSEUR],ROW(Tableau2[FOURNISSEUR])-MIN(ROW(ALPHABETIQUE!$A$2))+1,""),ROWS(I$7:I91))),"")</f>
        <v/>
      </c>
      <c r="N90" s="8" t="str">
        <f t="array" ref="N90">IFERROR(INDEX(Tableau2[STOCK MINI],SMALL(IF(FOURNISSEUR!$K$3=Tableau2[FOURNISSEUR],ROW(Tableau2[FOURNISSEUR])-MIN(ROW(ALPHABETIQUE!$A$2))+1,""),ROWS(I$7:I91))),"")</f>
        <v/>
      </c>
      <c r="O90" s="8" t="str">
        <f t="array" ref="O90">IFERROR(INDEX(Tableau2[PRIX],SMALL(IF(FOURNISSEUR!$K$3=Tableau2[FOURNISSEUR],ROW(Tableau2[FOURNISSEUR])-MIN(ROW(ALPHABETIQUE!$A$2))+1,""),ROWS(I$7:I91))),"")</f>
        <v/>
      </c>
    </row>
    <row r="91" spans="8:15">
      <c r="H91" s="1" t="str">
        <f t="array" ref="H91">IFERROR(INDEX(Tableau2[SPECIALITE],SMALL(IF(FOURNISSEUR!$K$3=Tableau2[FOURNISSEUR],ROW(Tableau2[FOURNISSEUR])-MIN(ROW(ALPHABETIQUE!$A$2))+1,""),ROWS(I$7:I92))),"")</f>
        <v/>
      </c>
      <c r="I91" s="1" t="str">
        <f t="array" ref="I91">IFERROR(INDEX(Tableau2[PRODUIT],SMALL(IF(FOURNISSEUR!$K$3=Tableau2[FOURNISSEUR],ROW(Tableau2[FOURNISSEUR])-MIN(ROW(ALPHABETIQUE!$A$2))+1,""),ROWS(I$7:I92))),"")</f>
        <v/>
      </c>
      <c r="J91" s="1" t="str">
        <f t="array" ref="J91">IFERROR(INDEX(Tableau2[MARQUE],SMALL(IF(FOURNISSEUR!$K$3=Tableau2[FOURNISSEUR],ROW(Tableau2[FOURNISSEUR])-MIN(ROW(ALPHABETIQUE!$A$2))+1,""),ROWS(I$7:I92))),"")</f>
        <v/>
      </c>
      <c r="K91" s="1" t="str">
        <f t="array" ref="K91">IFERROR(INDEX(Tableau2[REFERENCE],SMALL(IF(FOURNISSEUR!$K$3=Tableau2[FOURNISSEUR],ROW(Tableau2[FOURNISSEUR])-MIN(ROW(ALPHABETIQUE!$A$2))+1,""),ROWS(I$7:I92))),"")</f>
        <v/>
      </c>
      <c r="L91" s="8" t="str">
        <f t="array" ref="L91">IFERROR(INDEX(Tableau2[CONDITIONNEMENT],SMALL(IF(FOURNISSEUR!$K$3=Tableau2[FOURNISSEUR],ROW(Tableau2[FOURNISSEUR])-MIN(ROW(ALPHABETIQUE!$A$2))+1,""),ROWS(I$7:I92))),"")</f>
        <v/>
      </c>
      <c r="M91" s="8" t="str">
        <f t="array" ref="M91">IFERROR(INDEX(Tableau2[FOURNISSEUR],SMALL(IF(FOURNISSEUR!$K$3=Tableau2[FOURNISSEUR],ROW(Tableau2[FOURNISSEUR])-MIN(ROW(ALPHABETIQUE!$A$2))+1,""),ROWS(I$7:I92))),"")</f>
        <v/>
      </c>
      <c r="N91" s="8" t="str">
        <f t="array" ref="N91">IFERROR(INDEX(Tableau2[STOCK MINI],SMALL(IF(FOURNISSEUR!$K$3=Tableau2[FOURNISSEUR],ROW(Tableau2[FOURNISSEUR])-MIN(ROW(ALPHABETIQUE!$A$2))+1,""),ROWS(I$7:I92))),"")</f>
        <v/>
      </c>
      <c r="O91" s="8" t="str">
        <f t="array" ref="O91">IFERROR(INDEX(Tableau2[PRIX],SMALL(IF(FOURNISSEUR!$K$3=Tableau2[FOURNISSEUR],ROW(Tableau2[FOURNISSEUR])-MIN(ROW(ALPHABETIQUE!$A$2))+1,""),ROWS(I$7:I92))),"")</f>
        <v/>
      </c>
    </row>
    <row r="92" spans="8:15">
      <c r="H92" s="1" t="str">
        <f t="array" ref="H92">IFERROR(INDEX(Tableau2[SPECIALITE],SMALL(IF(FOURNISSEUR!$K$3=Tableau2[FOURNISSEUR],ROW(Tableau2[FOURNISSEUR])-MIN(ROW(ALPHABETIQUE!$A$2))+1,""),ROWS(I$7:I93))),"")</f>
        <v/>
      </c>
      <c r="I92" s="1" t="str">
        <f t="array" ref="I92">IFERROR(INDEX(Tableau2[PRODUIT],SMALL(IF(FOURNISSEUR!$K$3=Tableau2[FOURNISSEUR],ROW(Tableau2[FOURNISSEUR])-MIN(ROW(ALPHABETIQUE!$A$2))+1,""),ROWS(I$7:I93))),"")</f>
        <v/>
      </c>
      <c r="J92" s="1" t="str">
        <f t="array" ref="J92">IFERROR(INDEX(Tableau2[MARQUE],SMALL(IF(FOURNISSEUR!$K$3=Tableau2[FOURNISSEUR],ROW(Tableau2[FOURNISSEUR])-MIN(ROW(ALPHABETIQUE!$A$2))+1,""),ROWS(I$7:I93))),"")</f>
        <v/>
      </c>
      <c r="K92" s="1" t="str">
        <f t="array" ref="K92">IFERROR(INDEX(Tableau2[REFERENCE],SMALL(IF(FOURNISSEUR!$K$3=Tableau2[FOURNISSEUR],ROW(Tableau2[FOURNISSEUR])-MIN(ROW(ALPHABETIQUE!$A$2))+1,""),ROWS(I$7:I93))),"")</f>
        <v/>
      </c>
      <c r="L92" s="8" t="str">
        <f t="array" ref="L92">IFERROR(INDEX(Tableau2[CONDITIONNEMENT],SMALL(IF(FOURNISSEUR!$K$3=Tableau2[FOURNISSEUR],ROW(Tableau2[FOURNISSEUR])-MIN(ROW(ALPHABETIQUE!$A$2))+1,""),ROWS(I$7:I93))),"")</f>
        <v/>
      </c>
      <c r="M92" s="8" t="str">
        <f t="array" ref="M92">IFERROR(INDEX(Tableau2[FOURNISSEUR],SMALL(IF(FOURNISSEUR!$K$3=Tableau2[FOURNISSEUR],ROW(Tableau2[FOURNISSEUR])-MIN(ROW(ALPHABETIQUE!$A$2))+1,""),ROWS(I$7:I93))),"")</f>
        <v/>
      </c>
      <c r="N92" s="8" t="str">
        <f t="array" ref="N92">IFERROR(INDEX(Tableau2[STOCK MINI],SMALL(IF(FOURNISSEUR!$K$3=Tableau2[FOURNISSEUR],ROW(Tableau2[FOURNISSEUR])-MIN(ROW(ALPHABETIQUE!$A$2))+1,""),ROWS(I$7:I93))),"")</f>
        <v/>
      </c>
      <c r="O92" s="8" t="str">
        <f t="array" ref="O92">IFERROR(INDEX(Tableau2[PRIX],SMALL(IF(FOURNISSEUR!$K$3=Tableau2[FOURNISSEUR],ROW(Tableau2[FOURNISSEUR])-MIN(ROW(ALPHABETIQUE!$A$2))+1,""),ROWS(I$7:I93))),"")</f>
        <v/>
      </c>
    </row>
    <row r="93" spans="8:15">
      <c r="H93" s="1" t="str">
        <f t="array" ref="H93">IFERROR(INDEX(Tableau2[SPECIALITE],SMALL(IF(FOURNISSEUR!$K$3=Tableau2[FOURNISSEUR],ROW(Tableau2[FOURNISSEUR])-MIN(ROW(ALPHABETIQUE!$A$2))+1,""),ROWS(I$7:I94))),"")</f>
        <v/>
      </c>
      <c r="I93" s="1" t="str">
        <f t="array" ref="I93">IFERROR(INDEX(Tableau2[PRODUIT],SMALL(IF(FOURNISSEUR!$K$3=Tableau2[FOURNISSEUR],ROW(Tableau2[FOURNISSEUR])-MIN(ROW(ALPHABETIQUE!$A$2))+1,""),ROWS(I$7:I94))),"")</f>
        <v/>
      </c>
      <c r="J93" s="1" t="str">
        <f t="array" ref="J93">IFERROR(INDEX(Tableau2[MARQUE],SMALL(IF(FOURNISSEUR!$K$3=Tableau2[FOURNISSEUR],ROW(Tableau2[FOURNISSEUR])-MIN(ROW(ALPHABETIQUE!$A$2))+1,""),ROWS(I$7:I94))),"")</f>
        <v/>
      </c>
      <c r="K93" s="1" t="str">
        <f t="array" ref="K93">IFERROR(INDEX(Tableau2[REFERENCE],SMALL(IF(FOURNISSEUR!$K$3=Tableau2[FOURNISSEUR],ROW(Tableau2[FOURNISSEUR])-MIN(ROW(ALPHABETIQUE!$A$2))+1,""),ROWS(I$7:I94))),"")</f>
        <v/>
      </c>
      <c r="L93" s="8" t="str">
        <f t="array" ref="L93">IFERROR(INDEX(Tableau2[CONDITIONNEMENT],SMALL(IF(FOURNISSEUR!$K$3=Tableau2[FOURNISSEUR],ROW(Tableau2[FOURNISSEUR])-MIN(ROW(ALPHABETIQUE!$A$2))+1,""),ROWS(I$7:I94))),"")</f>
        <v/>
      </c>
      <c r="M93" s="8" t="str">
        <f t="array" ref="M93">IFERROR(INDEX(Tableau2[FOURNISSEUR],SMALL(IF(FOURNISSEUR!$K$3=Tableau2[FOURNISSEUR],ROW(Tableau2[FOURNISSEUR])-MIN(ROW(ALPHABETIQUE!$A$2))+1,""),ROWS(I$7:I94))),"")</f>
        <v/>
      </c>
      <c r="N93" s="8" t="str">
        <f t="array" ref="N93">IFERROR(INDEX(Tableau2[STOCK MINI],SMALL(IF(FOURNISSEUR!$K$3=Tableau2[FOURNISSEUR],ROW(Tableau2[FOURNISSEUR])-MIN(ROW(ALPHABETIQUE!$A$2))+1,""),ROWS(I$7:I94))),"")</f>
        <v/>
      </c>
      <c r="O93" s="8" t="str">
        <f t="array" ref="O93">IFERROR(INDEX(Tableau2[PRIX],SMALL(IF(FOURNISSEUR!$K$3=Tableau2[FOURNISSEUR],ROW(Tableau2[FOURNISSEUR])-MIN(ROW(ALPHABETIQUE!$A$2))+1,""),ROWS(I$7:I94))),"")</f>
        <v/>
      </c>
    </row>
    <row r="94" spans="8:15">
      <c r="H94" s="1" t="str">
        <f t="array" ref="H94">IFERROR(INDEX(Tableau2[SPECIALITE],SMALL(IF(FOURNISSEUR!$K$3=Tableau2[FOURNISSEUR],ROW(Tableau2[FOURNISSEUR])-MIN(ROW(ALPHABETIQUE!$A$2))+1,""),ROWS(I$7:I95))),"")</f>
        <v/>
      </c>
      <c r="I94" s="1" t="str">
        <f t="array" ref="I94">IFERROR(INDEX(Tableau2[PRODUIT],SMALL(IF(FOURNISSEUR!$K$3=Tableau2[FOURNISSEUR],ROW(Tableau2[FOURNISSEUR])-MIN(ROW(ALPHABETIQUE!$A$2))+1,""),ROWS(I$7:I95))),"")</f>
        <v/>
      </c>
      <c r="J94" s="1" t="str">
        <f t="array" ref="J94">IFERROR(INDEX(Tableau2[MARQUE],SMALL(IF(FOURNISSEUR!$K$3=Tableau2[FOURNISSEUR],ROW(Tableau2[FOURNISSEUR])-MIN(ROW(ALPHABETIQUE!$A$2))+1,""),ROWS(I$7:I95))),"")</f>
        <v/>
      </c>
      <c r="K94" s="1" t="str">
        <f t="array" ref="K94">IFERROR(INDEX(Tableau2[REFERENCE],SMALL(IF(FOURNISSEUR!$K$3=Tableau2[FOURNISSEUR],ROW(Tableau2[FOURNISSEUR])-MIN(ROW(ALPHABETIQUE!$A$2))+1,""),ROWS(I$7:I95))),"")</f>
        <v/>
      </c>
      <c r="L94" s="8" t="str">
        <f t="array" ref="L94">IFERROR(INDEX(Tableau2[CONDITIONNEMENT],SMALL(IF(FOURNISSEUR!$K$3=Tableau2[FOURNISSEUR],ROW(Tableau2[FOURNISSEUR])-MIN(ROW(ALPHABETIQUE!$A$2))+1,""),ROWS(I$7:I95))),"")</f>
        <v/>
      </c>
      <c r="M94" s="8" t="str">
        <f t="array" ref="M94">IFERROR(INDEX(Tableau2[FOURNISSEUR],SMALL(IF(FOURNISSEUR!$K$3=Tableau2[FOURNISSEUR],ROW(Tableau2[FOURNISSEUR])-MIN(ROW(ALPHABETIQUE!$A$2))+1,""),ROWS(I$7:I95))),"")</f>
        <v/>
      </c>
      <c r="N94" s="8" t="str">
        <f t="array" ref="N94">IFERROR(INDEX(Tableau2[STOCK MINI],SMALL(IF(FOURNISSEUR!$K$3=Tableau2[FOURNISSEUR],ROW(Tableau2[FOURNISSEUR])-MIN(ROW(ALPHABETIQUE!$A$2))+1,""),ROWS(I$7:I95))),"")</f>
        <v/>
      </c>
      <c r="O94" s="8" t="str">
        <f t="array" ref="O94">IFERROR(INDEX(Tableau2[PRIX],SMALL(IF(FOURNISSEUR!$K$3=Tableau2[FOURNISSEUR],ROW(Tableau2[FOURNISSEUR])-MIN(ROW(ALPHABETIQUE!$A$2))+1,""),ROWS(I$7:I95))),"")</f>
        <v/>
      </c>
    </row>
    <row r="95" spans="8:15">
      <c r="H95" s="1" t="str">
        <f t="array" ref="H95">IFERROR(INDEX(Tableau2[SPECIALITE],SMALL(IF(FOURNISSEUR!$K$3=Tableau2[FOURNISSEUR],ROW(Tableau2[FOURNISSEUR])-MIN(ROW(ALPHABETIQUE!$A$2))+1,""),ROWS(I$7:I96))),"")</f>
        <v/>
      </c>
      <c r="I95" s="1" t="str">
        <f t="array" ref="I95">IFERROR(INDEX(Tableau2[PRODUIT],SMALL(IF(FOURNISSEUR!$K$3=Tableau2[FOURNISSEUR],ROW(Tableau2[FOURNISSEUR])-MIN(ROW(ALPHABETIQUE!$A$2))+1,""),ROWS(I$7:I96))),"")</f>
        <v/>
      </c>
      <c r="J95" s="1" t="str">
        <f t="array" ref="J95">IFERROR(INDEX(Tableau2[MARQUE],SMALL(IF(FOURNISSEUR!$K$3=Tableau2[FOURNISSEUR],ROW(Tableau2[FOURNISSEUR])-MIN(ROW(ALPHABETIQUE!$A$2))+1,""),ROWS(I$7:I96))),"")</f>
        <v/>
      </c>
      <c r="K95" s="1" t="str">
        <f t="array" ref="K95">IFERROR(INDEX(Tableau2[REFERENCE],SMALL(IF(FOURNISSEUR!$K$3=Tableau2[FOURNISSEUR],ROW(Tableau2[FOURNISSEUR])-MIN(ROW(ALPHABETIQUE!$A$2))+1,""),ROWS(I$7:I96))),"")</f>
        <v/>
      </c>
      <c r="L95" s="8" t="str">
        <f t="array" ref="L95">IFERROR(INDEX(Tableau2[CONDITIONNEMENT],SMALL(IF(FOURNISSEUR!$K$3=Tableau2[FOURNISSEUR],ROW(Tableau2[FOURNISSEUR])-MIN(ROW(ALPHABETIQUE!$A$2))+1,""),ROWS(I$7:I96))),"")</f>
        <v/>
      </c>
      <c r="M95" s="8" t="str">
        <f t="array" ref="M95">IFERROR(INDEX(Tableau2[FOURNISSEUR],SMALL(IF(FOURNISSEUR!$K$3=Tableau2[FOURNISSEUR],ROW(Tableau2[FOURNISSEUR])-MIN(ROW(ALPHABETIQUE!$A$2))+1,""),ROWS(I$7:I96))),"")</f>
        <v/>
      </c>
      <c r="N95" s="8" t="str">
        <f t="array" ref="N95">IFERROR(INDEX(Tableau2[STOCK MINI],SMALL(IF(FOURNISSEUR!$K$3=Tableau2[FOURNISSEUR],ROW(Tableau2[FOURNISSEUR])-MIN(ROW(ALPHABETIQUE!$A$2))+1,""),ROWS(I$7:I96))),"")</f>
        <v/>
      </c>
      <c r="O95" s="8" t="str">
        <f t="array" ref="O95">IFERROR(INDEX(Tableau2[PRIX],SMALL(IF(FOURNISSEUR!$K$3=Tableau2[FOURNISSEUR],ROW(Tableau2[FOURNISSEUR])-MIN(ROW(ALPHABETIQUE!$A$2))+1,""),ROWS(I$7:I96))),"")</f>
        <v/>
      </c>
    </row>
    <row r="96" spans="8:15">
      <c r="H96" s="1" t="str">
        <f t="array" ref="H96">IFERROR(INDEX(Tableau2[SPECIALITE],SMALL(IF(FOURNISSEUR!$K$3=Tableau2[FOURNISSEUR],ROW(Tableau2[FOURNISSEUR])-MIN(ROW(ALPHABETIQUE!$A$2))+1,""),ROWS(I$7:I97))),"")</f>
        <v/>
      </c>
      <c r="I96" s="1" t="str">
        <f t="array" ref="I96">IFERROR(INDEX(Tableau2[PRODUIT],SMALL(IF(FOURNISSEUR!$K$3=Tableau2[FOURNISSEUR],ROW(Tableau2[FOURNISSEUR])-MIN(ROW(ALPHABETIQUE!$A$2))+1,""),ROWS(I$7:I97))),"")</f>
        <v/>
      </c>
      <c r="J96" s="1" t="str">
        <f t="array" ref="J96">IFERROR(INDEX(Tableau2[MARQUE],SMALL(IF(FOURNISSEUR!$K$3=Tableau2[FOURNISSEUR],ROW(Tableau2[FOURNISSEUR])-MIN(ROW(ALPHABETIQUE!$A$2))+1,""),ROWS(I$7:I97))),"")</f>
        <v/>
      </c>
      <c r="K96" s="1" t="str">
        <f t="array" ref="K96">IFERROR(INDEX(Tableau2[REFERENCE],SMALL(IF(FOURNISSEUR!$K$3=Tableau2[FOURNISSEUR],ROW(Tableau2[FOURNISSEUR])-MIN(ROW(ALPHABETIQUE!$A$2))+1,""),ROWS(I$7:I97))),"")</f>
        <v/>
      </c>
      <c r="L96" s="8" t="str">
        <f t="array" ref="L96">IFERROR(INDEX(Tableau2[CONDITIONNEMENT],SMALL(IF(FOURNISSEUR!$K$3=Tableau2[FOURNISSEUR],ROW(Tableau2[FOURNISSEUR])-MIN(ROW(ALPHABETIQUE!$A$2))+1,""),ROWS(I$7:I97))),"")</f>
        <v/>
      </c>
      <c r="M96" s="8" t="str">
        <f t="array" ref="M96">IFERROR(INDEX(Tableau2[FOURNISSEUR],SMALL(IF(FOURNISSEUR!$K$3=Tableau2[FOURNISSEUR],ROW(Tableau2[FOURNISSEUR])-MIN(ROW(ALPHABETIQUE!$A$2))+1,""),ROWS(I$7:I97))),"")</f>
        <v/>
      </c>
      <c r="N96" s="8" t="str">
        <f t="array" ref="N96">IFERROR(INDEX(Tableau2[STOCK MINI],SMALL(IF(FOURNISSEUR!$K$3=Tableau2[FOURNISSEUR],ROW(Tableau2[FOURNISSEUR])-MIN(ROW(ALPHABETIQUE!$A$2))+1,""),ROWS(I$7:I97))),"")</f>
        <v/>
      </c>
      <c r="O96" s="8" t="str">
        <f t="array" ref="O96">IFERROR(INDEX(Tableau2[PRIX],SMALL(IF(FOURNISSEUR!$K$3=Tableau2[FOURNISSEUR],ROW(Tableau2[FOURNISSEUR])-MIN(ROW(ALPHABETIQUE!$A$2))+1,""),ROWS(I$7:I97))),"")</f>
        <v/>
      </c>
    </row>
    <row r="97" spans="8:15">
      <c r="H97" s="1" t="str">
        <f t="array" ref="H97">IFERROR(INDEX(Tableau2[SPECIALITE],SMALL(IF(FOURNISSEUR!$K$3=Tableau2[FOURNISSEUR],ROW(Tableau2[FOURNISSEUR])-MIN(ROW(ALPHABETIQUE!$A$2))+1,""),ROWS(I$7:I98))),"")</f>
        <v/>
      </c>
      <c r="I97" s="1" t="str">
        <f t="array" ref="I97">IFERROR(INDEX(Tableau2[PRODUIT],SMALL(IF(FOURNISSEUR!$K$3=Tableau2[FOURNISSEUR],ROW(Tableau2[FOURNISSEUR])-MIN(ROW(ALPHABETIQUE!$A$2))+1,""),ROWS(I$7:I98))),"")</f>
        <v/>
      </c>
      <c r="J97" s="1" t="str">
        <f t="array" ref="J97">IFERROR(INDEX(Tableau2[MARQUE],SMALL(IF(FOURNISSEUR!$K$3=Tableau2[FOURNISSEUR],ROW(Tableau2[FOURNISSEUR])-MIN(ROW(ALPHABETIQUE!$A$2))+1,""),ROWS(I$7:I98))),"")</f>
        <v/>
      </c>
      <c r="K97" s="1" t="str">
        <f t="array" ref="K97">IFERROR(INDEX(Tableau2[REFERENCE],SMALL(IF(FOURNISSEUR!$K$3=Tableau2[FOURNISSEUR],ROW(Tableau2[FOURNISSEUR])-MIN(ROW(ALPHABETIQUE!$A$2))+1,""),ROWS(I$7:I98))),"")</f>
        <v/>
      </c>
      <c r="L97" s="8" t="str">
        <f t="array" ref="L97">IFERROR(INDEX(Tableau2[CONDITIONNEMENT],SMALL(IF(FOURNISSEUR!$K$3=Tableau2[FOURNISSEUR],ROW(Tableau2[FOURNISSEUR])-MIN(ROW(ALPHABETIQUE!$A$2))+1,""),ROWS(I$7:I98))),"")</f>
        <v/>
      </c>
      <c r="M97" s="8" t="str">
        <f t="array" ref="M97">IFERROR(INDEX(Tableau2[FOURNISSEUR],SMALL(IF(FOURNISSEUR!$K$3=Tableau2[FOURNISSEUR],ROW(Tableau2[FOURNISSEUR])-MIN(ROW(ALPHABETIQUE!$A$2))+1,""),ROWS(I$7:I98))),"")</f>
        <v/>
      </c>
      <c r="N97" s="8" t="str">
        <f t="array" ref="N97">IFERROR(INDEX(Tableau2[STOCK MINI],SMALL(IF(FOURNISSEUR!$K$3=Tableau2[FOURNISSEUR],ROW(Tableau2[FOURNISSEUR])-MIN(ROW(ALPHABETIQUE!$A$2))+1,""),ROWS(I$7:I98))),"")</f>
        <v/>
      </c>
      <c r="O97" s="8" t="str">
        <f t="array" ref="O97">IFERROR(INDEX(Tableau2[PRIX],SMALL(IF(FOURNISSEUR!$K$3=Tableau2[FOURNISSEUR],ROW(Tableau2[FOURNISSEUR])-MIN(ROW(ALPHABETIQUE!$A$2))+1,""),ROWS(I$7:I98))),"")</f>
        <v/>
      </c>
    </row>
    <row r="98" spans="8:15">
      <c r="H98" s="1" t="str">
        <f t="array" ref="H98">IFERROR(INDEX(Tableau2[SPECIALITE],SMALL(IF(FOURNISSEUR!$K$3=Tableau2[FOURNISSEUR],ROW(Tableau2[FOURNISSEUR])-MIN(ROW(ALPHABETIQUE!$A$2))+1,""),ROWS(I$7:I99))),"")</f>
        <v/>
      </c>
      <c r="I98" s="1" t="str">
        <f t="array" ref="I98">IFERROR(INDEX(Tableau2[PRODUIT],SMALL(IF(FOURNISSEUR!$K$3=Tableau2[FOURNISSEUR],ROW(Tableau2[FOURNISSEUR])-MIN(ROW(ALPHABETIQUE!$A$2))+1,""),ROWS(I$7:I99))),"")</f>
        <v/>
      </c>
      <c r="J98" s="1" t="str">
        <f t="array" ref="J98">IFERROR(INDEX(Tableau2[MARQUE],SMALL(IF(FOURNISSEUR!$K$3=Tableau2[FOURNISSEUR],ROW(Tableau2[FOURNISSEUR])-MIN(ROW(ALPHABETIQUE!$A$2))+1,""),ROWS(I$7:I99))),"")</f>
        <v/>
      </c>
      <c r="K98" s="1" t="str">
        <f t="array" ref="K98">IFERROR(INDEX(Tableau2[REFERENCE],SMALL(IF(FOURNISSEUR!$K$3=Tableau2[FOURNISSEUR],ROW(Tableau2[FOURNISSEUR])-MIN(ROW(ALPHABETIQUE!$A$2))+1,""),ROWS(I$7:I99))),"")</f>
        <v/>
      </c>
      <c r="L98" s="8" t="str">
        <f t="array" ref="L98">IFERROR(INDEX(Tableau2[CONDITIONNEMENT],SMALL(IF(FOURNISSEUR!$K$3=Tableau2[FOURNISSEUR],ROW(Tableau2[FOURNISSEUR])-MIN(ROW(ALPHABETIQUE!$A$2))+1,""),ROWS(I$7:I99))),"")</f>
        <v/>
      </c>
      <c r="M98" s="8" t="str">
        <f t="array" ref="M98">IFERROR(INDEX(Tableau2[FOURNISSEUR],SMALL(IF(FOURNISSEUR!$K$3=Tableau2[FOURNISSEUR],ROW(Tableau2[FOURNISSEUR])-MIN(ROW(ALPHABETIQUE!$A$2))+1,""),ROWS(I$7:I99))),"")</f>
        <v/>
      </c>
      <c r="N98" s="8" t="str">
        <f t="array" ref="N98">IFERROR(INDEX(Tableau2[STOCK MINI],SMALL(IF(FOURNISSEUR!$K$3=Tableau2[FOURNISSEUR],ROW(Tableau2[FOURNISSEUR])-MIN(ROW(ALPHABETIQUE!$A$2))+1,""),ROWS(I$7:I99))),"")</f>
        <v/>
      </c>
      <c r="O98" s="8" t="str">
        <f t="array" ref="O98">IFERROR(INDEX(Tableau2[PRIX],SMALL(IF(FOURNISSEUR!$K$3=Tableau2[FOURNISSEUR],ROW(Tableau2[FOURNISSEUR])-MIN(ROW(ALPHABETIQUE!$A$2))+1,""),ROWS(I$7:I99))),"")</f>
        <v/>
      </c>
    </row>
    <row r="99" spans="8:15">
      <c r="H99" s="1" t="str">
        <f t="array" ref="H99">IFERROR(INDEX(Tableau2[SPECIALITE],SMALL(IF(FOURNISSEUR!$K$3=Tableau2[FOURNISSEUR],ROW(Tableau2[FOURNISSEUR])-MIN(ROW(ALPHABETIQUE!$A$2))+1,""),ROWS(I$7:I100))),"")</f>
        <v/>
      </c>
      <c r="I99" s="1" t="str">
        <f t="array" ref="I99">IFERROR(INDEX(Tableau2[PRODUIT],SMALL(IF(FOURNISSEUR!$K$3=Tableau2[FOURNISSEUR],ROW(Tableau2[FOURNISSEUR])-MIN(ROW(ALPHABETIQUE!$A$2))+1,""),ROWS(I$7:I100))),"")</f>
        <v/>
      </c>
      <c r="J99" s="1" t="str">
        <f t="array" ref="J99">IFERROR(INDEX(Tableau2[MARQUE],SMALL(IF(FOURNISSEUR!$K$3=Tableau2[FOURNISSEUR],ROW(Tableau2[FOURNISSEUR])-MIN(ROW(ALPHABETIQUE!$A$2))+1,""),ROWS(I$7:I100))),"")</f>
        <v/>
      </c>
      <c r="K99" s="1" t="str">
        <f t="array" ref="K99">IFERROR(INDEX(Tableau2[REFERENCE],SMALL(IF(FOURNISSEUR!$K$3=Tableau2[FOURNISSEUR],ROW(Tableau2[FOURNISSEUR])-MIN(ROW(ALPHABETIQUE!$A$2))+1,""),ROWS(I$7:I100))),"")</f>
        <v/>
      </c>
      <c r="L99" s="8" t="str">
        <f t="array" ref="L99">IFERROR(INDEX(Tableau2[CONDITIONNEMENT],SMALL(IF(FOURNISSEUR!$K$3=Tableau2[FOURNISSEUR],ROW(Tableau2[FOURNISSEUR])-MIN(ROW(ALPHABETIQUE!$A$2))+1,""),ROWS(I$7:I100))),"")</f>
        <v/>
      </c>
      <c r="M99" s="8" t="str">
        <f t="array" ref="M99">IFERROR(INDEX(Tableau2[FOURNISSEUR],SMALL(IF(FOURNISSEUR!$K$3=Tableau2[FOURNISSEUR],ROW(Tableau2[FOURNISSEUR])-MIN(ROW(ALPHABETIQUE!$A$2))+1,""),ROWS(I$7:I100))),"")</f>
        <v/>
      </c>
      <c r="N99" s="8" t="str">
        <f t="array" ref="N99">IFERROR(INDEX(Tableau2[STOCK MINI],SMALL(IF(FOURNISSEUR!$K$3=Tableau2[FOURNISSEUR],ROW(Tableau2[FOURNISSEUR])-MIN(ROW(ALPHABETIQUE!$A$2))+1,""),ROWS(I$7:I100))),"")</f>
        <v/>
      </c>
      <c r="O99" s="8" t="str">
        <f t="array" ref="O99">IFERROR(INDEX(Tableau2[PRIX],SMALL(IF(FOURNISSEUR!$K$3=Tableau2[FOURNISSEUR],ROW(Tableau2[FOURNISSEUR])-MIN(ROW(ALPHABETIQUE!$A$2))+1,""),ROWS(I$7:I100))),"")</f>
        <v/>
      </c>
    </row>
    <row r="100" spans="8:15">
      <c r="H100" s="1" t="str">
        <f t="array" ref="H100">IFERROR(INDEX(Tableau2[SPECIALITE],SMALL(IF(FOURNISSEUR!$K$3=Tableau2[FOURNISSEUR],ROW(Tableau2[FOURNISSEUR])-MIN(ROW(ALPHABETIQUE!$A$2))+1,""),ROWS(I$7:I101))),"")</f>
        <v/>
      </c>
      <c r="I100" s="1" t="str">
        <f t="array" ref="I100">IFERROR(INDEX(Tableau2[PRODUIT],SMALL(IF(FOURNISSEUR!$K$3=Tableau2[FOURNISSEUR],ROW(Tableau2[FOURNISSEUR])-MIN(ROW(ALPHABETIQUE!$A$2))+1,""),ROWS(I$7:I101))),"")</f>
        <v/>
      </c>
      <c r="J100" s="1" t="str">
        <f t="array" ref="J100">IFERROR(INDEX(Tableau2[MARQUE],SMALL(IF(FOURNISSEUR!$K$3=Tableau2[FOURNISSEUR],ROW(Tableau2[FOURNISSEUR])-MIN(ROW(ALPHABETIQUE!$A$2))+1,""),ROWS(I$7:I101))),"")</f>
        <v/>
      </c>
      <c r="K100" s="1" t="str">
        <f t="array" ref="K100">IFERROR(INDEX(Tableau2[REFERENCE],SMALL(IF(FOURNISSEUR!$K$3=Tableau2[FOURNISSEUR],ROW(Tableau2[FOURNISSEUR])-MIN(ROW(ALPHABETIQUE!$A$2))+1,""),ROWS(I$7:I101))),"")</f>
        <v/>
      </c>
      <c r="L100" s="8" t="str">
        <f t="array" ref="L100">IFERROR(INDEX(Tableau2[CONDITIONNEMENT],SMALL(IF(FOURNISSEUR!$K$3=Tableau2[FOURNISSEUR],ROW(Tableau2[FOURNISSEUR])-MIN(ROW(ALPHABETIQUE!$A$2))+1,""),ROWS(I$7:I101))),"")</f>
        <v/>
      </c>
      <c r="M100" s="8" t="str">
        <f t="array" ref="M100">IFERROR(INDEX(Tableau2[FOURNISSEUR],SMALL(IF(FOURNISSEUR!$K$3=Tableau2[FOURNISSEUR],ROW(Tableau2[FOURNISSEUR])-MIN(ROW(ALPHABETIQUE!$A$2))+1,""),ROWS(I$7:I101))),"")</f>
        <v/>
      </c>
      <c r="N100" s="8" t="str">
        <f t="array" ref="N100">IFERROR(INDEX(Tableau2[STOCK MINI],SMALL(IF(FOURNISSEUR!$K$3=Tableau2[FOURNISSEUR],ROW(Tableau2[FOURNISSEUR])-MIN(ROW(ALPHABETIQUE!$A$2))+1,""),ROWS(I$7:I101))),"")</f>
        <v/>
      </c>
      <c r="O100" s="8" t="str">
        <f t="array" ref="O100">IFERROR(INDEX(Tableau2[PRIX],SMALL(IF(FOURNISSEUR!$K$3=Tableau2[FOURNISSEUR],ROW(Tableau2[FOURNISSEUR])-MIN(ROW(ALPHABETIQUE!$A$2))+1,""),ROWS(I$7:I101))),"")</f>
        <v/>
      </c>
    </row>
    <row r="101" spans="8:15">
      <c r="H101" s="1" t="str">
        <f t="array" ref="H101">IFERROR(INDEX(Tableau2[SPECIALITE],SMALL(IF(FOURNISSEUR!$K$3=Tableau2[FOURNISSEUR],ROW(Tableau2[FOURNISSEUR])-MIN(ROW(ALPHABETIQUE!$A$2))+1,""),ROWS(I$7:I102))),"")</f>
        <v/>
      </c>
      <c r="I101" s="1" t="str">
        <f t="array" ref="I101">IFERROR(INDEX(Tableau2[PRODUIT],SMALL(IF(FOURNISSEUR!$K$3=Tableau2[FOURNISSEUR],ROW(Tableau2[FOURNISSEUR])-MIN(ROW(ALPHABETIQUE!$A$2))+1,""),ROWS(I$7:I102))),"")</f>
        <v/>
      </c>
      <c r="J101" s="1" t="str">
        <f t="array" ref="J101">IFERROR(INDEX(Tableau2[MARQUE],SMALL(IF(FOURNISSEUR!$K$3=Tableau2[FOURNISSEUR],ROW(Tableau2[FOURNISSEUR])-MIN(ROW(ALPHABETIQUE!$A$2))+1,""),ROWS(I$7:I102))),"")</f>
        <v/>
      </c>
      <c r="K101" s="1" t="str">
        <f t="array" ref="K101">IFERROR(INDEX(Tableau2[REFERENCE],SMALL(IF(FOURNISSEUR!$K$3=Tableau2[FOURNISSEUR],ROW(Tableau2[FOURNISSEUR])-MIN(ROW(ALPHABETIQUE!$A$2))+1,""),ROWS(I$7:I102))),"")</f>
        <v/>
      </c>
      <c r="L101" s="8" t="str">
        <f t="array" ref="L101">IFERROR(INDEX(Tableau2[CONDITIONNEMENT],SMALL(IF(FOURNISSEUR!$K$3=Tableau2[FOURNISSEUR],ROW(Tableau2[FOURNISSEUR])-MIN(ROW(ALPHABETIQUE!$A$2))+1,""),ROWS(I$7:I102))),"")</f>
        <v/>
      </c>
      <c r="M101" s="8" t="str">
        <f t="array" ref="M101">IFERROR(INDEX(Tableau2[FOURNISSEUR],SMALL(IF(FOURNISSEUR!$K$3=Tableau2[FOURNISSEUR],ROW(Tableau2[FOURNISSEUR])-MIN(ROW(ALPHABETIQUE!$A$2))+1,""),ROWS(I$7:I102))),"")</f>
        <v/>
      </c>
      <c r="N101" s="8" t="str">
        <f t="array" ref="N101">IFERROR(INDEX(Tableau2[STOCK MINI],SMALL(IF(FOURNISSEUR!$K$3=Tableau2[FOURNISSEUR],ROW(Tableau2[FOURNISSEUR])-MIN(ROW(ALPHABETIQUE!$A$2))+1,""),ROWS(I$7:I102))),"")</f>
        <v/>
      </c>
      <c r="O101" s="8" t="str">
        <f t="array" ref="O101">IFERROR(INDEX(Tableau2[PRIX],SMALL(IF(FOURNISSEUR!$K$3=Tableau2[FOURNISSEUR],ROW(Tableau2[FOURNISSEUR])-MIN(ROW(ALPHABETIQUE!$A$2))+1,""),ROWS(I$7:I102))),"")</f>
        <v/>
      </c>
    </row>
    <row r="102" spans="8:15">
      <c r="H102" s="1" t="str">
        <f t="array" ref="H102">IFERROR(INDEX(Tableau2[SPECIALITE],SMALL(IF(FOURNISSEUR!$K$3=Tableau2[FOURNISSEUR],ROW(Tableau2[FOURNISSEUR])-MIN(ROW(ALPHABETIQUE!$A$2))+1,""),ROWS(I$7:I103))),"")</f>
        <v/>
      </c>
      <c r="I102" s="1" t="str">
        <f t="array" ref="I102">IFERROR(INDEX(Tableau2[PRODUIT],SMALL(IF(FOURNISSEUR!$K$3=Tableau2[FOURNISSEUR],ROW(Tableau2[FOURNISSEUR])-MIN(ROW(ALPHABETIQUE!$A$2))+1,""),ROWS(I$7:I103))),"")</f>
        <v/>
      </c>
      <c r="J102" s="1" t="str">
        <f t="array" ref="J102">IFERROR(INDEX(Tableau2[MARQUE],SMALL(IF(FOURNISSEUR!$K$3=Tableau2[FOURNISSEUR],ROW(Tableau2[FOURNISSEUR])-MIN(ROW(ALPHABETIQUE!$A$2))+1,""),ROWS(I$7:I103))),"")</f>
        <v/>
      </c>
      <c r="K102" s="1" t="str">
        <f t="array" ref="K102">IFERROR(INDEX(Tableau2[REFERENCE],SMALL(IF(FOURNISSEUR!$K$3=Tableau2[FOURNISSEUR],ROW(Tableau2[FOURNISSEUR])-MIN(ROW(ALPHABETIQUE!$A$2))+1,""),ROWS(I$7:I103))),"")</f>
        <v/>
      </c>
      <c r="L102" s="8" t="str">
        <f t="array" ref="L102">IFERROR(INDEX(Tableau2[CONDITIONNEMENT],SMALL(IF(FOURNISSEUR!$K$3=Tableau2[FOURNISSEUR],ROW(Tableau2[FOURNISSEUR])-MIN(ROW(ALPHABETIQUE!$A$2))+1,""),ROWS(I$7:I103))),"")</f>
        <v/>
      </c>
      <c r="M102" s="8" t="str">
        <f t="array" ref="M102">IFERROR(INDEX(Tableau2[FOURNISSEUR],SMALL(IF(FOURNISSEUR!$K$3=Tableau2[FOURNISSEUR],ROW(Tableau2[FOURNISSEUR])-MIN(ROW(ALPHABETIQUE!$A$2))+1,""),ROWS(I$7:I103))),"")</f>
        <v/>
      </c>
      <c r="N102" s="8" t="str">
        <f t="array" ref="N102">IFERROR(INDEX(Tableau2[STOCK MINI],SMALL(IF(FOURNISSEUR!$K$3=Tableau2[FOURNISSEUR],ROW(Tableau2[FOURNISSEUR])-MIN(ROW(ALPHABETIQUE!$A$2))+1,""),ROWS(I$7:I103))),"")</f>
        <v/>
      </c>
      <c r="O102" s="8" t="str">
        <f t="array" ref="O102">IFERROR(INDEX(Tableau2[PRIX],SMALL(IF(FOURNISSEUR!$K$3=Tableau2[FOURNISSEUR],ROW(Tableau2[FOURNISSEUR])-MIN(ROW(ALPHABETIQUE!$A$2))+1,""),ROWS(I$7:I103))),"")</f>
        <v/>
      </c>
    </row>
    <row r="103" spans="8:15">
      <c r="H103" s="1" t="str">
        <f t="array" ref="H103">IFERROR(INDEX(Tableau2[SPECIALITE],SMALL(IF(FOURNISSEUR!$K$3=Tableau2[FOURNISSEUR],ROW(Tableau2[FOURNISSEUR])-MIN(ROW(ALPHABETIQUE!$A$2))+1,""),ROWS(I$7:I104))),"")</f>
        <v/>
      </c>
      <c r="I103" s="1" t="str">
        <f t="array" ref="I103">IFERROR(INDEX(Tableau2[PRODUIT],SMALL(IF(FOURNISSEUR!$K$3=Tableau2[FOURNISSEUR],ROW(Tableau2[FOURNISSEUR])-MIN(ROW(ALPHABETIQUE!$A$2))+1,""),ROWS(I$7:I104))),"")</f>
        <v/>
      </c>
      <c r="J103" s="1" t="str">
        <f t="array" ref="J103">IFERROR(INDEX(Tableau2[MARQUE],SMALL(IF(FOURNISSEUR!$K$3=Tableau2[FOURNISSEUR],ROW(Tableau2[FOURNISSEUR])-MIN(ROW(ALPHABETIQUE!$A$2))+1,""),ROWS(I$7:I104))),"")</f>
        <v/>
      </c>
      <c r="K103" s="1" t="str">
        <f t="array" ref="K103">IFERROR(INDEX(Tableau2[REFERENCE],SMALL(IF(FOURNISSEUR!$K$3=Tableau2[FOURNISSEUR],ROW(Tableau2[FOURNISSEUR])-MIN(ROW(ALPHABETIQUE!$A$2))+1,""),ROWS(I$7:I104))),"")</f>
        <v/>
      </c>
      <c r="L103" s="8" t="str">
        <f t="array" ref="L103">IFERROR(INDEX(Tableau2[CONDITIONNEMENT],SMALL(IF(FOURNISSEUR!$K$3=Tableau2[FOURNISSEUR],ROW(Tableau2[FOURNISSEUR])-MIN(ROW(ALPHABETIQUE!$A$2))+1,""),ROWS(I$7:I104))),"")</f>
        <v/>
      </c>
      <c r="M103" s="8" t="str">
        <f t="array" ref="M103">IFERROR(INDEX(Tableau2[FOURNISSEUR],SMALL(IF(FOURNISSEUR!$K$3=Tableau2[FOURNISSEUR],ROW(Tableau2[FOURNISSEUR])-MIN(ROW(ALPHABETIQUE!$A$2))+1,""),ROWS(I$7:I104))),"")</f>
        <v/>
      </c>
      <c r="N103" s="8" t="str">
        <f t="array" ref="N103">IFERROR(INDEX(Tableau2[STOCK MINI],SMALL(IF(FOURNISSEUR!$K$3=Tableau2[FOURNISSEUR],ROW(Tableau2[FOURNISSEUR])-MIN(ROW(ALPHABETIQUE!$A$2))+1,""),ROWS(I$7:I104))),"")</f>
        <v/>
      </c>
      <c r="O103" s="8" t="str">
        <f t="array" ref="O103">IFERROR(INDEX(Tableau2[PRIX],SMALL(IF(FOURNISSEUR!$K$3=Tableau2[FOURNISSEUR],ROW(Tableau2[FOURNISSEUR])-MIN(ROW(ALPHABETIQUE!$A$2))+1,""),ROWS(I$7:I104))),"")</f>
        <v/>
      </c>
    </row>
    <row r="104" spans="8:15">
      <c r="H104" s="1" t="str">
        <f t="array" ref="H104">IFERROR(INDEX(Tableau2[SPECIALITE],SMALL(IF(FOURNISSEUR!$K$3=Tableau2[FOURNISSEUR],ROW(Tableau2[FOURNISSEUR])-MIN(ROW(ALPHABETIQUE!$A$2))+1,""),ROWS(I$7:I105))),"")</f>
        <v/>
      </c>
      <c r="I104" s="1" t="str">
        <f t="array" ref="I104">IFERROR(INDEX(Tableau2[PRODUIT],SMALL(IF(FOURNISSEUR!$K$3=Tableau2[FOURNISSEUR],ROW(Tableau2[FOURNISSEUR])-MIN(ROW(ALPHABETIQUE!$A$2))+1,""),ROWS(I$7:I105))),"")</f>
        <v/>
      </c>
      <c r="J104" s="1" t="str">
        <f t="array" ref="J104">IFERROR(INDEX(Tableau2[MARQUE],SMALL(IF(FOURNISSEUR!$K$3=Tableau2[FOURNISSEUR],ROW(Tableau2[FOURNISSEUR])-MIN(ROW(ALPHABETIQUE!$A$2))+1,""),ROWS(I$7:I105))),"")</f>
        <v/>
      </c>
      <c r="K104" s="1" t="str">
        <f t="array" ref="K104">IFERROR(INDEX(Tableau2[REFERENCE],SMALL(IF(FOURNISSEUR!$K$3=Tableau2[FOURNISSEUR],ROW(Tableau2[FOURNISSEUR])-MIN(ROW(ALPHABETIQUE!$A$2))+1,""),ROWS(I$7:I105))),"")</f>
        <v/>
      </c>
      <c r="L104" s="8" t="str">
        <f t="array" ref="L104">IFERROR(INDEX(Tableau2[CONDITIONNEMENT],SMALL(IF(FOURNISSEUR!$K$3=Tableau2[FOURNISSEUR],ROW(Tableau2[FOURNISSEUR])-MIN(ROW(ALPHABETIQUE!$A$2))+1,""),ROWS(I$7:I105))),"")</f>
        <v/>
      </c>
      <c r="M104" s="8" t="str">
        <f t="array" ref="M104">IFERROR(INDEX(Tableau2[FOURNISSEUR],SMALL(IF(FOURNISSEUR!$K$3=Tableau2[FOURNISSEUR],ROW(Tableau2[FOURNISSEUR])-MIN(ROW(ALPHABETIQUE!$A$2))+1,""),ROWS(I$7:I105))),"")</f>
        <v/>
      </c>
      <c r="N104" s="8" t="str">
        <f t="array" ref="N104">IFERROR(INDEX(Tableau2[STOCK MINI],SMALL(IF(FOURNISSEUR!$K$3=Tableau2[FOURNISSEUR],ROW(Tableau2[FOURNISSEUR])-MIN(ROW(ALPHABETIQUE!$A$2))+1,""),ROWS(I$7:I105))),"")</f>
        <v/>
      </c>
      <c r="O104" s="8" t="str">
        <f t="array" ref="O104">IFERROR(INDEX(Tableau2[PRIX],SMALL(IF(FOURNISSEUR!$K$3=Tableau2[FOURNISSEUR],ROW(Tableau2[FOURNISSEUR])-MIN(ROW(ALPHABETIQUE!$A$2))+1,""),ROWS(I$7:I105))),"")</f>
        <v/>
      </c>
    </row>
    <row r="105" spans="8:15">
      <c r="H105" s="1" t="str">
        <f t="array" ref="H105">IFERROR(INDEX(Tableau2[SPECIALITE],SMALL(IF(FOURNISSEUR!$K$3=Tableau2[FOURNISSEUR],ROW(Tableau2[FOURNISSEUR])-MIN(ROW(ALPHABETIQUE!$A$2))+1,""),ROWS(I$7:I106))),"")</f>
        <v/>
      </c>
      <c r="I105" s="1" t="str">
        <f t="array" ref="I105">IFERROR(INDEX(Tableau2[PRODUIT],SMALL(IF(FOURNISSEUR!$K$3=Tableau2[FOURNISSEUR],ROW(Tableau2[FOURNISSEUR])-MIN(ROW(ALPHABETIQUE!$A$2))+1,""),ROWS(I$7:I106))),"")</f>
        <v/>
      </c>
      <c r="J105" s="1" t="str">
        <f t="array" ref="J105">IFERROR(INDEX(Tableau2[MARQUE],SMALL(IF(FOURNISSEUR!$K$3=Tableau2[FOURNISSEUR],ROW(Tableau2[FOURNISSEUR])-MIN(ROW(ALPHABETIQUE!$A$2))+1,""),ROWS(I$7:I106))),"")</f>
        <v/>
      </c>
      <c r="K105" s="1" t="str">
        <f t="array" ref="K105">IFERROR(INDEX(Tableau2[REFERENCE],SMALL(IF(FOURNISSEUR!$K$3=Tableau2[FOURNISSEUR],ROW(Tableau2[FOURNISSEUR])-MIN(ROW(ALPHABETIQUE!$A$2))+1,""),ROWS(I$7:I106))),"")</f>
        <v/>
      </c>
      <c r="L105" s="8" t="str">
        <f t="array" ref="L105">IFERROR(INDEX(Tableau2[CONDITIONNEMENT],SMALL(IF(FOURNISSEUR!$K$3=Tableau2[FOURNISSEUR],ROW(Tableau2[FOURNISSEUR])-MIN(ROW(ALPHABETIQUE!$A$2))+1,""),ROWS(I$7:I106))),"")</f>
        <v/>
      </c>
      <c r="M105" s="8" t="str">
        <f t="array" ref="M105">IFERROR(INDEX(Tableau2[FOURNISSEUR],SMALL(IF(FOURNISSEUR!$K$3=Tableau2[FOURNISSEUR],ROW(Tableau2[FOURNISSEUR])-MIN(ROW(ALPHABETIQUE!$A$2))+1,""),ROWS(I$7:I106))),"")</f>
        <v/>
      </c>
      <c r="N105" s="8" t="str">
        <f t="array" ref="N105">IFERROR(INDEX(Tableau2[STOCK MINI],SMALL(IF(FOURNISSEUR!$K$3=Tableau2[FOURNISSEUR],ROW(Tableau2[FOURNISSEUR])-MIN(ROW(ALPHABETIQUE!$A$2))+1,""),ROWS(I$7:I106))),"")</f>
        <v/>
      </c>
      <c r="O105" s="8" t="str">
        <f t="array" ref="O105">IFERROR(INDEX(Tableau2[PRIX],SMALL(IF(FOURNISSEUR!$K$3=Tableau2[FOURNISSEUR],ROW(Tableau2[FOURNISSEUR])-MIN(ROW(ALPHABETIQUE!$A$2))+1,""),ROWS(I$7:I106))),"")</f>
        <v/>
      </c>
    </row>
    <row r="106" spans="8:15">
      <c r="H106" s="1" t="str">
        <f t="array" ref="H106">IFERROR(INDEX(Tableau2[SPECIALITE],SMALL(IF(FOURNISSEUR!$K$3=Tableau2[FOURNISSEUR],ROW(Tableau2[FOURNISSEUR])-MIN(ROW(ALPHABETIQUE!$A$2))+1,""),ROWS(I$7:I107))),"")</f>
        <v/>
      </c>
      <c r="I106" s="1" t="str">
        <f t="array" ref="I106">IFERROR(INDEX(Tableau2[PRODUIT],SMALL(IF(FOURNISSEUR!$K$3=Tableau2[FOURNISSEUR],ROW(Tableau2[FOURNISSEUR])-MIN(ROW(ALPHABETIQUE!$A$2))+1,""),ROWS(I$7:I107))),"")</f>
        <v/>
      </c>
      <c r="J106" s="1" t="str">
        <f t="array" ref="J106">IFERROR(INDEX(Tableau2[MARQUE],SMALL(IF(FOURNISSEUR!$K$3=Tableau2[FOURNISSEUR],ROW(Tableau2[FOURNISSEUR])-MIN(ROW(ALPHABETIQUE!$A$2))+1,""),ROWS(I$7:I107))),"")</f>
        <v/>
      </c>
      <c r="K106" s="1" t="str">
        <f t="array" ref="K106">IFERROR(INDEX(Tableau2[REFERENCE],SMALL(IF(FOURNISSEUR!$K$3=Tableau2[FOURNISSEUR],ROW(Tableau2[FOURNISSEUR])-MIN(ROW(ALPHABETIQUE!$A$2))+1,""),ROWS(I$7:I107))),"")</f>
        <v/>
      </c>
      <c r="L106" s="8" t="str">
        <f t="array" ref="L106">IFERROR(INDEX(Tableau2[CONDITIONNEMENT],SMALL(IF(FOURNISSEUR!$K$3=Tableau2[FOURNISSEUR],ROW(Tableau2[FOURNISSEUR])-MIN(ROW(ALPHABETIQUE!$A$2))+1,""),ROWS(I$7:I107))),"")</f>
        <v/>
      </c>
      <c r="M106" s="8" t="str">
        <f t="array" ref="M106">IFERROR(INDEX(Tableau2[FOURNISSEUR],SMALL(IF(FOURNISSEUR!$K$3=Tableau2[FOURNISSEUR],ROW(Tableau2[FOURNISSEUR])-MIN(ROW(ALPHABETIQUE!$A$2))+1,""),ROWS(I$7:I107))),"")</f>
        <v/>
      </c>
      <c r="N106" s="8" t="str">
        <f t="array" ref="N106">IFERROR(INDEX(Tableau2[STOCK MINI],SMALL(IF(FOURNISSEUR!$K$3=Tableau2[FOURNISSEUR],ROW(Tableau2[FOURNISSEUR])-MIN(ROW(ALPHABETIQUE!$A$2))+1,""),ROWS(I$7:I107))),"")</f>
        <v/>
      </c>
      <c r="O106" s="8" t="str">
        <f t="array" ref="O106">IFERROR(INDEX(Tableau2[PRIX],SMALL(IF(FOURNISSEUR!$K$3=Tableau2[FOURNISSEUR],ROW(Tableau2[FOURNISSEUR])-MIN(ROW(ALPHABETIQUE!$A$2))+1,""),ROWS(I$7:I107))),"")</f>
        <v/>
      </c>
    </row>
    <row r="107" spans="8:15">
      <c r="H107" s="1" t="str">
        <f t="array" ref="H107">IFERROR(INDEX(Tableau2[SPECIALITE],SMALL(IF(FOURNISSEUR!$K$3=Tableau2[FOURNISSEUR],ROW(Tableau2[FOURNISSEUR])-MIN(ROW(ALPHABETIQUE!$A$2))+1,""),ROWS(I$7:I108))),"")</f>
        <v/>
      </c>
      <c r="I107" s="1" t="str">
        <f t="array" ref="I107">IFERROR(INDEX(Tableau2[PRODUIT],SMALL(IF(FOURNISSEUR!$K$3=Tableau2[FOURNISSEUR],ROW(Tableau2[FOURNISSEUR])-MIN(ROW(ALPHABETIQUE!$A$2))+1,""),ROWS(I$7:I108))),"")</f>
        <v/>
      </c>
      <c r="J107" s="1" t="str">
        <f t="array" ref="J107">IFERROR(INDEX(Tableau2[MARQUE],SMALL(IF(FOURNISSEUR!$K$3=Tableau2[FOURNISSEUR],ROW(Tableau2[FOURNISSEUR])-MIN(ROW(ALPHABETIQUE!$A$2))+1,""),ROWS(I$7:I108))),"")</f>
        <v/>
      </c>
      <c r="K107" s="1" t="str">
        <f t="array" ref="K107">IFERROR(INDEX(Tableau2[REFERENCE],SMALL(IF(FOURNISSEUR!$K$3=Tableau2[FOURNISSEUR],ROW(Tableau2[FOURNISSEUR])-MIN(ROW(ALPHABETIQUE!$A$2))+1,""),ROWS(I$7:I108))),"")</f>
        <v/>
      </c>
      <c r="L107" s="8" t="str">
        <f t="array" ref="L107">IFERROR(INDEX(Tableau2[CONDITIONNEMENT],SMALL(IF(FOURNISSEUR!$K$3=Tableau2[FOURNISSEUR],ROW(Tableau2[FOURNISSEUR])-MIN(ROW(ALPHABETIQUE!$A$2))+1,""),ROWS(I$7:I108))),"")</f>
        <v/>
      </c>
      <c r="M107" s="8" t="str">
        <f t="array" ref="M107">IFERROR(INDEX(Tableau2[FOURNISSEUR],SMALL(IF(FOURNISSEUR!$K$3=Tableau2[FOURNISSEUR],ROW(Tableau2[FOURNISSEUR])-MIN(ROW(ALPHABETIQUE!$A$2))+1,""),ROWS(I$7:I108))),"")</f>
        <v/>
      </c>
      <c r="N107" s="8" t="str">
        <f t="array" ref="N107">IFERROR(INDEX(Tableau2[STOCK MINI],SMALL(IF(FOURNISSEUR!$K$3=Tableau2[FOURNISSEUR],ROW(Tableau2[FOURNISSEUR])-MIN(ROW(ALPHABETIQUE!$A$2))+1,""),ROWS(I$7:I108))),"")</f>
        <v/>
      </c>
      <c r="O107" s="8" t="str">
        <f t="array" ref="O107">IFERROR(INDEX(Tableau2[PRIX],SMALL(IF(FOURNISSEUR!$K$3=Tableau2[FOURNISSEUR],ROW(Tableau2[FOURNISSEUR])-MIN(ROW(ALPHABETIQUE!$A$2))+1,""),ROWS(I$7:I108))),"")</f>
        <v/>
      </c>
    </row>
    <row r="108" spans="8:15">
      <c r="H108" s="1" t="str">
        <f t="array" ref="H108">IFERROR(INDEX(Tableau2[SPECIALITE],SMALL(IF(FOURNISSEUR!$K$3=Tableau2[FOURNISSEUR],ROW(Tableau2[FOURNISSEUR])-MIN(ROW(ALPHABETIQUE!$A$2))+1,""),ROWS(I$7:I109))),"")</f>
        <v/>
      </c>
      <c r="I108" s="1" t="str">
        <f t="array" ref="I108">IFERROR(INDEX(Tableau2[PRODUIT],SMALL(IF(FOURNISSEUR!$K$3=Tableau2[FOURNISSEUR],ROW(Tableau2[FOURNISSEUR])-MIN(ROW(ALPHABETIQUE!$A$2))+1,""),ROWS(I$7:I109))),"")</f>
        <v/>
      </c>
      <c r="J108" s="1" t="str">
        <f t="array" ref="J108">IFERROR(INDEX(Tableau2[MARQUE],SMALL(IF(FOURNISSEUR!$K$3=Tableau2[FOURNISSEUR],ROW(Tableau2[FOURNISSEUR])-MIN(ROW(ALPHABETIQUE!$A$2))+1,""),ROWS(I$7:I109))),"")</f>
        <v/>
      </c>
      <c r="K108" s="1" t="str">
        <f t="array" ref="K108">IFERROR(INDEX(Tableau2[REFERENCE],SMALL(IF(FOURNISSEUR!$K$3=Tableau2[FOURNISSEUR],ROW(Tableau2[FOURNISSEUR])-MIN(ROW(ALPHABETIQUE!$A$2))+1,""),ROWS(I$7:I109))),"")</f>
        <v/>
      </c>
      <c r="L108" s="8" t="str">
        <f t="array" ref="L108">IFERROR(INDEX(Tableau2[CONDITIONNEMENT],SMALL(IF(FOURNISSEUR!$K$3=Tableau2[FOURNISSEUR],ROW(Tableau2[FOURNISSEUR])-MIN(ROW(ALPHABETIQUE!$A$2))+1,""),ROWS(I$7:I109))),"")</f>
        <v/>
      </c>
      <c r="M108" s="8" t="str">
        <f t="array" ref="M108">IFERROR(INDEX(Tableau2[FOURNISSEUR],SMALL(IF(FOURNISSEUR!$K$3=Tableau2[FOURNISSEUR],ROW(Tableau2[FOURNISSEUR])-MIN(ROW(ALPHABETIQUE!$A$2))+1,""),ROWS(I$7:I109))),"")</f>
        <v/>
      </c>
      <c r="N108" s="8" t="str">
        <f t="array" ref="N108">IFERROR(INDEX(Tableau2[STOCK MINI],SMALL(IF(FOURNISSEUR!$K$3=Tableau2[FOURNISSEUR],ROW(Tableau2[FOURNISSEUR])-MIN(ROW(ALPHABETIQUE!$A$2))+1,""),ROWS(I$7:I109))),"")</f>
        <v/>
      </c>
      <c r="O108" s="8" t="str">
        <f t="array" ref="O108">IFERROR(INDEX(Tableau2[PRIX],SMALL(IF(FOURNISSEUR!$K$3=Tableau2[FOURNISSEUR],ROW(Tableau2[FOURNISSEUR])-MIN(ROW(ALPHABETIQUE!$A$2))+1,""),ROWS(I$7:I109))),"")</f>
        <v/>
      </c>
    </row>
    <row r="109" spans="8:15">
      <c r="H109" s="1" t="str">
        <f t="array" ref="H109">IFERROR(INDEX(Tableau2[SPECIALITE],SMALL(IF(FOURNISSEUR!$K$3=Tableau2[FOURNISSEUR],ROW(Tableau2[FOURNISSEUR])-MIN(ROW(ALPHABETIQUE!$A$2))+1,""),ROWS(I$7:I110))),"")</f>
        <v/>
      </c>
      <c r="I109" s="1" t="str">
        <f t="array" ref="I109">IFERROR(INDEX(Tableau2[PRODUIT],SMALL(IF(FOURNISSEUR!$K$3=Tableau2[FOURNISSEUR],ROW(Tableau2[FOURNISSEUR])-MIN(ROW(ALPHABETIQUE!$A$2))+1,""),ROWS(I$7:I110))),"")</f>
        <v/>
      </c>
      <c r="J109" s="1" t="str">
        <f t="array" ref="J109">IFERROR(INDEX(Tableau2[MARQUE],SMALL(IF(FOURNISSEUR!$K$3=Tableau2[FOURNISSEUR],ROW(Tableau2[FOURNISSEUR])-MIN(ROW(ALPHABETIQUE!$A$2))+1,""),ROWS(I$7:I110))),"")</f>
        <v/>
      </c>
      <c r="K109" s="1" t="str">
        <f t="array" ref="K109">IFERROR(INDEX(Tableau2[REFERENCE],SMALL(IF(FOURNISSEUR!$K$3=Tableau2[FOURNISSEUR],ROW(Tableau2[FOURNISSEUR])-MIN(ROW(ALPHABETIQUE!$A$2))+1,""),ROWS(I$7:I110))),"")</f>
        <v/>
      </c>
      <c r="L109" s="8" t="str">
        <f t="array" ref="L109">IFERROR(INDEX(Tableau2[CONDITIONNEMENT],SMALL(IF(FOURNISSEUR!$K$3=Tableau2[FOURNISSEUR],ROW(Tableau2[FOURNISSEUR])-MIN(ROW(ALPHABETIQUE!$A$2))+1,""),ROWS(I$7:I110))),"")</f>
        <v/>
      </c>
      <c r="M109" s="8" t="str">
        <f t="array" ref="M109">IFERROR(INDEX(Tableau2[FOURNISSEUR],SMALL(IF(FOURNISSEUR!$K$3=Tableau2[FOURNISSEUR],ROW(Tableau2[FOURNISSEUR])-MIN(ROW(ALPHABETIQUE!$A$2))+1,""),ROWS(I$7:I110))),"")</f>
        <v/>
      </c>
      <c r="N109" s="8" t="str">
        <f t="array" ref="N109">IFERROR(INDEX(Tableau2[STOCK MINI],SMALL(IF(FOURNISSEUR!$K$3=Tableau2[FOURNISSEUR],ROW(Tableau2[FOURNISSEUR])-MIN(ROW(ALPHABETIQUE!$A$2))+1,""),ROWS(I$7:I110))),"")</f>
        <v/>
      </c>
      <c r="O109" s="8" t="str">
        <f t="array" ref="O109">IFERROR(INDEX(Tableau2[PRIX],SMALL(IF(FOURNISSEUR!$K$3=Tableau2[FOURNISSEUR],ROW(Tableau2[FOURNISSEUR])-MIN(ROW(ALPHABETIQUE!$A$2))+1,""),ROWS(I$7:I110))),"")</f>
        <v/>
      </c>
    </row>
    <row r="110" spans="8:15">
      <c r="H110" s="1" t="str">
        <f t="array" ref="H110">IFERROR(INDEX(Tableau2[SPECIALITE],SMALL(IF(FOURNISSEUR!$K$3=Tableau2[FOURNISSEUR],ROW(Tableau2[FOURNISSEUR])-MIN(ROW(ALPHABETIQUE!$A$2))+1,""),ROWS(I$7:I111))),"")</f>
        <v/>
      </c>
      <c r="I110" s="1" t="str">
        <f t="array" ref="I110">IFERROR(INDEX(Tableau2[PRODUIT],SMALL(IF(FOURNISSEUR!$K$3=Tableau2[FOURNISSEUR],ROW(Tableau2[FOURNISSEUR])-MIN(ROW(ALPHABETIQUE!$A$2))+1,""),ROWS(I$7:I111))),"")</f>
        <v/>
      </c>
      <c r="J110" s="1" t="str">
        <f t="array" ref="J110">IFERROR(INDEX(Tableau2[MARQUE],SMALL(IF(FOURNISSEUR!$K$3=Tableau2[FOURNISSEUR],ROW(Tableau2[FOURNISSEUR])-MIN(ROW(ALPHABETIQUE!$A$2))+1,""),ROWS(I$7:I111))),"")</f>
        <v/>
      </c>
      <c r="K110" s="1" t="str">
        <f t="array" ref="K110">IFERROR(INDEX(Tableau2[REFERENCE],SMALL(IF(FOURNISSEUR!$K$3=Tableau2[FOURNISSEUR],ROW(Tableau2[FOURNISSEUR])-MIN(ROW(ALPHABETIQUE!$A$2))+1,""),ROWS(I$7:I111))),"")</f>
        <v/>
      </c>
      <c r="L110" s="8" t="str">
        <f t="array" ref="L110">IFERROR(INDEX(Tableau2[CONDITIONNEMENT],SMALL(IF(FOURNISSEUR!$K$3=Tableau2[FOURNISSEUR],ROW(Tableau2[FOURNISSEUR])-MIN(ROW(ALPHABETIQUE!$A$2))+1,""),ROWS(I$7:I111))),"")</f>
        <v/>
      </c>
      <c r="M110" s="8" t="str">
        <f t="array" ref="M110">IFERROR(INDEX(Tableau2[FOURNISSEUR],SMALL(IF(FOURNISSEUR!$K$3=Tableau2[FOURNISSEUR],ROW(Tableau2[FOURNISSEUR])-MIN(ROW(ALPHABETIQUE!$A$2))+1,""),ROWS(I$7:I111))),"")</f>
        <v/>
      </c>
      <c r="N110" s="8" t="str">
        <f t="array" ref="N110">IFERROR(INDEX(Tableau2[STOCK MINI],SMALL(IF(FOURNISSEUR!$K$3=Tableau2[FOURNISSEUR],ROW(Tableau2[FOURNISSEUR])-MIN(ROW(ALPHABETIQUE!$A$2))+1,""),ROWS(I$7:I111))),"")</f>
        <v/>
      </c>
      <c r="O110" s="8" t="str">
        <f t="array" ref="O110">IFERROR(INDEX(Tableau2[PRIX],SMALL(IF(FOURNISSEUR!$K$3=Tableau2[FOURNISSEUR],ROW(Tableau2[FOURNISSEUR])-MIN(ROW(ALPHABETIQUE!$A$2))+1,""),ROWS(I$7:I111))),"")</f>
        <v/>
      </c>
    </row>
    <row r="111" spans="8:15">
      <c r="H111" s="1" t="str">
        <f t="array" ref="H111">IFERROR(INDEX(Tableau2[SPECIALITE],SMALL(IF(FOURNISSEUR!$K$3=Tableau2[FOURNISSEUR],ROW(Tableau2[FOURNISSEUR])-MIN(ROW(ALPHABETIQUE!$A$2))+1,""),ROWS(I$7:I112))),"")</f>
        <v/>
      </c>
      <c r="I111" s="1" t="str">
        <f t="array" ref="I111">IFERROR(INDEX(Tableau2[PRODUIT],SMALL(IF(FOURNISSEUR!$K$3=Tableau2[FOURNISSEUR],ROW(Tableau2[FOURNISSEUR])-MIN(ROW(ALPHABETIQUE!$A$2))+1,""),ROWS(I$7:I112))),"")</f>
        <v/>
      </c>
      <c r="J111" s="1" t="str">
        <f t="array" ref="J111">IFERROR(INDEX(Tableau2[MARQUE],SMALL(IF(FOURNISSEUR!$K$3=Tableau2[FOURNISSEUR],ROW(Tableau2[FOURNISSEUR])-MIN(ROW(ALPHABETIQUE!$A$2))+1,""),ROWS(I$7:I112))),"")</f>
        <v/>
      </c>
      <c r="K111" s="1" t="str">
        <f t="array" ref="K111">IFERROR(INDEX(Tableau2[REFERENCE],SMALL(IF(FOURNISSEUR!$K$3=Tableau2[FOURNISSEUR],ROW(Tableau2[FOURNISSEUR])-MIN(ROW(ALPHABETIQUE!$A$2))+1,""),ROWS(I$7:I112))),"")</f>
        <v/>
      </c>
      <c r="L111" s="8" t="str">
        <f t="array" ref="L111">IFERROR(INDEX(Tableau2[CONDITIONNEMENT],SMALL(IF(FOURNISSEUR!$K$3=Tableau2[FOURNISSEUR],ROW(Tableau2[FOURNISSEUR])-MIN(ROW(ALPHABETIQUE!$A$2))+1,""),ROWS(I$7:I112))),"")</f>
        <v/>
      </c>
      <c r="M111" s="8" t="str">
        <f t="array" ref="M111">IFERROR(INDEX(Tableau2[FOURNISSEUR],SMALL(IF(FOURNISSEUR!$K$3=Tableau2[FOURNISSEUR],ROW(Tableau2[FOURNISSEUR])-MIN(ROW(ALPHABETIQUE!$A$2))+1,""),ROWS(I$7:I112))),"")</f>
        <v/>
      </c>
      <c r="N111" s="8" t="str">
        <f t="array" ref="N111">IFERROR(INDEX(Tableau2[STOCK MINI],SMALL(IF(FOURNISSEUR!$K$3=Tableau2[FOURNISSEUR],ROW(Tableau2[FOURNISSEUR])-MIN(ROW(ALPHABETIQUE!$A$2))+1,""),ROWS(I$7:I112))),"")</f>
        <v/>
      </c>
      <c r="O111" s="8" t="str">
        <f t="array" ref="O111">IFERROR(INDEX(Tableau2[PRIX],SMALL(IF(FOURNISSEUR!$K$3=Tableau2[FOURNISSEUR],ROW(Tableau2[FOURNISSEUR])-MIN(ROW(ALPHABETIQUE!$A$2))+1,""),ROWS(I$7:I112))),"")</f>
        <v/>
      </c>
    </row>
    <row r="112" spans="8:15">
      <c r="H112" s="1" t="str">
        <f t="array" ref="H112">IFERROR(INDEX(Tableau2[SPECIALITE],SMALL(IF(FOURNISSEUR!$K$3=Tableau2[FOURNISSEUR],ROW(Tableau2[FOURNISSEUR])-MIN(ROW(ALPHABETIQUE!$A$2))+1,""),ROWS(I$7:I113))),"")</f>
        <v/>
      </c>
      <c r="I112" s="1" t="str">
        <f t="array" ref="I112">IFERROR(INDEX(Tableau2[PRODUIT],SMALL(IF(FOURNISSEUR!$K$3=Tableau2[FOURNISSEUR],ROW(Tableau2[FOURNISSEUR])-MIN(ROW(ALPHABETIQUE!$A$2))+1,""),ROWS(I$7:I113))),"")</f>
        <v/>
      </c>
      <c r="J112" s="1" t="str">
        <f t="array" ref="J112">IFERROR(INDEX(Tableau2[MARQUE],SMALL(IF(FOURNISSEUR!$K$3=Tableau2[FOURNISSEUR],ROW(Tableau2[FOURNISSEUR])-MIN(ROW(ALPHABETIQUE!$A$2))+1,""),ROWS(I$7:I113))),"")</f>
        <v/>
      </c>
      <c r="K112" s="1" t="str">
        <f t="array" ref="K112">IFERROR(INDEX(Tableau2[REFERENCE],SMALL(IF(FOURNISSEUR!$K$3=Tableau2[FOURNISSEUR],ROW(Tableau2[FOURNISSEUR])-MIN(ROW(ALPHABETIQUE!$A$2))+1,""),ROWS(I$7:I113))),"")</f>
        <v/>
      </c>
      <c r="L112" s="8" t="str">
        <f t="array" ref="L112">IFERROR(INDEX(Tableau2[CONDITIONNEMENT],SMALL(IF(FOURNISSEUR!$K$3=Tableau2[FOURNISSEUR],ROW(Tableau2[FOURNISSEUR])-MIN(ROW(ALPHABETIQUE!$A$2))+1,""),ROWS(I$7:I113))),"")</f>
        <v/>
      </c>
      <c r="M112" s="8" t="str">
        <f t="array" ref="M112">IFERROR(INDEX(Tableau2[FOURNISSEUR],SMALL(IF(FOURNISSEUR!$K$3=Tableau2[FOURNISSEUR],ROW(Tableau2[FOURNISSEUR])-MIN(ROW(ALPHABETIQUE!$A$2))+1,""),ROWS(I$7:I113))),"")</f>
        <v/>
      </c>
      <c r="N112" s="8" t="str">
        <f t="array" ref="N112">IFERROR(INDEX(Tableau2[STOCK MINI],SMALL(IF(FOURNISSEUR!$K$3=Tableau2[FOURNISSEUR],ROW(Tableau2[FOURNISSEUR])-MIN(ROW(ALPHABETIQUE!$A$2))+1,""),ROWS(I$7:I113))),"")</f>
        <v/>
      </c>
      <c r="O112" s="8" t="str">
        <f t="array" ref="O112">IFERROR(INDEX(Tableau2[PRIX],SMALL(IF(FOURNISSEUR!$K$3=Tableau2[FOURNISSEUR],ROW(Tableau2[FOURNISSEUR])-MIN(ROW(ALPHABETIQUE!$A$2))+1,""),ROWS(I$7:I113))),"")</f>
        <v/>
      </c>
    </row>
    <row r="113" spans="8:15">
      <c r="H113" s="1" t="str">
        <f t="array" ref="H113">IFERROR(INDEX(Tableau2[SPECIALITE],SMALL(IF(FOURNISSEUR!$K$3=Tableau2[FOURNISSEUR],ROW(Tableau2[FOURNISSEUR])-MIN(ROW(ALPHABETIQUE!$A$2))+1,""),ROWS(I$7:I114))),"")</f>
        <v/>
      </c>
      <c r="I113" s="1" t="str">
        <f t="array" ref="I113">IFERROR(INDEX(Tableau2[PRODUIT],SMALL(IF(FOURNISSEUR!$K$3=Tableau2[FOURNISSEUR],ROW(Tableau2[FOURNISSEUR])-MIN(ROW(ALPHABETIQUE!$A$2))+1,""),ROWS(I$7:I114))),"")</f>
        <v/>
      </c>
      <c r="J113" s="1" t="str">
        <f t="array" ref="J113">IFERROR(INDEX(Tableau2[MARQUE],SMALL(IF(FOURNISSEUR!$K$3=Tableau2[FOURNISSEUR],ROW(Tableau2[FOURNISSEUR])-MIN(ROW(ALPHABETIQUE!$A$2))+1,""),ROWS(I$7:I114))),"")</f>
        <v/>
      </c>
      <c r="K113" s="1" t="str">
        <f t="array" ref="K113">IFERROR(INDEX(Tableau2[REFERENCE],SMALL(IF(FOURNISSEUR!$K$3=Tableau2[FOURNISSEUR],ROW(Tableau2[FOURNISSEUR])-MIN(ROW(ALPHABETIQUE!$A$2))+1,""),ROWS(I$7:I114))),"")</f>
        <v/>
      </c>
      <c r="L113" s="8" t="str">
        <f t="array" ref="L113">IFERROR(INDEX(Tableau2[CONDITIONNEMENT],SMALL(IF(FOURNISSEUR!$K$3=Tableau2[FOURNISSEUR],ROW(Tableau2[FOURNISSEUR])-MIN(ROW(ALPHABETIQUE!$A$2))+1,""),ROWS(I$7:I114))),"")</f>
        <v/>
      </c>
      <c r="M113" s="8" t="str">
        <f t="array" ref="M113">IFERROR(INDEX(Tableau2[FOURNISSEUR],SMALL(IF(FOURNISSEUR!$K$3=Tableau2[FOURNISSEUR],ROW(Tableau2[FOURNISSEUR])-MIN(ROW(ALPHABETIQUE!$A$2))+1,""),ROWS(I$7:I114))),"")</f>
        <v/>
      </c>
      <c r="N113" s="8" t="str">
        <f t="array" ref="N113">IFERROR(INDEX(Tableau2[STOCK MINI],SMALL(IF(FOURNISSEUR!$K$3=Tableau2[FOURNISSEUR],ROW(Tableau2[FOURNISSEUR])-MIN(ROW(ALPHABETIQUE!$A$2))+1,""),ROWS(I$7:I114))),"")</f>
        <v/>
      </c>
      <c r="O113" s="8" t="str">
        <f t="array" ref="O113">IFERROR(INDEX(Tableau2[PRIX],SMALL(IF(FOURNISSEUR!$K$3=Tableau2[FOURNISSEUR],ROW(Tableau2[FOURNISSEUR])-MIN(ROW(ALPHABETIQUE!$A$2))+1,""),ROWS(I$7:I114))),"")</f>
        <v/>
      </c>
    </row>
    <row r="114" spans="8:15">
      <c r="H114" s="1" t="str">
        <f t="array" ref="H114">IFERROR(INDEX(Tableau2[SPECIALITE],SMALL(IF(FOURNISSEUR!$K$3=Tableau2[FOURNISSEUR],ROW(Tableau2[FOURNISSEUR])-MIN(ROW(ALPHABETIQUE!$A$2))+1,""),ROWS(I$7:I115))),"")</f>
        <v/>
      </c>
      <c r="I114" s="1" t="str">
        <f t="array" ref="I114">IFERROR(INDEX(Tableau2[PRODUIT],SMALL(IF(FOURNISSEUR!$K$3=Tableau2[FOURNISSEUR],ROW(Tableau2[FOURNISSEUR])-MIN(ROW(ALPHABETIQUE!$A$2))+1,""),ROWS(I$7:I115))),"")</f>
        <v/>
      </c>
      <c r="J114" s="1" t="str">
        <f t="array" ref="J114">IFERROR(INDEX(Tableau2[MARQUE],SMALL(IF(FOURNISSEUR!$K$3=Tableau2[FOURNISSEUR],ROW(Tableau2[FOURNISSEUR])-MIN(ROW(ALPHABETIQUE!$A$2))+1,""),ROWS(I$7:I115))),"")</f>
        <v/>
      </c>
      <c r="K114" s="1" t="str">
        <f t="array" ref="K114">IFERROR(INDEX(Tableau2[REFERENCE],SMALL(IF(FOURNISSEUR!$K$3=Tableau2[FOURNISSEUR],ROW(Tableau2[FOURNISSEUR])-MIN(ROW(ALPHABETIQUE!$A$2))+1,""),ROWS(I$7:I115))),"")</f>
        <v/>
      </c>
      <c r="L114" s="8" t="str">
        <f t="array" ref="L114">IFERROR(INDEX(Tableau2[CONDITIONNEMENT],SMALL(IF(FOURNISSEUR!$K$3=Tableau2[FOURNISSEUR],ROW(Tableau2[FOURNISSEUR])-MIN(ROW(ALPHABETIQUE!$A$2))+1,""),ROWS(I$7:I115))),"")</f>
        <v/>
      </c>
      <c r="M114" s="8" t="str">
        <f t="array" ref="M114">IFERROR(INDEX(Tableau2[FOURNISSEUR],SMALL(IF(FOURNISSEUR!$K$3=Tableau2[FOURNISSEUR],ROW(Tableau2[FOURNISSEUR])-MIN(ROW(ALPHABETIQUE!$A$2))+1,""),ROWS(I$7:I115))),"")</f>
        <v/>
      </c>
      <c r="N114" s="8" t="str">
        <f t="array" ref="N114">IFERROR(INDEX(Tableau2[STOCK MINI],SMALL(IF(FOURNISSEUR!$K$3=Tableau2[FOURNISSEUR],ROW(Tableau2[FOURNISSEUR])-MIN(ROW(ALPHABETIQUE!$A$2))+1,""),ROWS(I$7:I115))),"")</f>
        <v/>
      </c>
      <c r="O114" s="8" t="str">
        <f t="array" ref="O114">IFERROR(INDEX(Tableau2[PRIX],SMALL(IF(FOURNISSEUR!$K$3=Tableau2[FOURNISSEUR],ROW(Tableau2[FOURNISSEUR])-MIN(ROW(ALPHABETIQUE!$A$2))+1,""),ROWS(I$7:I115))),"")</f>
        <v/>
      </c>
    </row>
    <row r="115" spans="8:15">
      <c r="H115" s="1" t="str">
        <f t="array" ref="H115">IFERROR(INDEX(Tableau2[SPECIALITE],SMALL(IF(FOURNISSEUR!$K$3=Tableau2[FOURNISSEUR],ROW(Tableau2[FOURNISSEUR])-MIN(ROW(ALPHABETIQUE!$A$2))+1,""),ROWS(I$7:I116))),"")</f>
        <v/>
      </c>
      <c r="I115" s="1" t="str">
        <f t="array" ref="I115">IFERROR(INDEX(Tableau2[PRODUIT],SMALL(IF(FOURNISSEUR!$K$3=Tableau2[FOURNISSEUR],ROW(Tableau2[FOURNISSEUR])-MIN(ROW(ALPHABETIQUE!$A$2))+1,""),ROWS(I$7:I116))),"")</f>
        <v/>
      </c>
      <c r="J115" s="1" t="str">
        <f t="array" ref="J115">IFERROR(INDEX(Tableau2[MARQUE],SMALL(IF(FOURNISSEUR!$K$3=Tableau2[FOURNISSEUR],ROW(Tableau2[FOURNISSEUR])-MIN(ROW(ALPHABETIQUE!$A$2))+1,""),ROWS(I$7:I116))),"")</f>
        <v/>
      </c>
      <c r="K115" s="1" t="str">
        <f t="array" ref="K115">IFERROR(INDEX(Tableau2[REFERENCE],SMALL(IF(FOURNISSEUR!$K$3=Tableau2[FOURNISSEUR],ROW(Tableau2[FOURNISSEUR])-MIN(ROW(ALPHABETIQUE!$A$2))+1,""),ROWS(I$7:I116))),"")</f>
        <v/>
      </c>
      <c r="L115" s="8" t="str">
        <f t="array" ref="L115">IFERROR(INDEX(Tableau2[CONDITIONNEMENT],SMALL(IF(FOURNISSEUR!$K$3=Tableau2[FOURNISSEUR],ROW(Tableau2[FOURNISSEUR])-MIN(ROW(ALPHABETIQUE!$A$2))+1,""),ROWS(I$7:I116))),"")</f>
        <v/>
      </c>
      <c r="M115" s="8" t="str">
        <f t="array" ref="M115">IFERROR(INDEX(Tableau2[FOURNISSEUR],SMALL(IF(FOURNISSEUR!$K$3=Tableau2[FOURNISSEUR],ROW(Tableau2[FOURNISSEUR])-MIN(ROW(ALPHABETIQUE!$A$2))+1,""),ROWS(I$7:I116))),"")</f>
        <v/>
      </c>
      <c r="N115" s="8" t="str">
        <f t="array" ref="N115">IFERROR(INDEX(Tableau2[STOCK MINI],SMALL(IF(FOURNISSEUR!$K$3=Tableau2[FOURNISSEUR],ROW(Tableau2[FOURNISSEUR])-MIN(ROW(ALPHABETIQUE!$A$2))+1,""),ROWS(I$7:I116))),"")</f>
        <v/>
      </c>
      <c r="O115" s="8" t="str">
        <f t="array" ref="O115">IFERROR(INDEX(Tableau2[PRIX],SMALL(IF(FOURNISSEUR!$K$3=Tableau2[FOURNISSEUR],ROW(Tableau2[FOURNISSEUR])-MIN(ROW(ALPHABETIQUE!$A$2))+1,""),ROWS(I$7:I116))),"")</f>
        <v/>
      </c>
    </row>
    <row r="116" spans="8:15">
      <c r="H116" s="1" t="str">
        <f t="array" ref="H116">IFERROR(INDEX(Tableau2[SPECIALITE],SMALL(IF(FOURNISSEUR!$K$3=Tableau2[FOURNISSEUR],ROW(Tableau2[FOURNISSEUR])-MIN(ROW(ALPHABETIQUE!$A$2))+1,""),ROWS(I$7:I117))),"")</f>
        <v/>
      </c>
      <c r="I116" s="1" t="str">
        <f t="array" ref="I116">IFERROR(INDEX(Tableau2[PRODUIT],SMALL(IF(FOURNISSEUR!$K$3=Tableau2[FOURNISSEUR],ROW(Tableau2[FOURNISSEUR])-MIN(ROW(ALPHABETIQUE!$A$2))+1,""),ROWS(I$7:I117))),"")</f>
        <v/>
      </c>
      <c r="J116" s="1" t="str">
        <f t="array" ref="J116">IFERROR(INDEX(Tableau2[MARQUE],SMALL(IF(FOURNISSEUR!$K$3=Tableau2[FOURNISSEUR],ROW(Tableau2[FOURNISSEUR])-MIN(ROW(ALPHABETIQUE!$A$2))+1,""),ROWS(I$7:I117))),"")</f>
        <v/>
      </c>
      <c r="K116" s="1" t="str">
        <f t="array" ref="K116">IFERROR(INDEX(Tableau2[REFERENCE],SMALL(IF(FOURNISSEUR!$K$3=Tableau2[FOURNISSEUR],ROW(Tableau2[FOURNISSEUR])-MIN(ROW(ALPHABETIQUE!$A$2))+1,""),ROWS(I$7:I117))),"")</f>
        <v/>
      </c>
      <c r="L116" s="8" t="str">
        <f t="array" ref="L116">IFERROR(INDEX(Tableau2[CONDITIONNEMENT],SMALL(IF(FOURNISSEUR!$K$3=Tableau2[FOURNISSEUR],ROW(Tableau2[FOURNISSEUR])-MIN(ROW(ALPHABETIQUE!$A$2))+1,""),ROWS(I$7:I117))),"")</f>
        <v/>
      </c>
      <c r="M116" s="8" t="str">
        <f t="array" ref="M116">IFERROR(INDEX(Tableau2[FOURNISSEUR],SMALL(IF(FOURNISSEUR!$K$3=Tableau2[FOURNISSEUR],ROW(Tableau2[FOURNISSEUR])-MIN(ROW(ALPHABETIQUE!$A$2))+1,""),ROWS(I$7:I117))),"")</f>
        <v/>
      </c>
      <c r="N116" s="8" t="str">
        <f t="array" ref="N116">IFERROR(INDEX(Tableau2[STOCK MINI],SMALL(IF(FOURNISSEUR!$K$3=Tableau2[FOURNISSEUR],ROW(Tableau2[FOURNISSEUR])-MIN(ROW(ALPHABETIQUE!$A$2))+1,""),ROWS(I$7:I117))),"")</f>
        <v/>
      </c>
      <c r="O116" s="8" t="str">
        <f t="array" ref="O116">IFERROR(INDEX(Tableau2[PRIX],SMALL(IF(FOURNISSEUR!$K$3=Tableau2[FOURNISSEUR],ROW(Tableau2[FOURNISSEUR])-MIN(ROW(ALPHABETIQUE!$A$2))+1,""),ROWS(I$7:I117))),"")</f>
        <v/>
      </c>
    </row>
    <row r="117" spans="8:15">
      <c r="H117" s="1" t="str">
        <f t="array" ref="H117">IFERROR(INDEX(Tableau2[SPECIALITE],SMALL(IF(FOURNISSEUR!$K$3=Tableau2[FOURNISSEUR],ROW(Tableau2[FOURNISSEUR])-MIN(ROW(ALPHABETIQUE!$A$2))+1,""),ROWS(I$7:I118))),"")</f>
        <v/>
      </c>
      <c r="I117" s="1" t="str">
        <f t="array" ref="I117">IFERROR(INDEX(Tableau2[PRODUIT],SMALL(IF(FOURNISSEUR!$K$3=Tableau2[FOURNISSEUR],ROW(Tableau2[FOURNISSEUR])-MIN(ROW(ALPHABETIQUE!$A$2))+1,""),ROWS(I$7:I118))),"")</f>
        <v/>
      </c>
      <c r="J117" s="1" t="str">
        <f t="array" ref="J117">IFERROR(INDEX(Tableau2[MARQUE],SMALL(IF(FOURNISSEUR!$K$3=Tableau2[FOURNISSEUR],ROW(Tableau2[FOURNISSEUR])-MIN(ROW(ALPHABETIQUE!$A$2))+1,""),ROWS(I$7:I118))),"")</f>
        <v/>
      </c>
      <c r="K117" s="1" t="str">
        <f t="array" ref="K117">IFERROR(INDEX(Tableau2[REFERENCE],SMALL(IF(FOURNISSEUR!$K$3=Tableau2[FOURNISSEUR],ROW(Tableau2[FOURNISSEUR])-MIN(ROW(ALPHABETIQUE!$A$2))+1,""),ROWS(I$7:I118))),"")</f>
        <v/>
      </c>
      <c r="L117" s="8" t="str">
        <f t="array" ref="L117">IFERROR(INDEX(Tableau2[CONDITIONNEMENT],SMALL(IF(FOURNISSEUR!$K$3=Tableau2[FOURNISSEUR],ROW(Tableau2[FOURNISSEUR])-MIN(ROW(ALPHABETIQUE!$A$2))+1,""),ROWS(I$7:I118))),"")</f>
        <v/>
      </c>
      <c r="M117" s="8" t="str">
        <f t="array" ref="M117">IFERROR(INDEX(Tableau2[FOURNISSEUR],SMALL(IF(FOURNISSEUR!$K$3=Tableau2[FOURNISSEUR],ROW(Tableau2[FOURNISSEUR])-MIN(ROW(ALPHABETIQUE!$A$2))+1,""),ROWS(I$7:I118))),"")</f>
        <v/>
      </c>
      <c r="N117" s="8" t="str">
        <f t="array" ref="N117">IFERROR(INDEX(Tableau2[STOCK MINI],SMALL(IF(FOURNISSEUR!$K$3=Tableau2[FOURNISSEUR],ROW(Tableau2[FOURNISSEUR])-MIN(ROW(ALPHABETIQUE!$A$2))+1,""),ROWS(I$7:I118))),"")</f>
        <v/>
      </c>
      <c r="O117" s="8" t="str">
        <f t="array" ref="O117">IFERROR(INDEX(Tableau2[PRIX],SMALL(IF(FOURNISSEUR!$K$3=Tableau2[FOURNISSEUR],ROW(Tableau2[FOURNISSEUR])-MIN(ROW(ALPHABETIQUE!$A$2))+1,""),ROWS(I$7:I118))),"")</f>
        <v/>
      </c>
    </row>
    <row r="118" spans="8:15">
      <c r="H118" s="1" t="str">
        <f t="array" ref="H118">IFERROR(INDEX(Tableau2[SPECIALITE],SMALL(IF(FOURNISSEUR!$K$3=Tableau2[FOURNISSEUR],ROW(Tableau2[FOURNISSEUR])-MIN(ROW(ALPHABETIQUE!$A$2))+1,""),ROWS(I$7:I119))),"")</f>
        <v/>
      </c>
      <c r="I118" s="1" t="str">
        <f t="array" ref="I118">IFERROR(INDEX(Tableau2[PRODUIT],SMALL(IF(FOURNISSEUR!$K$3=Tableau2[FOURNISSEUR],ROW(Tableau2[FOURNISSEUR])-MIN(ROW(ALPHABETIQUE!$A$2))+1,""),ROWS(I$7:I119))),"")</f>
        <v/>
      </c>
      <c r="J118" s="1" t="str">
        <f t="array" ref="J118">IFERROR(INDEX(Tableau2[MARQUE],SMALL(IF(FOURNISSEUR!$K$3=Tableau2[FOURNISSEUR],ROW(Tableau2[FOURNISSEUR])-MIN(ROW(ALPHABETIQUE!$A$2))+1,""),ROWS(I$7:I119))),"")</f>
        <v/>
      </c>
      <c r="K118" s="1" t="str">
        <f t="array" ref="K118">IFERROR(INDEX(Tableau2[REFERENCE],SMALL(IF(FOURNISSEUR!$K$3=Tableau2[FOURNISSEUR],ROW(Tableau2[FOURNISSEUR])-MIN(ROW(ALPHABETIQUE!$A$2))+1,""),ROWS(I$7:I119))),"")</f>
        <v/>
      </c>
      <c r="L118" s="8" t="str">
        <f t="array" ref="L118">IFERROR(INDEX(Tableau2[CONDITIONNEMENT],SMALL(IF(FOURNISSEUR!$K$3=Tableau2[FOURNISSEUR],ROW(Tableau2[FOURNISSEUR])-MIN(ROW(ALPHABETIQUE!$A$2))+1,""),ROWS(I$7:I119))),"")</f>
        <v/>
      </c>
      <c r="M118" s="8" t="str">
        <f t="array" ref="M118">IFERROR(INDEX(Tableau2[FOURNISSEUR],SMALL(IF(FOURNISSEUR!$K$3=Tableau2[FOURNISSEUR],ROW(Tableau2[FOURNISSEUR])-MIN(ROW(ALPHABETIQUE!$A$2))+1,""),ROWS(I$7:I119))),"")</f>
        <v/>
      </c>
      <c r="N118" s="8" t="str">
        <f t="array" ref="N118">IFERROR(INDEX(Tableau2[STOCK MINI],SMALL(IF(FOURNISSEUR!$K$3=Tableau2[FOURNISSEUR],ROW(Tableau2[FOURNISSEUR])-MIN(ROW(ALPHABETIQUE!$A$2))+1,""),ROWS(I$7:I119))),"")</f>
        <v/>
      </c>
      <c r="O118" s="8" t="str">
        <f t="array" ref="O118">IFERROR(INDEX(Tableau2[PRIX],SMALL(IF(FOURNISSEUR!$K$3=Tableau2[FOURNISSEUR],ROW(Tableau2[FOURNISSEUR])-MIN(ROW(ALPHABETIQUE!$A$2))+1,""),ROWS(I$7:I119))),"")</f>
        <v/>
      </c>
    </row>
    <row r="119" spans="8:15">
      <c r="H119" s="1" t="str">
        <f t="array" ref="H119">IFERROR(INDEX(Tableau2[SPECIALITE],SMALL(IF(FOURNISSEUR!$K$3=Tableau2[FOURNISSEUR],ROW(Tableau2[FOURNISSEUR])-MIN(ROW(ALPHABETIQUE!$A$2))+1,""),ROWS(I$7:I120))),"")</f>
        <v/>
      </c>
      <c r="I119" s="1" t="str">
        <f t="array" ref="I119">IFERROR(INDEX(Tableau2[PRODUIT],SMALL(IF(FOURNISSEUR!$K$3=Tableau2[FOURNISSEUR],ROW(Tableau2[FOURNISSEUR])-MIN(ROW(ALPHABETIQUE!$A$2))+1,""),ROWS(I$7:I120))),"")</f>
        <v/>
      </c>
      <c r="J119" s="1" t="str">
        <f t="array" ref="J119">IFERROR(INDEX(Tableau2[MARQUE],SMALL(IF(FOURNISSEUR!$K$3=Tableau2[FOURNISSEUR],ROW(Tableau2[FOURNISSEUR])-MIN(ROW(ALPHABETIQUE!$A$2))+1,""),ROWS(I$7:I120))),"")</f>
        <v/>
      </c>
      <c r="K119" s="1" t="str">
        <f t="array" ref="K119">IFERROR(INDEX(Tableau2[REFERENCE],SMALL(IF(FOURNISSEUR!$K$3=Tableau2[FOURNISSEUR],ROW(Tableau2[FOURNISSEUR])-MIN(ROW(ALPHABETIQUE!$A$2))+1,""),ROWS(I$7:I120))),"")</f>
        <v/>
      </c>
      <c r="L119" s="8" t="str">
        <f t="array" ref="L119">IFERROR(INDEX(Tableau2[CONDITIONNEMENT],SMALL(IF(FOURNISSEUR!$K$3=Tableau2[FOURNISSEUR],ROW(Tableau2[FOURNISSEUR])-MIN(ROW(ALPHABETIQUE!$A$2))+1,""),ROWS(I$7:I120))),"")</f>
        <v/>
      </c>
      <c r="M119" s="8" t="str">
        <f t="array" ref="M119">IFERROR(INDEX(Tableau2[FOURNISSEUR],SMALL(IF(FOURNISSEUR!$K$3=Tableau2[FOURNISSEUR],ROW(Tableau2[FOURNISSEUR])-MIN(ROW(ALPHABETIQUE!$A$2))+1,""),ROWS(I$7:I120))),"")</f>
        <v/>
      </c>
      <c r="N119" s="8" t="str">
        <f t="array" ref="N119">IFERROR(INDEX(Tableau2[STOCK MINI],SMALL(IF(FOURNISSEUR!$K$3=Tableau2[FOURNISSEUR],ROW(Tableau2[FOURNISSEUR])-MIN(ROW(ALPHABETIQUE!$A$2))+1,""),ROWS(I$7:I120))),"")</f>
        <v/>
      </c>
      <c r="O119" s="8" t="str">
        <f t="array" ref="O119">IFERROR(INDEX(Tableau2[PRIX],SMALL(IF(FOURNISSEUR!$K$3=Tableau2[FOURNISSEUR],ROW(Tableau2[FOURNISSEUR])-MIN(ROW(ALPHABETIQUE!$A$2))+1,""),ROWS(I$7:I120))),"")</f>
        <v/>
      </c>
    </row>
    <row r="120" spans="8:15">
      <c r="H120" s="1" t="str">
        <f t="array" ref="H120">IFERROR(INDEX(Tableau2[SPECIALITE],SMALL(IF(FOURNISSEUR!$K$3=Tableau2[FOURNISSEUR],ROW(Tableau2[FOURNISSEUR])-MIN(ROW(ALPHABETIQUE!$A$2))+1,""),ROWS(I$7:I121))),"")</f>
        <v/>
      </c>
      <c r="I120" s="1" t="str">
        <f t="array" ref="I120">IFERROR(INDEX(Tableau2[PRODUIT],SMALL(IF(FOURNISSEUR!$K$3=Tableau2[FOURNISSEUR],ROW(Tableau2[FOURNISSEUR])-MIN(ROW(ALPHABETIQUE!$A$2))+1,""),ROWS(I$7:I121))),"")</f>
        <v/>
      </c>
      <c r="J120" s="1" t="str">
        <f t="array" ref="J120">IFERROR(INDEX(Tableau2[MARQUE],SMALL(IF(FOURNISSEUR!$K$3=Tableau2[FOURNISSEUR],ROW(Tableau2[FOURNISSEUR])-MIN(ROW(ALPHABETIQUE!$A$2))+1,""),ROWS(I$7:I121))),"")</f>
        <v/>
      </c>
      <c r="K120" s="1" t="str">
        <f t="array" ref="K120">IFERROR(INDEX(Tableau2[REFERENCE],SMALL(IF(FOURNISSEUR!$K$3=Tableau2[FOURNISSEUR],ROW(Tableau2[FOURNISSEUR])-MIN(ROW(ALPHABETIQUE!$A$2))+1,""),ROWS(I$7:I121))),"")</f>
        <v/>
      </c>
      <c r="L120" s="8" t="str">
        <f t="array" ref="L120">IFERROR(INDEX(Tableau2[CONDITIONNEMENT],SMALL(IF(FOURNISSEUR!$K$3=Tableau2[FOURNISSEUR],ROW(Tableau2[FOURNISSEUR])-MIN(ROW(ALPHABETIQUE!$A$2))+1,""),ROWS(I$7:I121))),"")</f>
        <v/>
      </c>
      <c r="M120" s="8" t="str">
        <f t="array" ref="M120">IFERROR(INDEX(Tableau2[FOURNISSEUR],SMALL(IF(FOURNISSEUR!$K$3=Tableau2[FOURNISSEUR],ROW(Tableau2[FOURNISSEUR])-MIN(ROW(ALPHABETIQUE!$A$2))+1,""),ROWS(I$7:I121))),"")</f>
        <v/>
      </c>
      <c r="N120" s="8" t="str">
        <f t="array" ref="N120">IFERROR(INDEX(Tableau2[STOCK MINI],SMALL(IF(FOURNISSEUR!$K$3=Tableau2[FOURNISSEUR],ROW(Tableau2[FOURNISSEUR])-MIN(ROW(ALPHABETIQUE!$A$2))+1,""),ROWS(I$7:I121))),"")</f>
        <v/>
      </c>
      <c r="O120" s="8" t="str">
        <f t="array" ref="O120">IFERROR(INDEX(Tableau2[PRIX],SMALL(IF(FOURNISSEUR!$K$3=Tableau2[FOURNISSEUR],ROW(Tableau2[FOURNISSEUR])-MIN(ROW(ALPHABETIQUE!$A$2))+1,""),ROWS(I$7:I121))),"")</f>
        <v/>
      </c>
    </row>
  </sheetData>
  <sheetProtection password="D0C9" sheet="1" scenarios="1" selectLockedCells="1"/>
  <protectedRanges>
    <protectedRange sqref="K3" name="CELULLE FOURNISSEUR"/>
  </protectedRanges>
  <dataValidations count="1">
    <dataValidation type="list" allowBlank="1" showInputMessage="1" showErrorMessage="1" sqref="K3">
      <formula1>ALPHABETIQUE!$R$2:$R$30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B1:O18"/>
  <sheetViews>
    <sheetView topLeftCell="B1" workbookViewId="0">
      <selection activeCell="K3" sqref="K3"/>
    </sheetView>
  </sheetViews>
  <sheetFormatPr baseColWidth="10" defaultRowHeight="15"/>
  <cols>
    <col min="3" max="6" width="11.42578125" customWidth="1"/>
    <col min="7" max="7" width="10" customWidth="1"/>
    <col min="8" max="8" width="24.42578125" customWidth="1"/>
    <col min="9" max="9" width="23.140625" customWidth="1"/>
    <col min="10" max="10" width="14.5703125" customWidth="1"/>
  </cols>
  <sheetData>
    <row r="1" spans="2:15" ht="15.75" thickBot="1"/>
    <row r="2" spans="2:15">
      <c r="B2" s="23"/>
      <c r="C2" s="24"/>
      <c r="D2" s="24"/>
      <c r="E2" s="24"/>
      <c r="F2" s="25"/>
    </row>
    <row r="3" spans="2:15" ht="24" customHeight="1">
      <c r="B3" s="26"/>
      <c r="C3" s="27" t="s">
        <v>10</v>
      </c>
      <c r="D3" s="28"/>
      <c r="E3" s="28"/>
      <c r="F3" s="29"/>
      <c r="H3" s="3" t="s">
        <v>11</v>
      </c>
      <c r="K3" s="4" t="s">
        <v>201</v>
      </c>
    </row>
    <row r="4" spans="2:15">
      <c r="B4" s="26"/>
      <c r="C4" s="28"/>
      <c r="D4" s="28"/>
      <c r="E4" s="28"/>
      <c r="F4" s="29"/>
    </row>
    <row r="5" spans="2:15">
      <c r="B5" s="26"/>
      <c r="C5" s="28"/>
      <c r="D5" s="28"/>
      <c r="E5" s="28"/>
      <c r="F5" s="29"/>
      <c r="H5" s="7" t="s">
        <v>2</v>
      </c>
      <c r="I5" s="7" t="s">
        <v>0</v>
      </c>
      <c r="J5" s="7" t="s">
        <v>12</v>
      </c>
      <c r="K5" s="7" t="s">
        <v>13</v>
      </c>
      <c r="L5" s="7" t="s">
        <v>15</v>
      </c>
      <c r="M5" s="7" t="s">
        <v>1</v>
      </c>
      <c r="N5" s="7" t="s">
        <v>16</v>
      </c>
      <c r="O5" s="7" t="s">
        <v>3</v>
      </c>
    </row>
    <row r="6" spans="2:15">
      <c r="B6" s="26"/>
      <c r="C6" s="28"/>
      <c r="D6" s="28"/>
      <c r="E6" s="28"/>
      <c r="F6" s="29"/>
      <c r="H6" s="1" t="str">
        <f t="array" ref="H6">IFERROR(INDEX(Tableau2[SPECIALITE],SMALL(IF(PRODUIT!$K$3=Tableau2[PRODUIT],ROW(Tableau2[PRODUIT])-MIN(ROW(ALPHABETIQUE!$A$2))+1,""),ROWS(I$7:I7))),"")</f>
        <v>ENDODONTIE</v>
      </c>
      <c r="I6" s="1" t="str">
        <f t="array" ref="I6">IFERROR(INDEX(Tableau2[PRODUIT],SMALL(IF(PRODUIT!$K$3=Tableau2[PRODUIT],ROW(Tableau2[PRODUIT])-MIN(ROW(ALPHABETIQUE!$A$2))+1,""),ROWS(I$7:I7))),"")</f>
        <v>protapergold f2 25mm</v>
      </c>
      <c r="J6" s="1" t="str">
        <f t="array" ref="J6">IFERROR(INDEX(Tableau2[MARQUE],SMALL(IF(PRODUIT!$K$3=Tableau2[PRODUIT],ROW(Tableau2[PRODUIT])-MIN(ROW(ALPHABETIQUE!$A$2))+1,""),ROWS(I$7:I7))),"")</f>
        <v>DENTSPLY</v>
      </c>
      <c r="K6" s="1" t="str">
        <f t="array" ref="K6">IFERROR(INDEX(Tableau2[REFERENCE],SMALL(IF(PRODUIT!$K$3=Tableau2[PRODUIT],ROW(Tableau2[PRODUIT])-MIN(ROW(ALPHABETIQUE!$A$2))+1,""),ROWS(I$7:I7))),"")</f>
        <v>ART9419</v>
      </c>
      <c r="L6" s="8" t="str">
        <f t="array" ref="L6">IFERROR(INDEX(Tableau2[CONDITIONNEMENT],SMALL(IF(PRODUIT!$K$3=Tableau2[PRODUIT],ROW(Tableau2[PRODUIT])-MIN(ROW(ALPHABETIQUE!$A$2))+1,""),ROWS(I$7:I7))),"")</f>
        <v>-</v>
      </c>
      <c r="M6" s="8" t="str">
        <f t="array" ref="M6">IFERROR(INDEX(Tableau2[FOURNISSEUR],SMALL(IF(PRODUIT!$K$3=Tableau2[PRODUIT],ROW(Tableau2[PRODUIT])-MIN(ROW(ALPHABETIQUE!$A$2))+1,""),ROWS(I$7:I7))),"")</f>
        <v>DABSTART</v>
      </c>
      <c r="N6" s="8" t="str">
        <f t="array" ref="N6">IFERROR(INDEX(Tableau2[STOCK MINI],SMALL(IF(PRODUIT!$K$3=Tableau2[PRODUIT],ROW(Tableau2[PRODUIT])-MIN(ROW(ALPHABETIQUE!$A$2))+1,""),ROWS(I$7:I7))),"")</f>
        <v>-</v>
      </c>
      <c r="O6" s="8">
        <f t="array" ref="O6">IFERROR(INDEX(Tableau2[PRIX],SMALL(IF(PRODUIT!$K$3=Tableau2[PRODUIT],ROW(Tableau2[PRODUIT])-MIN(ROW(ALPHABETIQUE!$A$2))+1,""),ROWS(I$7:I7))),"")</f>
        <v>69.900000000000006</v>
      </c>
    </row>
    <row r="7" spans="2:15">
      <c r="B7" s="26"/>
      <c r="C7" s="28"/>
      <c r="D7" s="28"/>
      <c r="E7" s="28"/>
      <c r="F7" s="29"/>
      <c r="H7" s="12"/>
      <c r="I7" s="12"/>
      <c r="J7" s="12"/>
      <c r="K7" s="12"/>
      <c r="L7" s="13"/>
      <c r="M7" s="13"/>
      <c r="N7" s="13"/>
      <c r="O7" s="13"/>
    </row>
    <row r="8" spans="2:15">
      <c r="B8" s="26"/>
      <c r="C8" s="28"/>
      <c r="D8" s="28"/>
      <c r="E8" s="28"/>
      <c r="F8" s="29"/>
      <c r="H8" s="12"/>
      <c r="I8" s="12"/>
      <c r="J8" s="12"/>
      <c r="K8" s="12"/>
      <c r="L8" s="13"/>
      <c r="M8" s="13"/>
      <c r="N8" s="13"/>
      <c r="O8" s="13"/>
    </row>
    <row r="9" spans="2:15">
      <c r="B9" s="26"/>
      <c r="C9" s="28"/>
      <c r="D9" s="28"/>
      <c r="E9" s="28"/>
      <c r="F9" s="29"/>
      <c r="H9" s="12"/>
      <c r="I9" s="12"/>
      <c r="J9" s="12"/>
      <c r="K9" s="12"/>
      <c r="L9" s="13"/>
      <c r="M9" s="13"/>
      <c r="N9" s="13"/>
      <c r="O9" s="13"/>
    </row>
    <row r="10" spans="2:15">
      <c r="B10" s="26"/>
      <c r="C10" s="28"/>
      <c r="D10" s="28"/>
      <c r="E10" s="28"/>
      <c r="F10" s="29"/>
      <c r="H10" s="12"/>
      <c r="I10" s="12"/>
      <c r="J10" s="12"/>
      <c r="K10" s="12"/>
      <c r="L10" s="13"/>
      <c r="M10" s="13"/>
      <c r="N10" s="13"/>
      <c r="O10" s="13"/>
    </row>
    <row r="11" spans="2:15">
      <c r="B11" s="26"/>
      <c r="C11" s="28"/>
      <c r="D11" s="28"/>
      <c r="E11" s="28"/>
      <c r="F11" s="29"/>
      <c r="H11" s="12"/>
      <c r="I11" s="12"/>
      <c r="J11" s="12"/>
      <c r="K11" s="12"/>
      <c r="L11" s="13"/>
      <c r="M11" s="13"/>
      <c r="N11" s="13"/>
      <c r="O11" s="13"/>
    </row>
    <row r="12" spans="2:15">
      <c r="B12" s="26"/>
      <c r="C12" s="28"/>
      <c r="D12" s="28"/>
      <c r="E12" s="28"/>
      <c r="F12" s="29"/>
      <c r="H12" s="12"/>
      <c r="I12" s="12"/>
      <c r="J12" s="12"/>
      <c r="K12" s="12"/>
      <c r="L12" s="13"/>
      <c r="M12" s="13"/>
      <c r="N12" s="13"/>
      <c r="O12" s="13"/>
    </row>
    <row r="13" spans="2:15">
      <c r="B13" s="26"/>
      <c r="C13" s="28"/>
      <c r="D13" s="28"/>
      <c r="E13" s="28"/>
      <c r="F13" s="29"/>
      <c r="H13" s="12"/>
      <c r="I13" s="12"/>
      <c r="J13" s="12"/>
      <c r="K13" s="12"/>
      <c r="L13" s="13"/>
      <c r="M13" s="13"/>
      <c r="N13" s="13"/>
      <c r="O13" s="13"/>
    </row>
    <row r="14" spans="2:15">
      <c r="B14" s="26"/>
      <c r="C14" s="28"/>
      <c r="D14" s="28"/>
      <c r="E14" s="28"/>
      <c r="F14" s="29"/>
      <c r="H14" s="12"/>
      <c r="I14" s="12"/>
      <c r="J14" s="12"/>
      <c r="K14" s="12"/>
      <c r="L14" s="13"/>
      <c r="M14" s="13"/>
      <c r="N14" s="13"/>
      <c r="O14" s="13"/>
    </row>
    <row r="15" spans="2:15" ht="15.75" thickBot="1">
      <c r="B15" s="30"/>
      <c r="C15" s="31"/>
      <c r="D15" s="31"/>
      <c r="E15" s="31"/>
      <c r="F15" s="32"/>
      <c r="H15" s="12"/>
      <c r="I15" s="12"/>
      <c r="J15" s="12"/>
      <c r="K15" s="12"/>
      <c r="L15" s="13"/>
      <c r="M15" s="13"/>
      <c r="N15" s="13"/>
      <c r="O15" s="13"/>
    </row>
    <row r="16" spans="2:15">
      <c r="H16" s="12"/>
      <c r="I16" s="12"/>
      <c r="J16" s="12"/>
      <c r="K16" s="12"/>
      <c r="L16" s="13"/>
      <c r="M16" s="13"/>
      <c r="N16" s="13"/>
      <c r="O16" s="13"/>
    </row>
    <row r="17" spans="8:15">
      <c r="H17" s="12"/>
      <c r="I17" s="12"/>
      <c r="J17" s="12"/>
      <c r="K17" s="12"/>
      <c r="L17" s="13"/>
      <c r="M17" s="13"/>
      <c r="N17" s="13"/>
      <c r="O17" s="13"/>
    </row>
    <row r="18" spans="8:15">
      <c r="H18" s="6"/>
      <c r="I18" s="6"/>
      <c r="J18" s="6"/>
      <c r="K18" s="6"/>
      <c r="L18" s="6"/>
      <c r="M18" s="6"/>
      <c r="N18" s="6"/>
      <c r="O18" s="6"/>
    </row>
  </sheetData>
  <sheetProtection password="D0C9" sheet="1" scenarios="1" formatCells="0" selectLockedCells="1"/>
  <protectedRanges>
    <protectedRange sqref="K3" name="CELULLE PRODUIT"/>
  </protectedRanges>
  <dataValidations count="1">
    <dataValidation type="list" allowBlank="1" showInputMessage="1" sqref="K3">
      <formula1>IF(K3&lt;&gt;"",OFFSET(f_produit,MATCH(K3&amp;"*",f_produit,0)-1,,COUNTIF(f_produit,K3&amp;"*"),1),f_produit)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ACCUEIL</vt:lpstr>
      <vt:lpstr>SYNTHESE</vt:lpstr>
      <vt:lpstr>ALPHABETIQUE</vt:lpstr>
      <vt:lpstr>MARQUE</vt:lpstr>
      <vt:lpstr>Commande</vt:lpstr>
      <vt:lpstr>SPECIALITE</vt:lpstr>
      <vt:lpstr>FOURNISSEUR</vt:lpstr>
      <vt:lpstr>PRODUIT</vt:lpstr>
      <vt:lpstr>l_produit</vt:lpstr>
      <vt:lpstr>p_produit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gdngv rdgffc</cp:lastModifiedBy>
  <dcterms:created xsi:type="dcterms:W3CDTF">2018-10-17T07:16:54Z</dcterms:created>
  <dcterms:modified xsi:type="dcterms:W3CDTF">2018-11-14T05:56:22Z</dcterms:modified>
</cp:coreProperties>
</file>