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ink/ink1.xml" ContentType="application/inkml+xml"/>
  <Override PartName="/xl/drawings/drawing2.xml" ContentType="application/vnd.openxmlformats-officedocument.drawing+xml"/>
  <Override PartName="/xl/ink/ink2.xml" ContentType="application/inkml+xml"/>
  <Override PartName="/xl/drawings/drawing3.xml" ContentType="application/vnd.openxmlformats-officedocument.drawing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drawings/drawing4.xml" ContentType="application/vnd.openxmlformats-officedocument.drawing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ink/ink12.xml" ContentType="application/inkml+xml"/>
  <Override PartName="/xl/ink/ink13.xml" ContentType="application/inkml+xml"/>
  <Override PartName="/xl/ink/ink14.xml" ContentType="application/inkml+xml"/>
  <Override PartName="/xl/ink/ink15.xml" ContentType="application/inkml+xml"/>
  <Override PartName="/xl/ink/ink16.xml" ContentType="application/inkml+xml"/>
  <Override PartName="/xl/ink/ink17.xml" ContentType="application/inkml+xml"/>
  <Override PartName="/xl/ink/ink18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ropbox\PRO\RED BULL\ADMINISTRATIF\NDF\2022\2022 09\"/>
    </mc:Choice>
  </mc:AlternateContent>
  <xr:revisionPtr revIDLastSave="0" documentId="13_ncr:1_{8FC79571-D1CC-4230-8D77-33C612F593C3}" xr6:coauthVersionLast="47" xr6:coauthVersionMax="47" xr10:uidLastSave="{00000000-0000-0000-0000-000000000000}"/>
  <bookViews>
    <workbookView xWindow="-108" yWindow="-108" windowWidth="23256" windowHeight="12576" xr2:uid="{44C27C63-6D81-4216-B2B2-548CA797F686}"/>
  </bookViews>
  <sheets>
    <sheet name="MOIS 1er" sheetId="1" r:id="rId1"/>
    <sheet name="MOIS 2nd" sheetId="9" r:id="rId2"/>
    <sheet name="test" sheetId="4" r:id="rId3"/>
    <sheet name="INVITATION BUDGET" sheetId="5" r:id="rId4"/>
    <sheet name="RELIQUAT" sheetId="6" r:id="rId5"/>
    <sheet name="TOTAUX" sheetId="7" r:id="rId6"/>
  </sheets>
  <definedNames>
    <definedName name="_xlnm.Print_Area" localSheetId="0">'MOIS 1er'!$A$1:$AJ$35</definedName>
    <definedName name="_xlnm.Print_Area" localSheetId="1">'MOIS 2nd'!$A$1:$AJ$35</definedName>
    <definedName name="_xlnm.Print_Area" localSheetId="4">RELIQUAT!$A$1:$AH$35</definedName>
    <definedName name="_xlnm.Print_Area" localSheetId="2">test!$A$1:$AI$35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" i="9" l="1"/>
  <c r="Q4" i="1"/>
  <c r="M3" i="9"/>
  <c r="M3" i="1"/>
  <c r="K3" i="1"/>
  <c r="K3" i="9"/>
  <c r="C28" i="9"/>
  <c r="H28" i="9"/>
  <c r="I28" i="9"/>
  <c r="J28" i="9"/>
  <c r="M28" i="9"/>
  <c r="Q28" i="9"/>
  <c r="S28" i="9"/>
  <c r="X28" i="9"/>
  <c r="Z28" i="9"/>
  <c r="AA28" i="9"/>
  <c r="AD28" i="9"/>
  <c r="AG28" i="9"/>
  <c r="AN28" i="9"/>
  <c r="AO27" i="9"/>
  <c r="AP27" i="9" s="1"/>
  <c r="AN27" i="9"/>
  <c r="AM27" i="9"/>
  <c r="AJ27" i="9"/>
  <c r="AN26" i="9"/>
  <c r="AM26" i="9"/>
  <c r="AO26" i="9" s="1"/>
  <c r="AP26" i="9" s="1"/>
  <c r="AJ26" i="9"/>
  <c r="AN25" i="9"/>
  <c r="AO25" i="9" s="1"/>
  <c r="AP25" i="9" s="1"/>
  <c r="AM25" i="9"/>
  <c r="AJ25" i="9"/>
  <c r="AO24" i="9"/>
  <c r="AP24" i="9" s="1"/>
  <c r="AN24" i="9"/>
  <c r="AM24" i="9"/>
  <c r="AJ24" i="9"/>
  <c r="AO23" i="9"/>
  <c r="AP23" i="9" s="1"/>
  <c r="AN23" i="9"/>
  <c r="AM23" i="9"/>
  <c r="AJ23" i="9"/>
  <c r="AN22" i="9"/>
  <c r="AM22" i="9"/>
  <c r="AO22" i="9" s="1"/>
  <c r="AP22" i="9" s="1"/>
  <c r="AJ22" i="9"/>
  <c r="AN21" i="9"/>
  <c r="AO21" i="9" s="1"/>
  <c r="AP21" i="9" s="1"/>
  <c r="AM21" i="9"/>
  <c r="AJ21" i="9"/>
  <c r="AO20" i="9"/>
  <c r="AP20" i="9" s="1"/>
  <c r="AN20" i="9"/>
  <c r="AM20" i="9"/>
  <c r="AJ20" i="9"/>
  <c r="AO19" i="9"/>
  <c r="AP19" i="9" s="1"/>
  <c r="AN19" i="9"/>
  <c r="AM19" i="9"/>
  <c r="AJ19" i="9"/>
  <c r="AN18" i="9"/>
  <c r="AM18" i="9"/>
  <c r="AO18" i="9" s="1"/>
  <c r="AP18" i="9" s="1"/>
  <c r="AJ18" i="9"/>
  <c r="AN17" i="9"/>
  <c r="AO17" i="9" s="1"/>
  <c r="AP17" i="9" s="1"/>
  <c r="AM17" i="9"/>
  <c r="AJ17" i="9"/>
  <c r="AO16" i="9"/>
  <c r="AP16" i="9" s="1"/>
  <c r="AN16" i="9"/>
  <c r="AM16" i="9"/>
  <c r="AJ16" i="9"/>
  <c r="AN15" i="9"/>
  <c r="AM15" i="9"/>
  <c r="AO15" i="9" s="1"/>
  <c r="AP15" i="9" s="1"/>
  <c r="AJ15" i="9"/>
  <c r="AN14" i="9"/>
  <c r="AM14" i="9"/>
  <c r="AO14" i="9" s="1"/>
  <c r="AP14" i="9" s="1"/>
  <c r="AJ14" i="9"/>
  <c r="AN13" i="9"/>
  <c r="AO13" i="9" s="1"/>
  <c r="AP13" i="9" s="1"/>
  <c r="AM13" i="9"/>
  <c r="AJ13" i="9"/>
  <c r="AO12" i="9"/>
  <c r="AP12" i="9" s="1"/>
  <c r="AN12" i="9"/>
  <c r="AM12" i="9"/>
  <c r="AJ12" i="9"/>
  <c r="AN11" i="9"/>
  <c r="AM11" i="9"/>
  <c r="AO11" i="9" s="1"/>
  <c r="AP11" i="9" s="1"/>
  <c r="AJ11" i="9"/>
  <c r="AN10" i="9"/>
  <c r="AM10" i="9"/>
  <c r="AO10" i="9" s="1"/>
  <c r="AJ10" i="9"/>
  <c r="D4" i="9"/>
  <c r="A10" i="9" s="1"/>
  <c r="AJ48" i="9" l="1"/>
  <c r="K2" i="9"/>
  <c r="AP10" i="9"/>
  <c r="AP29" i="9" s="1"/>
  <c r="AP30" i="9" s="1"/>
  <c r="AO31" i="9"/>
  <c r="AO29" i="9"/>
  <c r="AO30" i="9" s="1"/>
  <c r="F4" i="9"/>
  <c r="A11" i="9" s="1"/>
  <c r="AL36" i="9"/>
  <c r="AN36" i="9"/>
  <c r="AG38" i="9"/>
  <c r="AG36" i="9" s="1"/>
  <c r="AK38" i="9"/>
  <c r="AJ28" i="9"/>
  <c r="AG31" i="9" s="1"/>
  <c r="K4" i="9" s="1"/>
  <c r="AM10" i="4"/>
  <c r="AN10" i="4"/>
  <c r="B5" i="7"/>
  <c r="A5" i="7"/>
  <c r="A3" i="7"/>
  <c r="A4" i="7"/>
  <c r="D4" i="1"/>
  <c r="F4" i="1" s="1"/>
  <c r="D4" i="4"/>
  <c r="A10" i="4" s="1"/>
  <c r="D4" i="6"/>
  <c r="A10" i="6" s="1"/>
  <c r="M38" i="6"/>
  <c r="AN28" i="6"/>
  <c r="AG28" i="6"/>
  <c r="AD28" i="6"/>
  <c r="AA28" i="6"/>
  <c r="Z28" i="6"/>
  <c r="X28" i="6"/>
  <c r="S28" i="6"/>
  <c r="Q28" i="6"/>
  <c r="M28" i="6"/>
  <c r="J28" i="6"/>
  <c r="I28" i="6"/>
  <c r="H28" i="6"/>
  <c r="C28" i="6"/>
  <c r="AN27" i="6"/>
  <c r="AO27" i="6" s="1"/>
  <c r="AP27" i="6" s="1"/>
  <c r="AM27" i="6"/>
  <c r="AJ27" i="6"/>
  <c r="AN26" i="6"/>
  <c r="AO26" i="6" s="1"/>
  <c r="AP26" i="6" s="1"/>
  <c r="AM26" i="6"/>
  <c r="AJ26" i="6"/>
  <c r="AO25" i="6"/>
  <c r="AP25" i="6" s="1"/>
  <c r="AN25" i="6"/>
  <c r="AM25" i="6"/>
  <c r="AJ25" i="6"/>
  <c r="AN24" i="6"/>
  <c r="AO24" i="6" s="1"/>
  <c r="AP24" i="6" s="1"/>
  <c r="AM24" i="6"/>
  <c r="AJ24" i="6"/>
  <c r="AN23" i="6"/>
  <c r="AO23" i="6" s="1"/>
  <c r="AP23" i="6" s="1"/>
  <c r="AM23" i="6"/>
  <c r="AJ23" i="6"/>
  <c r="AN22" i="6"/>
  <c r="AO22" i="6" s="1"/>
  <c r="AP22" i="6" s="1"/>
  <c r="AM22" i="6"/>
  <c r="AJ22" i="6"/>
  <c r="AO21" i="6"/>
  <c r="AP21" i="6" s="1"/>
  <c r="AN21" i="6"/>
  <c r="AM21" i="6"/>
  <c r="AJ21" i="6"/>
  <c r="AN20" i="6"/>
  <c r="AO20" i="6" s="1"/>
  <c r="AP20" i="6" s="1"/>
  <c r="AM20" i="6"/>
  <c r="AJ20" i="6"/>
  <c r="AN19" i="6"/>
  <c r="AO19" i="6" s="1"/>
  <c r="AP19" i="6" s="1"/>
  <c r="AM19" i="6"/>
  <c r="AJ19" i="6"/>
  <c r="AN18" i="6"/>
  <c r="AO18" i="6" s="1"/>
  <c r="AP18" i="6" s="1"/>
  <c r="AM18" i="6"/>
  <c r="AJ18" i="6"/>
  <c r="AO17" i="6"/>
  <c r="AP17" i="6" s="1"/>
  <c r="AN17" i="6"/>
  <c r="AM17" i="6"/>
  <c r="AJ17" i="6"/>
  <c r="AN16" i="6"/>
  <c r="AO16" i="6" s="1"/>
  <c r="AP16" i="6" s="1"/>
  <c r="AM16" i="6"/>
  <c r="AJ16" i="6"/>
  <c r="AN15" i="6"/>
  <c r="AO15" i="6" s="1"/>
  <c r="AP15" i="6" s="1"/>
  <c r="AM15" i="6"/>
  <c r="AJ15" i="6"/>
  <c r="AN14" i="6"/>
  <c r="AO14" i="6" s="1"/>
  <c r="AP14" i="6" s="1"/>
  <c r="AM14" i="6"/>
  <c r="AJ14" i="6"/>
  <c r="AO13" i="6"/>
  <c r="AP13" i="6" s="1"/>
  <c r="AN13" i="6"/>
  <c r="AM13" i="6"/>
  <c r="AJ13" i="6"/>
  <c r="AN12" i="6"/>
  <c r="AO12" i="6" s="1"/>
  <c r="AP12" i="6" s="1"/>
  <c r="AM12" i="6"/>
  <c r="AJ12" i="6"/>
  <c r="AN11" i="6"/>
  <c r="AO11" i="6" s="1"/>
  <c r="AP11" i="6" s="1"/>
  <c r="AM11" i="6"/>
  <c r="AJ11" i="6"/>
  <c r="AN10" i="6"/>
  <c r="AO10" i="6" s="1"/>
  <c r="AM10" i="6"/>
  <c r="AJ10" i="6"/>
  <c r="AJ48" i="6" s="1"/>
  <c r="K4" i="6"/>
  <c r="AN28" i="4"/>
  <c r="AG28" i="4"/>
  <c r="AD28" i="4"/>
  <c r="AA28" i="4"/>
  <c r="Z28" i="4"/>
  <c r="X28" i="4"/>
  <c r="S28" i="4"/>
  <c r="Q28" i="4"/>
  <c r="M28" i="4"/>
  <c r="J28" i="4"/>
  <c r="I28" i="4"/>
  <c r="H28" i="4"/>
  <c r="C28" i="4"/>
  <c r="AN27" i="4"/>
  <c r="AM27" i="4"/>
  <c r="AJ27" i="4"/>
  <c r="AN26" i="4"/>
  <c r="AM26" i="4"/>
  <c r="AJ26" i="4"/>
  <c r="AN25" i="4"/>
  <c r="AM25" i="4"/>
  <c r="AJ25" i="4"/>
  <c r="AN24" i="4"/>
  <c r="AM24" i="4"/>
  <c r="AJ24" i="4"/>
  <c r="AN23" i="4"/>
  <c r="AM23" i="4"/>
  <c r="AJ23" i="4"/>
  <c r="AN22" i="4"/>
  <c r="AM22" i="4"/>
  <c r="AJ22" i="4"/>
  <c r="AN21" i="4"/>
  <c r="AM21" i="4"/>
  <c r="AJ21" i="4"/>
  <c r="AN20" i="4"/>
  <c r="AM20" i="4"/>
  <c r="AJ20" i="4"/>
  <c r="AN19" i="4"/>
  <c r="AM19" i="4"/>
  <c r="AJ19" i="4"/>
  <c r="AN18" i="4"/>
  <c r="AM18" i="4"/>
  <c r="AJ18" i="4"/>
  <c r="AN17" i="4"/>
  <c r="AM17" i="4"/>
  <c r="AJ17" i="4"/>
  <c r="AN16" i="4"/>
  <c r="AM16" i="4"/>
  <c r="AJ16" i="4"/>
  <c r="AN15" i="4"/>
  <c r="AM15" i="4"/>
  <c r="AJ15" i="4"/>
  <c r="AN14" i="4"/>
  <c r="AM14" i="4"/>
  <c r="AJ14" i="4"/>
  <c r="AN13" i="4"/>
  <c r="AM13" i="4"/>
  <c r="AJ13" i="4"/>
  <c r="AN12" i="4"/>
  <c r="AM12" i="4"/>
  <c r="AJ12" i="4"/>
  <c r="AN11" i="4"/>
  <c r="AM11" i="4"/>
  <c r="AJ11" i="4"/>
  <c r="AJ10" i="4"/>
  <c r="I28" i="1"/>
  <c r="J28" i="1"/>
  <c r="AM11" i="1"/>
  <c r="AN11" i="1"/>
  <c r="AM12" i="1"/>
  <c r="AN12" i="1"/>
  <c r="AM13" i="1"/>
  <c r="AN13" i="1"/>
  <c r="AM14" i="1"/>
  <c r="AN14" i="1"/>
  <c r="AM15" i="1"/>
  <c r="AN15" i="1"/>
  <c r="AM16" i="1"/>
  <c r="AN16" i="1"/>
  <c r="AM17" i="1"/>
  <c r="AN17" i="1"/>
  <c r="AM18" i="1"/>
  <c r="AN18" i="1"/>
  <c r="AM19" i="1"/>
  <c r="AN19" i="1"/>
  <c r="AM20" i="1"/>
  <c r="AN20" i="1"/>
  <c r="AM21" i="1"/>
  <c r="AN21" i="1"/>
  <c r="AM22" i="1"/>
  <c r="AN22" i="1"/>
  <c r="AM23" i="1"/>
  <c r="AN23" i="1"/>
  <c r="AM24" i="1"/>
  <c r="AN24" i="1"/>
  <c r="AM25" i="1"/>
  <c r="AN25" i="1"/>
  <c r="AM26" i="1"/>
  <c r="AN26" i="1"/>
  <c r="AM27" i="1"/>
  <c r="AN27" i="1"/>
  <c r="AN10" i="1"/>
  <c r="AM10" i="1"/>
  <c r="AN28" i="1"/>
  <c r="A2" i="5"/>
  <c r="F2" i="5" s="1"/>
  <c r="M28" i="1"/>
  <c r="AJ22" i="1"/>
  <c r="AJ24" i="1"/>
  <c r="AJ21" i="1"/>
  <c r="AJ25" i="1"/>
  <c r="AJ20" i="1"/>
  <c r="AJ18" i="1"/>
  <c r="AJ27" i="1"/>
  <c r="AJ10" i="1"/>
  <c r="AJ17" i="1"/>
  <c r="AJ14" i="1"/>
  <c r="AJ11" i="1"/>
  <c r="AJ12" i="1"/>
  <c r="AJ13" i="1"/>
  <c r="AJ15" i="1"/>
  <c r="AJ16" i="1"/>
  <c r="AJ19" i="1"/>
  <c r="C28" i="1"/>
  <c r="H28" i="1"/>
  <c r="AG28" i="1"/>
  <c r="AJ23" i="1" s="1"/>
  <c r="AD28" i="1"/>
  <c r="AA28" i="1"/>
  <c r="Z28" i="1"/>
  <c r="X28" i="1"/>
  <c r="S28" i="1"/>
  <c r="Q28" i="1"/>
  <c r="Q2" i="1" l="1"/>
  <c r="Q2" i="9"/>
  <c r="Q3" i="9"/>
  <c r="Q3" i="1"/>
  <c r="K2" i="1"/>
  <c r="K5" i="9"/>
  <c r="R5" i="9" s="1"/>
  <c r="A12" i="9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O22" i="1"/>
  <c r="AP22" i="1" s="1"/>
  <c r="R5" i="4"/>
  <c r="AO20" i="4"/>
  <c r="AP20" i="4" s="1"/>
  <c r="AO18" i="4"/>
  <c r="AP18" i="4" s="1"/>
  <c r="AO23" i="4"/>
  <c r="AP23" i="4" s="1"/>
  <c r="AO13" i="4"/>
  <c r="AP13" i="4" s="1"/>
  <c r="AO22" i="4"/>
  <c r="AP22" i="4" s="1"/>
  <c r="AO14" i="4"/>
  <c r="AP14" i="4" s="1"/>
  <c r="AO21" i="4"/>
  <c r="AP21" i="4" s="1"/>
  <c r="AO26" i="4"/>
  <c r="AP26" i="4" s="1"/>
  <c r="AO11" i="4"/>
  <c r="AO12" i="4"/>
  <c r="AP12" i="4" s="1"/>
  <c r="AO17" i="4"/>
  <c r="AP17" i="4" s="1"/>
  <c r="AO25" i="4"/>
  <c r="AP25" i="4" s="1"/>
  <c r="AO15" i="4"/>
  <c r="AP15" i="4" s="1"/>
  <c r="R3" i="4"/>
  <c r="M42" i="6"/>
  <c r="R39" i="6" s="1"/>
  <c r="AO27" i="4"/>
  <c r="AP27" i="4" s="1"/>
  <c r="AO16" i="4"/>
  <c r="AP16" i="4" s="1"/>
  <c r="AO19" i="4"/>
  <c r="AP19" i="4" s="1"/>
  <c r="AO24" i="4"/>
  <c r="AP24" i="4" s="1"/>
  <c r="R1" i="4"/>
  <c r="AO10" i="4"/>
  <c r="AP10" i="4" s="1"/>
  <c r="AO10" i="1"/>
  <c r="AP10" i="1" s="1"/>
  <c r="F4" i="6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F4" i="4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K2" i="6"/>
  <c r="AP10" i="6"/>
  <c r="AP29" i="6" s="1"/>
  <c r="AP30" i="6" s="1"/>
  <c r="AO31" i="6"/>
  <c r="AO29" i="6"/>
  <c r="AO30" i="6" s="1"/>
  <c r="AG38" i="6"/>
  <c r="AG36" i="6" s="1"/>
  <c r="AJ28" i="6"/>
  <c r="AG31" i="6" s="1"/>
  <c r="K6" i="6" s="1"/>
  <c r="AK38" i="6"/>
  <c r="AL36" i="6"/>
  <c r="AN36" i="6"/>
  <c r="AG38" i="4"/>
  <c r="AJ46" i="4"/>
  <c r="K4" i="4"/>
  <c r="K2" i="4"/>
  <c r="B4" i="7" s="1"/>
  <c r="AK38" i="4"/>
  <c r="AJ28" i="4"/>
  <c r="AG31" i="4" s="1"/>
  <c r="K6" i="4" s="1"/>
  <c r="AL36" i="4"/>
  <c r="AN36" i="4"/>
  <c r="AO21" i="1"/>
  <c r="AP21" i="1" s="1"/>
  <c r="AO17" i="1"/>
  <c r="AP17" i="1" s="1"/>
  <c r="AO13" i="1"/>
  <c r="AP13" i="1" s="1"/>
  <c r="AO27" i="1"/>
  <c r="AP27" i="1" s="1"/>
  <c r="A6" i="5"/>
  <c r="F6" i="5" s="1"/>
  <c r="AO18" i="1"/>
  <c r="AP18" i="1" s="1"/>
  <c r="AO14" i="1"/>
  <c r="AP14" i="1" s="1"/>
  <c r="AO26" i="1"/>
  <c r="AP26" i="1" s="1"/>
  <c r="AO24" i="1"/>
  <c r="AP24" i="1" s="1"/>
  <c r="AO20" i="1"/>
  <c r="AP20" i="1" s="1"/>
  <c r="AO16" i="1"/>
  <c r="AP16" i="1" s="1"/>
  <c r="AO12" i="1"/>
  <c r="AP12" i="1" s="1"/>
  <c r="AO23" i="1"/>
  <c r="AP23" i="1" s="1"/>
  <c r="AO19" i="1"/>
  <c r="AP19" i="1" s="1"/>
  <c r="AO15" i="1"/>
  <c r="AP15" i="1" s="1"/>
  <c r="AO11" i="1"/>
  <c r="AP11" i="1" s="1"/>
  <c r="AO25" i="1"/>
  <c r="AP25" i="1" s="1"/>
  <c r="M2" i="9" l="1"/>
  <c r="M2" i="1"/>
  <c r="K5" i="1"/>
  <c r="R5" i="1" s="1"/>
  <c r="K30" i="9" a="1"/>
  <c r="K30" i="9" s="1"/>
  <c r="K31" i="9" s="1"/>
  <c r="B3" i="7"/>
  <c r="T3" i="4"/>
  <c r="AA3" i="4" s="1"/>
  <c r="AO31" i="4"/>
  <c r="AP11" i="4"/>
  <c r="AP29" i="4" s="1"/>
  <c r="AP30" i="4" s="1"/>
  <c r="AO29" i="4"/>
  <c r="AO30" i="4" s="1"/>
  <c r="W39" i="6"/>
  <c r="U39" i="6"/>
  <c r="AG36" i="4"/>
  <c r="A9" i="5"/>
  <c r="D9" i="5" s="1"/>
  <c r="AO31" i="1"/>
  <c r="B10" i="7"/>
  <c r="AP29" i="1"/>
  <c r="AO29" i="1"/>
  <c r="AO30" i="1" s="1"/>
  <c r="AP30" i="1" l="1"/>
  <c r="C9" i="7" s="1"/>
  <c r="C8" i="7"/>
  <c r="B9" i="7"/>
  <c r="B8" i="7"/>
  <c r="K30" i="6" a="1"/>
  <c r="K30" i="6" s="1"/>
  <c r="K31" i="6" s="1"/>
  <c r="K30" i="4" a="1"/>
  <c r="K30" i="4" s="1"/>
  <c r="K31" i="4" s="1"/>
  <c r="F9" i="5"/>
  <c r="K30" i="1" l="1" a="1"/>
  <c r="K30" i="1" s="1"/>
  <c r="K31" i="1" s="1"/>
  <c r="C3" i="7" l="1"/>
  <c r="AJ26" i="1"/>
  <c r="AG38" i="1" l="1"/>
  <c r="AJ28" i="1"/>
  <c r="AG31" i="1" s="1"/>
  <c r="K4" i="1" s="1"/>
  <c r="AK38" i="1"/>
  <c r="AJ48" i="1"/>
  <c r="AL36" i="1"/>
  <c r="AN36" i="1"/>
  <c r="M4" i="9" l="1"/>
  <c r="M4" i="1"/>
  <c r="AG3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<sst xmlns="http://schemas.openxmlformats.org/spreadsheetml/2006/main" count="179" uniqueCount="61">
  <si>
    <t>DATES</t>
  </si>
  <si>
    <t>DATE</t>
  </si>
  <si>
    <t>horaires</t>
  </si>
  <si>
    <t>Villes</t>
  </si>
  <si>
    <t>péages / parking</t>
  </si>
  <si>
    <t>Hotel</t>
  </si>
  <si>
    <t>Invitations clients (commercial inclus)</t>
  </si>
  <si>
    <t>Poste</t>
  </si>
  <si>
    <t>Carburant</t>
  </si>
  <si>
    <t>Taxis / Train / Avion</t>
  </si>
  <si>
    <t>Entretien voiture</t>
  </si>
  <si>
    <t>Divers</t>
  </si>
  <si>
    <t>départ</t>
  </si>
  <si>
    <t>retour</t>
  </si>
  <si>
    <t>restaurants</t>
  </si>
  <si>
    <t>consommations</t>
  </si>
  <si>
    <t xml:space="preserve">TOTAUX          </t>
  </si>
  <si>
    <t>TOTAL CONSO PERSO</t>
  </si>
  <si>
    <t>TOTAL INVIT.</t>
  </si>
  <si>
    <t>TOTAL FRAIS :</t>
  </si>
  <si>
    <t>Restaurant individuel</t>
  </si>
  <si>
    <t>Consommation individuelle</t>
  </si>
  <si>
    <t>TOTAUX /JOUR</t>
  </si>
  <si>
    <t>RESTANT MOIS</t>
  </si>
  <si>
    <t>NET A REMBOURSER</t>
  </si>
  <si>
    <t>PERIODES COUVERTES</t>
  </si>
  <si>
    <t>décompte heures</t>
  </si>
  <si>
    <t>conversion</t>
  </si>
  <si>
    <t>NB / JOUR</t>
  </si>
  <si>
    <t>TOTAL</t>
  </si>
  <si>
    <t>MOYEN</t>
  </si>
  <si>
    <t>Heures SUP</t>
  </si>
  <si>
    <t>TOTAL HEURES</t>
  </si>
  <si>
    <t>JOUR</t>
  </si>
  <si>
    <t>SUPP</t>
  </si>
  <si>
    <t>MOYENNE</t>
  </si>
  <si>
    <t>Septembre</t>
  </si>
  <si>
    <t>PDJ</t>
  </si>
  <si>
    <t>DEJ</t>
  </si>
  <si>
    <t>DINER</t>
  </si>
  <si>
    <t>forfait</t>
  </si>
  <si>
    <t>pondér</t>
  </si>
  <si>
    <t>Net à rembourser</t>
  </si>
  <si>
    <t>Budget</t>
  </si>
  <si>
    <t>Global période</t>
  </si>
  <si>
    <t>CONGE</t>
  </si>
  <si>
    <t>Hotel_CB</t>
  </si>
  <si>
    <t>HOTEL</t>
  </si>
  <si>
    <t>INVIT</t>
  </si>
  <si>
    <t>CONSO PERSO</t>
  </si>
  <si>
    <t>Globale période</t>
  </si>
  <si>
    <t>Part budget</t>
  </si>
  <si>
    <t>Invitations</t>
  </si>
  <si>
    <t>Quinzaine</t>
  </si>
  <si>
    <t>Mois</t>
  </si>
  <si>
    <t>Restaurant indiv</t>
  </si>
  <si>
    <t>Conso indiv</t>
  </si>
  <si>
    <t>BUDGET PERIODE</t>
  </si>
  <si>
    <t>BUDGET MOIS</t>
  </si>
  <si>
    <t>Mois -1</t>
  </si>
  <si>
    <t>Indiv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</si>
</sst>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  <numFmt numFmtId="166" formatCode="0.0"/>
    <numFmt numFmtId="167" formatCode="#,##0.0"/>
    <numFmt numFmtId="168" formatCode="[$-40C]d\-mmm;@"/>
    <numFmt numFmtId="169" formatCode="ddd\ dd\ mmm\ yy"/>
    <numFmt numFmtId="170" formatCode="#,##0.0\ &quot;€&quot;"/>
  </numFmts>
  <fonts count="4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22"/>
      <name val="Arial"/>
      <family val="2"/>
    </font>
    <font>
      <b/>
      <i/>
      <sz val="12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42"/>
      <name val="Arial"/>
      <family val="2"/>
    </font>
    <font>
      <sz val="42"/>
      <name val="Arial"/>
      <family val="2"/>
    </font>
    <font>
      <sz val="48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36"/>
      <name val="Arial"/>
      <family val="2"/>
    </font>
    <font>
      <b/>
      <sz val="24"/>
      <name val="Arial"/>
      <family val="2"/>
    </font>
    <font>
      <sz val="48"/>
      <color rgb="FFFF0000"/>
      <name val="Arial"/>
      <family val="2"/>
    </font>
    <font>
      <sz val="8"/>
      <name val="Calibri"/>
      <family val="2"/>
      <scheme val="minor"/>
    </font>
    <font>
      <b/>
      <sz val="48"/>
      <name val="Arial"/>
      <family val="2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 val="singleAccounting"/>
      <sz val="26"/>
      <color theme="1"/>
      <name val="Calibri"/>
      <family val="2"/>
      <scheme val="minor"/>
    </font>
    <font>
      <u/>
      <sz val="22"/>
      <name val="Arial"/>
      <family val="2"/>
    </font>
    <font>
      <b/>
      <u val="singleAccounting"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6"/>
      <name val="Arial"/>
      <family val="2"/>
    </font>
    <font>
      <b/>
      <i/>
      <sz val="14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  <font>
      <sz val="36"/>
      <name val="Arial"/>
      <family val="2"/>
    </font>
    <font>
      <sz val="28"/>
      <name val="Arial"/>
      <family val="2"/>
    </font>
    <font>
      <b/>
      <sz val="2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37">
    <border>
      <left/>
      <right/>
      <top/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ashed">
        <color indexed="64"/>
      </right>
      <top style="thick">
        <color indexed="64"/>
      </top>
      <bottom/>
      <diagonal/>
    </border>
    <border>
      <left style="dashed">
        <color indexed="64"/>
      </left>
      <right style="dashed">
        <color indexed="64"/>
      </right>
      <top style="thick">
        <color indexed="64"/>
      </top>
      <bottom/>
      <diagonal/>
    </border>
    <border>
      <left style="dashed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dashed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dashed">
        <color indexed="64"/>
      </right>
      <top/>
      <bottom style="thick">
        <color indexed="64"/>
      </bottom>
      <diagonal/>
    </border>
    <border>
      <left style="dashed">
        <color indexed="64"/>
      </left>
      <right style="dashed">
        <color indexed="64"/>
      </right>
      <top/>
      <bottom style="thick">
        <color indexed="64"/>
      </bottom>
      <diagonal/>
    </border>
    <border>
      <left style="dashed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/>
      <top style="thick">
        <color indexed="64"/>
      </top>
      <bottom style="thin">
        <color indexed="64"/>
      </bottom>
      <diagonal/>
    </border>
    <border>
      <left style="dashDotDot">
        <color indexed="64"/>
      </left>
      <right style="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DotDot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/>
      <right style="thick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dashDot">
        <color indexed="64"/>
      </right>
      <top style="thick">
        <color indexed="64"/>
      </top>
      <bottom/>
      <diagonal/>
    </border>
    <border>
      <left style="dashDot">
        <color indexed="64"/>
      </left>
      <right/>
      <top style="thick">
        <color indexed="64"/>
      </top>
      <bottom/>
      <diagonal/>
    </border>
    <border>
      <left style="dashDot">
        <color indexed="64"/>
      </left>
      <right/>
      <top/>
      <bottom style="thick">
        <color indexed="64"/>
      </bottom>
      <diagonal/>
    </border>
    <border>
      <left/>
      <right style="dashDot">
        <color indexed="64"/>
      </right>
      <top style="medium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auto="1"/>
      </left>
      <right/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thick">
        <color indexed="64"/>
      </top>
      <bottom/>
      <diagonal/>
    </border>
    <border>
      <left style="dashed">
        <color indexed="64"/>
      </left>
      <right/>
      <top/>
      <bottom style="thick">
        <color indexed="64"/>
      </bottom>
      <diagonal/>
    </border>
    <border>
      <left/>
      <right style="dashed">
        <color indexed="64"/>
      </right>
      <top style="thick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/>
      <diagonal/>
    </border>
    <border>
      <left/>
      <right style="mediumDashed">
        <color indexed="64"/>
      </right>
      <top/>
      <bottom/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mediumDashed">
        <color indexed="64"/>
      </left>
      <right style="dotted">
        <color indexed="64"/>
      </right>
      <top/>
      <bottom style="mediumDashed">
        <color indexed="64"/>
      </bottom>
      <diagonal/>
    </border>
    <border>
      <left style="mediumDashed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Dashed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">
        <color indexed="64"/>
      </left>
      <right/>
      <top style="medium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44" fontId="21" fillId="0" borderId="0" applyFont="0" applyFill="0" applyBorder="0" applyAlignment="0" applyProtection="0"/>
  </cellStyleXfs>
  <cellXfs count="439">
    <xf numFmtId="0" fontId="0" fillId="0" borderId="0" xfId="0"/>
    <xf numFmtId="20" fontId="2" fillId="0" borderId="27" xfId="1" applyNumberFormat="1" applyFont="1" applyBorder="1" applyProtection="1">
      <protection locked="0"/>
    </xf>
    <xf numFmtId="0" fontId="2" fillId="0" borderId="27" xfId="1" applyFont="1" applyBorder="1" applyProtection="1">
      <protection locked="0"/>
    </xf>
    <xf numFmtId="0" fontId="9" fillId="0" borderId="27" xfId="1" applyFont="1" applyBorder="1" applyAlignment="1" applyProtection="1">
      <alignment vertical="center" wrapText="1"/>
      <protection locked="0"/>
    </xf>
    <xf numFmtId="0" fontId="2" fillId="0" borderId="36" xfId="1" applyFont="1" applyBorder="1" applyProtection="1">
      <protection locked="0"/>
    </xf>
    <xf numFmtId="0" fontId="9" fillId="0" borderId="36" xfId="1" applyFont="1" applyBorder="1" applyAlignment="1" applyProtection="1">
      <alignment vertical="center" wrapText="1"/>
      <protection locked="0"/>
    </xf>
    <xf numFmtId="0" fontId="1" fillId="0" borderId="0" xfId="1" applyProtection="1">
      <protection hidden="1"/>
    </xf>
    <xf numFmtId="0" fontId="1" fillId="0" borderId="0" xfId="1" applyAlignment="1" applyProtection="1">
      <alignment vertical="center" wrapText="1"/>
      <protection hidden="1"/>
    </xf>
    <xf numFmtId="0" fontId="9" fillId="0" borderId="12" xfId="1" applyFont="1" applyBorder="1" applyProtection="1">
      <protection hidden="1"/>
    </xf>
    <xf numFmtId="0" fontId="1" fillId="3" borderId="0" xfId="1" applyFill="1" applyProtection="1">
      <protection hidden="1"/>
    </xf>
    <xf numFmtId="0" fontId="1" fillId="0" borderId="0" xfId="1" applyAlignment="1" applyProtection="1">
      <alignment horizontal="center"/>
      <protection hidden="1"/>
    </xf>
    <xf numFmtId="0" fontId="1" fillId="3" borderId="0" xfId="1" applyFill="1" applyProtection="1">
      <protection locked="0"/>
    </xf>
    <xf numFmtId="0" fontId="1" fillId="0" borderId="63" xfId="1" applyBorder="1" applyProtection="1">
      <protection hidden="1"/>
    </xf>
    <xf numFmtId="0" fontId="1" fillId="0" borderId="0" xfId="1" applyAlignment="1" applyProtection="1">
      <alignment horizontal="center" vertical="center"/>
      <protection hidden="1"/>
    </xf>
    <xf numFmtId="0" fontId="5" fillId="0" borderId="0" xfId="1" applyFont="1" applyAlignment="1" applyProtection="1">
      <alignment vertical="center"/>
      <protection hidden="1"/>
    </xf>
    <xf numFmtId="0" fontId="9" fillId="3" borderId="0" xfId="1" applyFont="1" applyFill="1" applyProtection="1">
      <protection hidden="1"/>
    </xf>
    <xf numFmtId="0" fontId="11" fillId="3" borderId="0" xfId="1" applyFont="1" applyFill="1" applyProtection="1">
      <protection hidden="1"/>
    </xf>
    <xf numFmtId="0" fontId="12" fillId="3" borderId="0" xfId="1" applyFont="1" applyFill="1" applyAlignment="1" applyProtection="1">
      <alignment vertical="top"/>
      <protection hidden="1"/>
    </xf>
    <xf numFmtId="0" fontId="10" fillId="3" borderId="0" xfId="1" applyFont="1" applyFill="1" applyAlignment="1" applyProtection="1">
      <alignment vertical="center"/>
      <protection hidden="1"/>
    </xf>
    <xf numFmtId="0" fontId="11" fillId="3" borderId="0" xfId="1" applyFont="1" applyFill="1" applyAlignment="1" applyProtection="1">
      <alignment vertical="center"/>
      <protection hidden="1"/>
    </xf>
    <xf numFmtId="165" fontId="1" fillId="3" borderId="0" xfId="1" applyNumberFormat="1" applyFill="1" applyAlignment="1" applyProtection="1">
      <alignment vertical="center" wrapText="1"/>
      <protection hidden="1"/>
    </xf>
    <xf numFmtId="0" fontId="13" fillId="0" borderId="0" xfId="1" applyFont="1" applyAlignment="1" applyProtection="1">
      <alignment vertical="center"/>
      <protection hidden="1"/>
    </xf>
    <xf numFmtId="2" fontId="1" fillId="0" borderId="28" xfId="1" applyNumberFormat="1" applyBorder="1" applyProtection="1">
      <protection locked="0"/>
    </xf>
    <xf numFmtId="2" fontId="1" fillId="0" borderId="29" xfId="1" applyNumberFormat="1" applyBorder="1" applyProtection="1">
      <protection locked="0"/>
    </xf>
    <xf numFmtId="2" fontId="1" fillId="0" borderId="30" xfId="1" applyNumberFormat="1" applyBorder="1" applyProtection="1">
      <protection locked="0"/>
    </xf>
    <xf numFmtId="2" fontId="1" fillId="0" borderId="27" xfId="1" applyNumberFormat="1" applyBorder="1" applyProtection="1">
      <protection locked="0"/>
    </xf>
    <xf numFmtId="2" fontId="0" fillId="0" borderId="28" xfId="2" applyNumberFormat="1" applyFont="1" applyBorder="1" applyProtection="1">
      <protection locked="0"/>
    </xf>
    <xf numFmtId="2" fontId="1" fillId="0" borderId="31" xfId="1" applyNumberFormat="1" applyBorder="1" applyProtection="1">
      <protection locked="0"/>
    </xf>
    <xf numFmtId="2" fontId="1" fillId="0" borderId="32" xfId="1" applyNumberFormat="1" applyBorder="1" applyProtection="1">
      <protection locked="0"/>
    </xf>
    <xf numFmtId="2" fontId="1" fillId="0" borderId="33" xfId="1" applyNumberFormat="1" applyBorder="1" applyProtection="1">
      <protection locked="0"/>
    </xf>
    <xf numFmtId="2" fontId="1" fillId="0" borderId="34" xfId="1" applyNumberFormat="1" applyBorder="1" applyProtection="1">
      <protection locked="0"/>
    </xf>
    <xf numFmtId="2" fontId="1" fillId="0" borderId="35" xfId="1" applyNumberFormat="1" applyBorder="1" applyProtection="1">
      <protection locked="0"/>
    </xf>
    <xf numFmtId="2" fontId="1" fillId="0" borderId="37" xfId="1" applyNumberFormat="1" applyBorder="1" applyProtection="1">
      <protection locked="0"/>
    </xf>
    <xf numFmtId="2" fontId="1" fillId="0" borderId="2" xfId="1" applyNumberFormat="1" applyBorder="1" applyProtection="1">
      <protection locked="0"/>
    </xf>
    <xf numFmtId="2" fontId="1" fillId="0" borderId="38" xfId="1" applyNumberFormat="1" applyBorder="1" applyProtection="1">
      <protection locked="0"/>
    </xf>
    <xf numFmtId="2" fontId="1" fillId="0" borderId="39" xfId="1" applyNumberFormat="1" applyBorder="1" applyProtection="1">
      <protection locked="0"/>
    </xf>
    <xf numFmtId="2" fontId="1" fillId="0" borderId="1" xfId="1" applyNumberFormat="1" applyBorder="1" applyProtection="1">
      <protection locked="0"/>
    </xf>
    <xf numFmtId="2" fontId="1" fillId="0" borderId="40" xfId="1" applyNumberFormat="1" applyBorder="1" applyProtection="1">
      <protection locked="0"/>
    </xf>
    <xf numFmtId="2" fontId="1" fillId="0" borderId="41" xfId="1" applyNumberFormat="1" applyBorder="1" applyProtection="1">
      <protection locked="0"/>
    </xf>
    <xf numFmtId="2" fontId="1" fillId="0" borderId="42" xfId="1" applyNumberFormat="1" applyBorder="1" applyProtection="1">
      <protection locked="0"/>
    </xf>
    <xf numFmtId="2" fontId="1" fillId="0" borderId="43" xfId="1" applyNumberFormat="1" applyBorder="1" applyProtection="1">
      <protection locked="0"/>
    </xf>
    <xf numFmtId="2" fontId="1" fillId="0" borderId="44" xfId="1" applyNumberFormat="1" applyBorder="1" applyProtection="1">
      <protection locked="0"/>
    </xf>
    <xf numFmtId="2" fontId="1" fillId="0" borderId="45" xfId="1" applyNumberFormat="1" applyBorder="1" applyProtection="1">
      <protection locked="0"/>
    </xf>
    <xf numFmtId="165" fontId="1" fillId="2" borderId="50" xfId="1" applyNumberFormat="1" applyFill="1" applyBorder="1" applyAlignment="1" applyProtection="1">
      <alignment horizontal="center"/>
      <protection hidden="1"/>
    </xf>
    <xf numFmtId="165" fontId="1" fillId="2" borderId="50" xfId="1" applyNumberFormat="1" applyFill="1" applyBorder="1" applyProtection="1">
      <protection hidden="1"/>
    </xf>
    <xf numFmtId="0" fontId="1" fillId="0" borderId="0" xfId="1" applyBorder="1" applyProtection="1">
      <protection hidden="1"/>
    </xf>
    <xf numFmtId="0" fontId="1" fillId="0" borderId="0" xfId="1" applyFill="1" applyBorder="1" applyProtection="1">
      <protection hidden="1"/>
    </xf>
    <xf numFmtId="0" fontId="12" fillId="0" borderId="0" xfId="1" applyFont="1" applyFill="1" applyBorder="1" applyAlignment="1" applyProtection="1">
      <alignment vertical="top"/>
      <protection hidden="1"/>
    </xf>
    <xf numFmtId="167" fontId="16" fillId="0" borderId="83" xfId="1" applyNumberFormat="1" applyFont="1" applyFill="1" applyBorder="1" applyAlignment="1" applyProtection="1">
      <alignment vertical="center"/>
      <protection hidden="1"/>
    </xf>
    <xf numFmtId="167" fontId="16" fillId="0" borderId="0" xfId="1" applyNumberFormat="1" applyFont="1" applyFill="1" applyBorder="1" applyAlignment="1" applyProtection="1">
      <alignment vertical="center"/>
      <protection hidden="1"/>
    </xf>
    <xf numFmtId="0" fontId="11" fillId="0" borderId="0" xfId="1" applyFont="1" applyFill="1" applyBorder="1" applyAlignment="1" applyProtection="1">
      <alignment vertical="center"/>
      <protection hidden="1"/>
    </xf>
    <xf numFmtId="0" fontId="1" fillId="0" borderId="6" xfId="1" applyBorder="1" applyProtection="1">
      <protection hidden="1"/>
    </xf>
    <xf numFmtId="0" fontId="1" fillId="0" borderId="85" xfId="1" applyBorder="1" applyProtection="1">
      <protection hidden="1"/>
    </xf>
    <xf numFmtId="169" fontId="15" fillId="0" borderId="26" xfId="1" applyNumberFormat="1" applyFont="1" applyBorder="1" applyProtection="1">
      <protection hidden="1"/>
    </xf>
    <xf numFmtId="0" fontId="23" fillId="6" borderId="87" xfId="0" applyFont="1" applyFill="1" applyBorder="1" applyAlignment="1">
      <alignment horizontal="center" vertical="center"/>
    </xf>
    <xf numFmtId="44" fontId="26" fillId="6" borderId="88" xfId="3" applyFont="1" applyFill="1" applyBorder="1" applyAlignment="1">
      <alignment horizontal="right" vertical="center"/>
    </xf>
    <xf numFmtId="44" fontId="26" fillId="7" borderId="91" xfId="3" applyFont="1" applyFill="1" applyBorder="1" applyAlignment="1">
      <alignment horizontal="right" vertical="center"/>
    </xf>
    <xf numFmtId="44" fontId="26" fillId="8" borderId="92" xfId="3" applyFont="1" applyFill="1" applyBorder="1" applyAlignment="1">
      <alignment horizontal="right" vertical="center"/>
    </xf>
    <xf numFmtId="0" fontId="9" fillId="3" borderId="0" xfId="1" applyFont="1" applyFill="1" applyAlignment="1" applyProtection="1">
      <alignment horizontal="center"/>
      <protection hidden="1"/>
    </xf>
    <xf numFmtId="0" fontId="13" fillId="0" borderId="0" xfId="1" applyFont="1" applyAlignment="1" applyProtection="1">
      <alignment horizontal="center" vertical="center" wrapText="1"/>
      <protection hidden="1"/>
    </xf>
    <xf numFmtId="0" fontId="5" fillId="0" borderId="0" xfId="1" applyFont="1" applyAlignment="1" applyProtection="1">
      <alignment horizontal="center" vertical="center"/>
      <protection hidden="1"/>
    </xf>
    <xf numFmtId="165" fontId="1" fillId="0" borderId="0" xfId="1" applyNumberFormat="1" applyFill="1" applyBorder="1" applyAlignment="1" applyProtection="1">
      <alignment horizontal="center"/>
      <protection hidden="1"/>
    </xf>
    <xf numFmtId="10" fontId="9" fillId="0" borderId="0" xfId="1" applyNumberFormat="1" applyFont="1" applyFill="1" applyBorder="1" applyAlignment="1" applyProtection="1">
      <alignment horizontal="center" vertical="center"/>
      <protection hidden="1"/>
    </xf>
    <xf numFmtId="0" fontId="7" fillId="0" borderId="0" xfId="1" applyFont="1" applyProtection="1">
      <protection hidden="1"/>
    </xf>
    <xf numFmtId="0" fontId="7" fillId="0" borderId="0" xfId="1" applyFont="1" applyAlignment="1" applyProtection="1">
      <alignment vertical="center"/>
      <protection hidden="1"/>
    </xf>
    <xf numFmtId="0" fontId="7" fillId="0" borderId="101" xfId="1" applyFont="1" applyBorder="1" applyProtection="1">
      <protection hidden="1"/>
    </xf>
    <xf numFmtId="0" fontId="1" fillId="0" borderId="102" xfId="1" applyBorder="1" applyProtection="1">
      <protection hidden="1"/>
    </xf>
    <xf numFmtId="0" fontId="1" fillId="0" borderId="103" xfId="1" applyBorder="1" applyProtection="1">
      <protection hidden="1"/>
    </xf>
    <xf numFmtId="0" fontId="7" fillId="0" borderId="104" xfId="1" applyFont="1" applyBorder="1" applyProtection="1">
      <protection hidden="1"/>
    </xf>
    <xf numFmtId="0" fontId="7" fillId="0" borderId="105" xfId="1" applyFont="1" applyBorder="1" applyProtection="1">
      <protection hidden="1"/>
    </xf>
    <xf numFmtId="0" fontId="30" fillId="0" borderId="104" xfId="1" applyFont="1" applyBorder="1" applyProtection="1">
      <protection hidden="1"/>
    </xf>
    <xf numFmtId="0" fontId="27" fillId="0" borderId="105" xfId="0" applyFont="1" applyBorder="1" applyAlignment="1"/>
    <xf numFmtId="2" fontId="28" fillId="0" borderId="105" xfId="0" applyNumberFormat="1" applyFont="1" applyBorder="1" applyAlignment="1"/>
    <xf numFmtId="2" fontId="28" fillId="0" borderId="106" xfId="0" applyNumberFormat="1" applyFont="1" applyBorder="1" applyAlignment="1"/>
    <xf numFmtId="0" fontId="27" fillId="0" borderId="108" xfId="0" applyFont="1" applyBorder="1" applyAlignment="1"/>
    <xf numFmtId="2" fontId="28" fillId="0" borderId="108" xfId="0" applyNumberFormat="1" applyFont="1" applyBorder="1" applyAlignment="1"/>
    <xf numFmtId="2" fontId="28" fillId="0" borderId="107" xfId="0" applyNumberFormat="1" applyFont="1" applyBorder="1" applyAlignment="1"/>
    <xf numFmtId="0" fontId="27" fillId="9" borderId="108" xfId="0" applyFont="1" applyFill="1" applyBorder="1"/>
    <xf numFmtId="0" fontId="27" fillId="5" borderId="105" xfId="0" applyFont="1" applyFill="1" applyBorder="1"/>
    <xf numFmtId="0" fontId="9" fillId="0" borderId="0" xfId="1" applyFont="1" applyBorder="1" applyProtection="1">
      <protection hidden="1"/>
    </xf>
    <xf numFmtId="0" fontId="9" fillId="0" borderId="105" xfId="1" applyFont="1" applyBorder="1" applyProtection="1">
      <protection hidden="1"/>
    </xf>
    <xf numFmtId="0" fontId="15" fillId="0" borderId="0" xfId="1" applyFont="1" applyAlignment="1" applyProtection="1">
      <alignment vertical="center"/>
      <protection hidden="1"/>
    </xf>
    <xf numFmtId="0" fontId="29" fillId="0" borderId="90" xfId="1" applyFont="1" applyBorder="1" applyAlignment="1" applyProtection="1">
      <alignment horizontal="left" indent="6"/>
      <protection hidden="1"/>
    </xf>
    <xf numFmtId="0" fontId="9" fillId="0" borderId="0" xfId="1" applyFont="1" applyBorder="1" applyAlignment="1" applyProtection="1">
      <alignment horizontal="left" indent="4"/>
      <protection hidden="1"/>
    </xf>
    <xf numFmtId="0" fontId="32" fillId="0" borderId="0" xfId="0" applyFont="1"/>
    <xf numFmtId="0" fontId="31" fillId="0" borderId="94" xfId="0" applyFont="1" applyBorder="1"/>
    <xf numFmtId="0" fontId="31" fillId="0" borderId="95" xfId="0" applyFont="1" applyBorder="1"/>
    <xf numFmtId="0" fontId="28" fillId="0" borderId="52" xfId="0" applyFont="1" applyBorder="1"/>
    <xf numFmtId="0" fontId="28" fillId="0" borderId="54" xfId="0" applyFont="1" applyBorder="1"/>
    <xf numFmtId="2" fontId="27" fillId="0" borderId="109" xfId="0" applyNumberFormat="1" applyFont="1" applyBorder="1"/>
    <xf numFmtId="2" fontId="27" fillId="0" borderId="110" xfId="0" applyNumberFormat="1" applyFont="1" applyBorder="1"/>
    <xf numFmtId="2" fontId="27" fillId="0" borderId="111" xfId="0" applyNumberFormat="1" applyFont="1" applyBorder="1"/>
    <xf numFmtId="2" fontId="27" fillId="0" borderId="112" xfId="0" applyNumberFormat="1" applyFont="1" applyBorder="1"/>
    <xf numFmtId="0" fontId="7" fillId="0" borderId="113" xfId="1" applyFont="1" applyBorder="1" applyProtection="1">
      <protection hidden="1"/>
    </xf>
    <xf numFmtId="0" fontId="4" fillId="0" borderId="0" xfId="1" applyFont="1" applyAlignment="1" applyProtection="1">
      <alignment horizontal="center"/>
      <protection hidden="1"/>
    </xf>
    <xf numFmtId="0" fontId="9" fillId="3" borderId="59" xfId="1" applyFont="1" applyFill="1" applyBorder="1" applyAlignment="1" applyProtection="1">
      <alignment horizontal="center"/>
      <protection hidden="1"/>
    </xf>
    <xf numFmtId="0" fontId="10" fillId="3" borderId="0" xfId="1" applyFont="1" applyFill="1" applyAlignment="1" applyProtection="1">
      <alignment horizontal="center" vertical="center"/>
      <protection hidden="1"/>
    </xf>
    <xf numFmtId="0" fontId="10" fillId="3" borderId="0" xfId="1" applyFont="1" applyFill="1" applyAlignment="1" applyProtection="1">
      <alignment horizontal="left" vertical="center"/>
      <protection hidden="1"/>
    </xf>
    <xf numFmtId="0" fontId="11" fillId="3" borderId="0" xfId="1" applyFont="1" applyFill="1" applyAlignment="1" applyProtection="1">
      <alignment horizontal="center" vertical="center"/>
      <protection hidden="1"/>
    </xf>
    <xf numFmtId="0" fontId="12" fillId="3" borderId="0" xfId="1" applyFont="1" applyFill="1" applyAlignment="1" applyProtection="1">
      <alignment horizontal="center" vertical="top"/>
      <protection hidden="1"/>
    </xf>
    <xf numFmtId="0" fontId="9" fillId="3" borderId="0" xfId="1" applyFont="1" applyFill="1" applyAlignment="1" applyProtection="1">
      <alignment horizontal="center"/>
      <protection hidden="1"/>
    </xf>
    <xf numFmtId="0" fontId="13" fillId="0" borderId="0" xfId="1" applyFont="1" applyAlignment="1" applyProtection="1">
      <alignment horizontal="center" vertical="center" wrapText="1"/>
      <protection hidden="1"/>
    </xf>
    <xf numFmtId="0" fontId="5" fillId="0" borderId="0" xfId="1" applyFont="1" applyAlignment="1" applyProtection="1">
      <alignment horizontal="center" vertical="center"/>
      <protection hidden="1"/>
    </xf>
    <xf numFmtId="0" fontId="9" fillId="0" borderId="114" xfId="1" applyFont="1" applyBorder="1" applyAlignment="1" applyProtection="1">
      <alignment horizontal="center" vertical="center" wrapText="1"/>
      <protection hidden="1"/>
    </xf>
    <xf numFmtId="0" fontId="9" fillId="0" borderId="115" xfId="1" applyFont="1" applyBorder="1" applyAlignment="1" applyProtection="1">
      <alignment horizontal="center" vertical="center" wrapText="1"/>
      <protection hidden="1"/>
    </xf>
    <xf numFmtId="0" fontId="9" fillId="0" borderId="116" xfId="1" applyFont="1" applyBorder="1" applyAlignment="1" applyProtection="1">
      <alignment horizontal="center" vertical="center" wrapText="1"/>
      <protection hidden="1"/>
    </xf>
    <xf numFmtId="0" fontId="5" fillId="0" borderId="0" xfId="1" applyFont="1" applyBorder="1" applyAlignment="1" applyProtection="1">
      <alignment vertical="center"/>
      <protection hidden="1"/>
    </xf>
    <xf numFmtId="169" fontId="1" fillId="0" borderId="63" xfId="1" applyNumberFormat="1" applyBorder="1" applyAlignment="1" applyProtection="1">
      <alignment vertical="center" wrapText="1"/>
      <protection hidden="1"/>
    </xf>
    <xf numFmtId="0" fontId="1" fillId="3" borderId="0" xfId="1" applyFill="1" applyBorder="1" applyAlignment="1" applyProtection="1">
      <alignment horizontal="center" vertical="center" wrapText="1"/>
      <protection hidden="1"/>
    </xf>
    <xf numFmtId="0" fontId="1" fillId="3" borderId="62" xfId="1" applyFill="1" applyBorder="1" applyAlignment="1" applyProtection="1">
      <alignment horizontal="center" vertical="center" wrapText="1"/>
      <protection hidden="1"/>
    </xf>
    <xf numFmtId="0" fontId="13" fillId="3" borderId="0" xfId="1" applyFont="1" applyFill="1" applyAlignment="1" applyProtection="1">
      <alignment vertical="center" wrapText="1"/>
      <protection hidden="1"/>
    </xf>
    <xf numFmtId="0" fontId="13" fillId="3" borderId="0" xfId="1" applyFont="1" applyFill="1" applyProtection="1">
      <protection hidden="1"/>
    </xf>
    <xf numFmtId="0" fontId="13" fillId="3" borderId="0" xfId="1" applyFont="1" applyFill="1" applyBorder="1" applyAlignment="1" applyProtection="1">
      <alignment vertical="center" wrapText="1"/>
      <protection hidden="1"/>
    </xf>
    <xf numFmtId="0" fontId="13" fillId="3" borderId="0" xfId="1" applyFont="1" applyFill="1" applyBorder="1" applyProtection="1">
      <protection hidden="1"/>
    </xf>
    <xf numFmtId="0" fontId="13" fillId="3" borderId="0" xfId="1" applyFont="1" applyFill="1" applyBorder="1" applyAlignment="1" applyProtection="1">
      <alignment horizontal="center"/>
      <protection hidden="1"/>
    </xf>
    <xf numFmtId="0" fontId="13" fillId="3" borderId="0" xfId="1" applyFont="1" applyFill="1" applyBorder="1" applyAlignment="1" applyProtection="1">
      <alignment horizontal="center" vertical="center" wrapText="1"/>
      <protection hidden="1"/>
    </xf>
    <xf numFmtId="0" fontId="13" fillId="3" borderId="59" xfId="1" applyFont="1" applyFill="1" applyBorder="1" applyAlignment="1" applyProtection="1">
      <alignment horizontal="center"/>
      <protection hidden="1"/>
    </xf>
    <xf numFmtId="0" fontId="13" fillId="3" borderId="0" xfId="1" applyFont="1" applyFill="1" applyBorder="1" applyAlignment="1" applyProtection="1">
      <alignment horizontal="left"/>
      <protection hidden="1"/>
    </xf>
    <xf numFmtId="0" fontId="2" fillId="3" borderId="0" xfId="1" applyFont="1" applyFill="1" applyBorder="1" applyAlignment="1" applyProtection="1">
      <alignment horizontal="center" vertical="center"/>
      <protection hidden="1"/>
    </xf>
    <xf numFmtId="0" fontId="2" fillId="3" borderId="0" xfId="1" applyNumberFormat="1" applyFont="1" applyFill="1" applyBorder="1" applyAlignment="1" applyProtection="1">
      <alignment horizontal="center" vertical="center"/>
      <protection hidden="1"/>
    </xf>
    <xf numFmtId="0" fontId="33" fillId="3" borderId="0" xfId="1" applyFont="1" applyFill="1" applyBorder="1" applyAlignment="1" applyProtection="1">
      <protection hidden="1"/>
    </xf>
    <xf numFmtId="0" fontId="1" fillId="0" borderId="20" xfId="1" applyBorder="1" applyProtection="1">
      <protection hidden="1"/>
    </xf>
    <xf numFmtId="0" fontId="1" fillId="0" borderId="64" xfId="1" applyBorder="1" applyProtection="1">
      <protection hidden="1"/>
    </xf>
    <xf numFmtId="0" fontId="4" fillId="0" borderId="6" xfId="1" applyFont="1" applyBorder="1" applyAlignment="1" applyProtection="1">
      <alignment horizontal="center"/>
      <protection hidden="1"/>
    </xf>
    <xf numFmtId="0" fontId="8" fillId="0" borderId="0" xfId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 vertical="center"/>
      <protection locked="0"/>
    </xf>
    <xf numFmtId="0" fontId="17" fillId="0" borderId="0" xfId="1" applyFont="1" applyFill="1" applyBorder="1" applyAlignment="1" applyProtection="1">
      <alignment horizontal="center" vertical="center"/>
      <protection locked="0"/>
    </xf>
    <xf numFmtId="0" fontId="6" fillId="0" borderId="0" xfId="1" applyFont="1" applyFill="1" applyBorder="1" applyAlignment="1" applyProtection="1">
      <alignment horizontal="center" vertical="center"/>
      <protection hidden="1"/>
    </xf>
    <xf numFmtId="168" fontId="7" fillId="0" borderId="0" xfId="1" applyNumberFormat="1" applyFont="1" applyFill="1" applyBorder="1" applyAlignment="1" applyProtection="1">
      <alignment horizontal="center" vertical="center"/>
      <protection hidden="1"/>
    </xf>
    <xf numFmtId="165" fontId="1" fillId="2" borderId="119" xfId="1" applyNumberFormat="1" applyFill="1" applyBorder="1" applyAlignment="1" applyProtection="1">
      <alignment horizontal="center"/>
      <protection hidden="1"/>
    </xf>
    <xf numFmtId="165" fontId="1" fillId="2" borderId="120" xfId="1" applyNumberFormat="1" applyFill="1" applyBorder="1" applyAlignment="1" applyProtection="1">
      <alignment horizontal="center"/>
      <protection hidden="1"/>
    </xf>
    <xf numFmtId="165" fontId="1" fillId="2" borderId="25" xfId="1" applyNumberFormat="1" applyFill="1" applyBorder="1" applyAlignment="1" applyProtection="1">
      <alignment horizontal="center"/>
      <protection hidden="1"/>
    </xf>
    <xf numFmtId="165" fontId="1" fillId="2" borderId="121" xfId="1" applyNumberFormat="1" applyFill="1" applyBorder="1" applyAlignment="1" applyProtection="1">
      <alignment horizontal="center"/>
      <protection hidden="1"/>
    </xf>
    <xf numFmtId="0" fontId="13" fillId="0" borderId="0" xfId="1" applyFont="1" applyAlignment="1" applyProtection="1">
      <alignment horizontal="center" vertical="center" wrapText="1"/>
      <protection hidden="1"/>
    </xf>
    <xf numFmtId="0" fontId="5" fillId="0" borderId="0" xfId="1" applyFont="1" applyAlignment="1" applyProtection="1">
      <alignment horizontal="center" vertical="center"/>
      <protection hidden="1"/>
    </xf>
    <xf numFmtId="0" fontId="9" fillId="3" borderId="0" xfId="1" applyFont="1" applyFill="1" applyAlignment="1" applyProtection="1">
      <alignment horizontal="center"/>
      <protection hidden="1"/>
    </xf>
    <xf numFmtId="0" fontId="4" fillId="0" borderId="0" xfId="1" applyFont="1" applyBorder="1" applyAlignment="1" applyProtection="1">
      <alignment horizontal="center"/>
      <protection hidden="1"/>
    </xf>
    <xf numFmtId="2" fontId="1" fillId="0" borderId="122" xfId="1" applyNumberFormat="1" applyBorder="1" applyProtection="1">
      <protection locked="0"/>
    </xf>
    <xf numFmtId="2" fontId="1" fillId="0" borderId="57" xfId="1" applyNumberFormat="1" applyBorder="1" applyProtection="1">
      <protection locked="0"/>
    </xf>
    <xf numFmtId="0" fontId="23" fillId="7" borderId="87" xfId="0" applyFont="1" applyFill="1" applyBorder="1" applyAlignment="1">
      <alignment horizontal="center" vertical="center"/>
    </xf>
    <xf numFmtId="0" fontId="23" fillId="8" borderId="87" xfId="0" applyFont="1" applyFill="1" applyBorder="1" applyAlignment="1">
      <alignment horizontal="center" vertical="center"/>
    </xf>
    <xf numFmtId="0" fontId="1" fillId="0" borderId="0" xfId="1" applyFill="1" applyBorder="1" applyProtection="1">
      <protection locked="0"/>
    </xf>
    <xf numFmtId="0" fontId="9" fillId="0" borderId="0" xfId="1" applyFont="1" applyFill="1" applyBorder="1" applyProtection="1">
      <protection hidden="1"/>
    </xf>
    <xf numFmtId="0" fontId="11" fillId="0" borderId="0" xfId="1" applyFont="1" applyFill="1" applyBorder="1" applyProtection="1">
      <protection hidden="1"/>
    </xf>
    <xf numFmtId="0" fontId="10" fillId="0" borderId="0" xfId="1" applyFont="1" applyFill="1" applyBorder="1" applyAlignment="1" applyProtection="1">
      <alignment vertical="center"/>
      <protection hidden="1"/>
    </xf>
    <xf numFmtId="0" fontId="0" fillId="0" borderId="0" xfId="0" applyFill="1" applyBorder="1"/>
    <xf numFmtId="0" fontId="9" fillId="0" borderId="0" xfId="1" applyFont="1" applyFill="1" applyBorder="1" applyAlignment="1" applyProtection="1">
      <alignment horizontal="center" vertical="center"/>
      <protection hidden="1"/>
    </xf>
    <xf numFmtId="166" fontId="16" fillId="0" borderId="0" xfId="1" applyNumberFormat="1" applyFont="1" applyFill="1" applyBorder="1" applyAlignment="1" applyProtection="1">
      <alignment horizontal="center" vertical="center"/>
      <protection hidden="1"/>
    </xf>
    <xf numFmtId="166" fontId="16" fillId="0" borderId="0" xfId="1" applyNumberFormat="1" applyFont="1" applyFill="1" applyBorder="1" applyAlignment="1" applyProtection="1">
      <alignment horizontal="left" vertical="center"/>
      <protection hidden="1"/>
    </xf>
    <xf numFmtId="0" fontId="11" fillId="0" borderId="0" xfId="1" applyFont="1" applyFill="1" applyBorder="1" applyAlignment="1" applyProtection="1">
      <alignment horizontal="center" vertical="center"/>
      <protection hidden="1"/>
    </xf>
    <xf numFmtId="0" fontId="12" fillId="0" borderId="0" xfId="1" applyFont="1" applyFill="1" applyBorder="1" applyAlignment="1" applyProtection="1">
      <alignment horizontal="center" vertical="top"/>
      <protection hidden="1"/>
    </xf>
    <xf numFmtId="0" fontId="9" fillId="0" borderId="0" xfId="1" applyFont="1" applyFill="1" applyBorder="1" applyAlignment="1" applyProtection="1">
      <alignment horizontal="center"/>
      <protection hidden="1"/>
    </xf>
    <xf numFmtId="0" fontId="10" fillId="0" borderId="0" xfId="1" applyFont="1" applyFill="1" applyBorder="1" applyAlignment="1" applyProtection="1">
      <alignment horizontal="center" vertical="center"/>
      <protection hidden="1"/>
    </xf>
    <xf numFmtId="0" fontId="10" fillId="0" borderId="0" xfId="1" applyFont="1" applyFill="1" applyBorder="1" applyAlignment="1" applyProtection="1">
      <alignment horizontal="left" vertical="center"/>
      <protection hidden="1"/>
    </xf>
    <xf numFmtId="0" fontId="9" fillId="3" borderId="59" xfId="1" applyFont="1" applyFill="1" applyBorder="1" applyAlignment="1" applyProtection="1">
      <alignment horizontal="center" vertical="center"/>
      <protection hidden="1"/>
    </xf>
    <xf numFmtId="166" fontId="33" fillId="0" borderId="0" xfId="1" applyNumberFormat="1" applyFont="1" applyFill="1" applyBorder="1" applyAlignment="1" applyProtection="1">
      <alignment horizontal="center" vertical="center"/>
      <protection hidden="1"/>
    </xf>
    <xf numFmtId="0" fontId="13" fillId="0" borderId="0" xfId="1" applyFont="1" applyFill="1" applyBorder="1" applyProtection="1">
      <protection hidden="1"/>
    </xf>
    <xf numFmtId="0" fontId="21" fillId="0" borderId="0" xfId="0" applyFont="1" applyFill="1" applyBorder="1"/>
    <xf numFmtId="0" fontId="1" fillId="0" borderId="63" xfId="1" applyBorder="1" applyAlignment="1" applyProtection="1">
      <alignment horizontal="left" indent="1"/>
      <protection hidden="1"/>
    </xf>
    <xf numFmtId="0" fontId="1" fillId="3" borderId="59" xfId="1" applyFill="1" applyBorder="1" applyProtection="1">
      <protection hidden="1"/>
    </xf>
    <xf numFmtId="0" fontId="1" fillId="3" borderId="56" xfId="1" applyFill="1" applyBorder="1" applyProtection="1">
      <protection hidden="1"/>
    </xf>
    <xf numFmtId="0" fontId="13" fillId="3" borderId="58" xfId="1" applyFont="1" applyFill="1" applyBorder="1" applyProtection="1">
      <protection hidden="1"/>
    </xf>
    <xf numFmtId="0" fontId="21" fillId="0" borderId="58" xfId="0" applyFont="1" applyBorder="1"/>
    <xf numFmtId="166" fontId="33" fillId="0" borderId="62" xfId="1" applyNumberFormat="1" applyFont="1" applyFill="1" applyBorder="1" applyAlignment="1" applyProtection="1">
      <alignment horizontal="center" vertical="center"/>
      <protection hidden="1"/>
    </xf>
    <xf numFmtId="0" fontId="13" fillId="0" borderId="62" xfId="1" applyFont="1" applyFill="1" applyBorder="1" applyProtection="1">
      <protection hidden="1"/>
    </xf>
    <xf numFmtId="0" fontId="13" fillId="0" borderId="61" xfId="1" applyFont="1" applyBorder="1" applyProtection="1">
      <protection hidden="1"/>
    </xf>
    <xf numFmtId="2" fontId="1" fillId="0" borderId="99" xfId="1" applyNumberFormat="1" applyBorder="1" applyProtection="1">
      <protection locked="0"/>
    </xf>
    <xf numFmtId="2" fontId="1" fillId="0" borderId="14" xfId="1" applyNumberFormat="1" applyBorder="1" applyProtection="1">
      <protection locked="0"/>
    </xf>
    <xf numFmtId="2" fontId="1" fillId="0" borderId="123" xfId="1" applyNumberFormat="1" applyBorder="1" applyProtection="1">
      <protection locked="0"/>
    </xf>
    <xf numFmtId="2" fontId="1" fillId="0" borderId="12" xfId="1" applyNumberFormat="1" applyBorder="1" applyProtection="1">
      <protection locked="0"/>
    </xf>
    <xf numFmtId="0" fontId="0" fillId="0" borderId="0" xfId="0" applyBorder="1"/>
    <xf numFmtId="17" fontId="32" fillId="0" borderId="0" xfId="0" applyNumberFormat="1" applyFont="1"/>
    <xf numFmtId="0" fontId="1" fillId="3" borderId="0" xfId="1" applyFill="1" applyBorder="1" applyProtection="1">
      <protection hidden="1"/>
    </xf>
    <xf numFmtId="0" fontId="21" fillId="0" borderId="0" xfId="0" applyFont="1" applyBorder="1"/>
    <xf numFmtId="0" fontId="13" fillId="0" borderId="0" xfId="1" applyFont="1" applyBorder="1" applyProtection="1">
      <protection hidden="1"/>
    </xf>
    <xf numFmtId="0" fontId="0" fillId="0" borderId="0" xfId="0" applyBorder="1" applyAlignment="1"/>
    <xf numFmtId="170" fontId="4" fillId="0" borderId="0" xfId="1" applyNumberFormat="1" applyFont="1" applyFill="1" applyBorder="1" applyAlignment="1" applyProtection="1">
      <alignment vertical="center"/>
      <protection hidden="1"/>
    </xf>
    <xf numFmtId="166" fontId="33" fillId="0" borderId="0" xfId="1" applyNumberFormat="1" applyFont="1" applyFill="1" applyBorder="1" applyAlignment="1" applyProtection="1">
      <alignment vertical="center"/>
      <protection hidden="1"/>
    </xf>
    <xf numFmtId="0" fontId="21" fillId="0" borderId="0" xfId="0" applyFont="1" applyFill="1" applyBorder="1" applyAlignment="1"/>
    <xf numFmtId="0" fontId="13" fillId="0" borderId="0" xfId="1" applyFont="1" applyFill="1" applyBorder="1" applyAlignment="1" applyProtection="1">
      <protection hidden="1"/>
    </xf>
    <xf numFmtId="0" fontId="9" fillId="0" borderId="0" xfId="1" applyFont="1" applyFill="1" applyBorder="1" applyAlignment="1" applyProtection="1">
      <alignment vertical="center"/>
      <protection hidden="1"/>
    </xf>
    <xf numFmtId="0" fontId="9" fillId="3" borderId="0" xfId="1" applyFont="1" applyFill="1" applyBorder="1" applyAlignment="1" applyProtection="1">
      <alignment vertical="center"/>
      <protection hidden="1"/>
    </xf>
    <xf numFmtId="0" fontId="1" fillId="3" borderId="0" xfId="1" applyFill="1" applyBorder="1" applyAlignment="1" applyProtection="1">
      <protection hidden="1"/>
    </xf>
    <xf numFmtId="0" fontId="34" fillId="0" borderId="0" xfId="0" applyFont="1" applyFill="1" applyBorder="1" applyAlignment="1">
      <alignment vertical="center"/>
    </xf>
    <xf numFmtId="0" fontId="0" fillId="0" borderId="125" xfId="0" applyBorder="1"/>
    <xf numFmtId="0" fontId="0" fillId="0" borderId="124" xfId="0" applyFont="1" applyBorder="1"/>
    <xf numFmtId="0" fontId="0" fillId="0" borderId="7" xfId="0" applyBorder="1"/>
    <xf numFmtId="0" fontId="9" fillId="0" borderId="4" xfId="1" applyFont="1" applyFill="1" applyBorder="1" applyAlignment="1" applyProtection="1">
      <alignment horizontal="center"/>
      <protection hidden="1"/>
    </xf>
    <xf numFmtId="0" fontId="9" fillId="0" borderId="62" xfId="1" applyFont="1" applyFill="1" applyBorder="1" applyAlignment="1" applyProtection="1">
      <alignment horizontal="center"/>
      <protection hidden="1"/>
    </xf>
    <xf numFmtId="0" fontId="1" fillId="0" borderId="62" xfId="1" applyBorder="1" applyProtection="1">
      <protection hidden="1"/>
    </xf>
    <xf numFmtId="0" fontId="38" fillId="0" borderId="6" xfId="1" applyFont="1" applyFill="1" applyBorder="1" applyProtection="1">
      <protection hidden="1"/>
    </xf>
    <xf numFmtId="0" fontId="9" fillId="0" borderId="55" xfId="1" applyFont="1" applyBorder="1" applyProtection="1">
      <protection hidden="1"/>
    </xf>
    <xf numFmtId="0" fontId="0" fillId="0" borderId="127" xfId="0" applyBorder="1"/>
    <xf numFmtId="0" fontId="9" fillId="0" borderId="57" xfId="1" applyFont="1" applyBorder="1" applyProtection="1">
      <protection hidden="1"/>
    </xf>
    <xf numFmtId="0" fontId="9" fillId="0" borderId="60" xfId="1" applyFont="1" applyBorder="1" applyProtection="1">
      <protection hidden="1"/>
    </xf>
    <xf numFmtId="0" fontId="0" fillId="0" borderId="128" xfId="0" applyBorder="1"/>
    <xf numFmtId="0" fontId="1" fillId="0" borderId="4" xfId="1" applyBorder="1" applyProtection="1">
      <protection hidden="1"/>
    </xf>
    <xf numFmtId="2" fontId="1" fillId="0" borderId="136" xfId="1" applyNumberFormat="1" applyBorder="1" applyProtection="1">
      <protection locked="0"/>
    </xf>
    <xf numFmtId="0" fontId="15" fillId="4" borderId="64" xfId="1" applyFont="1" applyFill="1" applyBorder="1" applyAlignment="1" applyProtection="1">
      <alignment horizontal="center" vertical="top" wrapText="1"/>
      <protection hidden="1"/>
    </xf>
    <xf numFmtId="0" fontId="15" fillId="4" borderId="98" xfId="1" applyFont="1" applyFill="1" applyBorder="1" applyAlignment="1" applyProtection="1">
      <alignment horizontal="center" vertical="top" wrapText="1"/>
      <protection hidden="1"/>
    </xf>
    <xf numFmtId="0" fontId="15" fillId="4" borderId="83" xfId="1" applyFont="1" applyFill="1" applyBorder="1" applyAlignment="1" applyProtection="1">
      <alignment horizontal="center" vertical="top" wrapText="1"/>
      <protection hidden="1"/>
    </xf>
    <xf numFmtId="0" fontId="15" fillId="4" borderId="99" xfId="1" applyFont="1" applyFill="1" applyBorder="1" applyAlignment="1" applyProtection="1">
      <alignment horizontal="center" vertical="top" wrapText="1"/>
      <protection hidden="1"/>
    </xf>
    <xf numFmtId="0" fontId="15" fillId="4" borderId="75" xfId="1" applyFont="1" applyFill="1" applyBorder="1" applyAlignment="1" applyProtection="1">
      <alignment horizontal="center" vertical="top" wrapText="1"/>
      <protection hidden="1"/>
    </xf>
    <xf numFmtId="0" fontId="15" fillId="4" borderId="100" xfId="1" applyFont="1" applyFill="1" applyBorder="1" applyAlignment="1" applyProtection="1">
      <alignment horizontal="center" vertical="top" wrapText="1"/>
      <protection hidden="1"/>
    </xf>
    <xf numFmtId="0" fontId="7" fillId="4" borderId="96" xfId="1" applyFont="1" applyFill="1" applyBorder="1" applyAlignment="1" applyProtection="1">
      <alignment horizontal="center" wrapText="1"/>
      <protection hidden="1"/>
    </xf>
    <xf numFmtId="0" fontId="7" fillId="4" borderId="20" xfId="1" applyFont="1" applyFill="1" applyBorder="1" applyAlignment="1" applyProtection="1">
      <alignment horizontal="center" wrapText="1"/>
      <protection hidden="1"/>
    </xf>
    <xf numFmtId="0" fontId="7" fillId="4" borderId="1" xfId="1" applyFont="1" applyFill="1" applyBorder="1" applyAlignment="1" applyProtection="1">
      <alignment horizontal="center" wrapText="1"/>
      <protection hidden="1"/>
    </xf>
    <xf numFmtId="0" fontId="7" fillId="4" borderId="84" xfId="1" applyFont="1" applyFill="1" applyBorder="1" applyAlignment="1" applyProtection="1">
      <alignment horizontal="center" wrapText="1"/>
      <protection hidden="1"/>
    </xf>
    <xf numFmtId="0" fontId="7" fillId="4" borderId="97" xfId="1" applyFont="1" applyFill="1" applyBorder="1" applyAlignment="1" applyProtection="1">
      <alignment horizontal="center" wrapText="1"/>
      <protection hidden="1"/>
    </xf>
    <xf numFmtId="0" fontId="7" fillId="4" borderId="25" xfId="1" applyFont="1" applyFill="1" applyBorder="1" applyAlignment="1" applyProtection="1">
      <alignment horizontal="center" wrapText="1"/>
      <protection hidden="1"/>
    </xf>
    <xf numFmtId="0" fontId="36" fillId="0" borderId="131" xfId="1" applyFont="1" applyFill="1" applyBorder="1" applyAlignment="1" applyProtection="1">
      <alignment horizontal="center" textRotation="135"/>
      <protection hidden="1"/>
    </xf>
    <xf numFmtId="0" fontId="36" fillId="0" borderId="82" xfId="1" applyFont="1" applyFill="1" applyBorder="1" applyAlignment="1" applyProtection="1">
      <alignment horizontal="center" textRotation="135"/>
      <protection hidden="1"/>
    </xf>
    <xf numFmtId="0" fontId="8" fillId="0" borderId="12" xfId="1" applyFont="1" applyBorder="1" applyAlignment="1" applyProtection="1">
      <alignment horizontal="center" vertical="center"/>
      <protection hidden="1"/>
    </xf>
    <xf numFmtId="0" fontId="4" fillId="2" borderId="46" xfId="1" applyFont="1" applyFill="1" applyBorder="1" applyAlignment="1" applyProtection="1">
      <alignment horizontal="center"/>
      <protection hidden="1"/>
    </xf>
    <xf numFmtId="0" fontId="4" fillId="2" borderId="48" xfId="1" applyFont="1" applyFill="1" applyBorder="1" applyAlignment="1" applyProtection="1">
      <alignment horizontal="center"/>
      <protection hidden="1"/>
    </xf>
    <xf numFmtId="165" fontId="1" fillId="2" borderId="49" xfId="1" applyNumberFormat="1" applyFill="1" applyBorder="1" applyAlignment="1" applyProtection="1">
      <alignment horizontal="center"/>
      <protection hidden="1"/>
    </xf>
    <xf numFmtId="165" fontId="1" fillId="2" borderId="47" xfId="1" applyNumberFormat="1" applyFill="1" applyBorder="1" applyAlignment="1" applyProtection="1">
      <alignment horizontal="center"/>
      <protection hidden="1"/>
    </xf>
    <xf numFmtId="165" fontId="1" fillId="2" borderId="48" xfId="1" applyNumberFormat="1" applyFill="1" applyBorder="1" applyAlignment="1" applyProtection="1">
      <alignment horizontal="center"/>
      <protection hidden="1"/>
    </xf>
    <xf numFmtId="0" fontId="3" fillId="0" borderId="11" xfId="1" applyFont="1" applyBorder="1" applyAlignment="1" applyProtection="1">
      <alignment horizontal="center" vertical="center"/>
      <protection hidden="1"/>
    </xf>
    <xf numFmtId="0" fontId="3" fillId="0" borderId="21" xfId="1" applyFont="1" applyBorder="1" applyAlignment="1" applyProtection="1">
      <alignment horizontal="center" vertical="center"/>
      <protection hidden="1"/>
    </xf>
    <xf numFmtId="0" fontId="4" fillId="0" borderId="11" xfId="1" applyFont="1" applyBorder="1" applyAlignment="1" applyProtection="1">
      <alignment horizontal="center" vertical="center" wrapText="1"/>
      <protection hidden="1"/>
    </xf>
    <xf numFmtId="0" fontId="4" fillId="0" borderId="21" xfId="1" applyFont="1" applyBorder="1" applyAlignment="1" applyProtection="1">
      <alignment horizontal="center" vertical="center" wrapText="1"/>
      <protection hidden="1"/>
    </xf>
    <xf numFmtId="0" fontId="9" fillId="0" borderId="13" xfId="1" applyFont="1" applyBorder="1" applyAlignment="1" applyProtection="1">
      <alignment horizontal="center" vertical="center"/>
      <protection hidden="1"/>
    </xf>
    <xf numFmtId="0" fontId="9" fillId="0" borderId="14" xfId="1" applyFont="1" applyBorder="1" applyAlignment="1" applyProtection="1">
      <alignment horizontal="center" vertical="center"/>
      <protection hidden="1"/>
    </xf>
    <xf numFmtId="0" fontId="9" fillId="0" borderId="15" xfId="1" applyFont="1" applyBorder="1" applyAlignment="1" applyProtection="1">
      <alignment horizontal="center" vertical="center"/>
      <protection hidden="1"/>
    </xf>
    <xf numFmtId="0" fontId="9" fillId="0" borderId="22" xfId="1" applyFont="1" applyBorder="1" applyAlignment="1" applyProtection="1">
      <alignment horizontal="center" vertical="center"/>
      <protection hidden="1"/>
    </xf>
    <xf numFmtId="0" fontId="9" fillId="0" borderId="23" xfId="1" applyFont="1" applyBorder="1" applyAlignment="1" applyProtection="1">
      <alignment horizontal="center" vertical="center"/>
      <protection hidden="1"/>
    </xf>
    <xf numFmtId="0" fontId="9" fillId="0" borderId="24" xfId="1" applyFont="1" applyBorder="1" applyAlignment="1" applyProtection="1">
      <alignment horizontal="center" vertical="center"/>
      <protection hidden="1"/>
    </xf>
    <xf numFmtId="0" fontId="9" fillId="0" borderId="12" xfId="1" applyFont="1" applyBorder="1" applyAlignment="1" applyProtection="1">
      <alignment horizontal="center" vertical="center"/>
      <protection hidden="1"/>
    </xf>
    <xf numFmtId="165" fontId="1" fillId="2" borderId="79" xfId="1" applyNumberFormat="1" applyFill="1" applyBorder="1" applyAlignment="1" applyProtection="1">
      <alignment horizontal="center"/>
      <protection hidden="1"/>
    </xf>
    <xf numFmtId="0" fontId="9" fillId="0" borderId="77" xfId="1" applyFont="1" applyBorder="1" applyAlignment="1" applyProtection="1">
      <alignment horizontal="center" vertical="center" wrapText="1"/>
      <protection hidden="1"/>
    </xf>
    <xf numFmtId="0" fontId="9" fillId="0" borderId="65" xfId="1" applyFont="1" applyBorder="1" applyAlignment="1" applyProtection="1">
      <alignment horizontal="center" vertical="center" wrapText="1"/>
      <protection hidden="1"/>
    </xf>
    <xf numFmtId="0" fontId="9" fillId="0" borderId="20" xfId="1" applyFont="1" applyBorder="1" applyAlignment="1" applyProtection="1">
      <alignment horizontal="center" vertical="center" wrapText="1"/>
      <protection hidden="1"/>
    </xf>
    <xf numFmtId="0" fontId="9" fillId="0" borderId="78" xfId="1" applyFont="1" applyBorder="1" applyAlignment="1" applyProtection="1">
      <alignment horizontal="center" vertical="center" wrapText="1"/>
      <protection hidden="1"/>
    </xf>
    <xf numFmtId="0" fontId="9" fillId="0" borderId="63" xfId="1" applyFont="1" applyBorder="1" applyAlignment="1" applyProtection="1">
      <alignment horizontal="center" vertical="center" wrapText="1"/>
      <protection hidden="1"/>
    </xf>
    <xf numFmtId="0" fontId="9" fillId="0" borderId="25" xfId="1" applyFont="1" applyBorder="1" applyAlignment="1" applyProtection="1">
      <alignment horizontal="center" vertical="center" wrapText="1"/>
      <protection hidden="1"/>
    </xf>
    <xf numFmtId="0" fontId="9" fillId="3" borderId="0" xfId="1" applyFont="1" applyFill="1" applyAlignment="1" applyProtection="1">
      <alignment horizontal="center"/>
      <protection hidden="1"/>
    </xf>
    <xf numFmtId="10" fontId="9" fillId="4" borderId="52" xfId="1" applyNumberFormat="1" applyFont="1" applyFill="1" applyBorder="1" applyAlignment="1" applyProtection="1">
      <alignment horizontal="center" vertical="center" wrapText="1"/>
      <protection hidden="1"/>
    </xf>
    <xf numFmtId="10" fontId="9" fillId="4" borderId="53" xfId="1" applyNumberFormat="1" applyFont="1" applyFill="1" applyBorder="1" applyAlignment="1" applyProtection="1">
      <alignment horizontal="center" vertical="center" wrapText="1"/>
      <protection hidden="1"/>
    </xf>
    <xf numFmtId="10" fontId="9" fillId="4" borderId="54" xfId="1" applyNumberFormat="1" applyFont="1" applyFill="1" applyBorder="1" applyAlignment="1" applyProtection="1">
      <alignment horizontal="center" vertical="center" wrapText="1"/>
      <protection hidden="1"/>
    </xf>
    <xf numFmtId="0" fontId="1" fillId="0" borderId="55" xfId="1" applyBorder="1" applyAlignment="1" applyProtection="1">
      <alignment horizontal="center" vertical="center"/>
      <protection hidden="1"/>
    </xf>
    <xf numFmtId="0" fontId="1" fillId="0" borderId="60" xfId="1" applyBorder="1" applyAlignment="1" applyProtection="1">
      <alignment horizontal="center" vertical="center"/>
      <protection hidden="1"/>
    </xf>
    <xf numFmtId="0" fontId="9" fillId="4" borderId="55" xfId="1" applyFont="1" applyFill="1" applyBorder="1" applyAlignment="1" applyProtection="1">
      <alignment horizontal="center"/>
      <protection hidden="1"/>
    </xf>
    <xf numFmtId="0" fontId="9" fillId="4" borderId="59" xfId="1" applyFont="1" applyFill="1" applyBorder="1" applyAlignment="1" applyProtection="1">
      <alignment horizontal="center"/>
      <protection hidden="1"/>
    </xf>
    <xf numFmtId="0" fontId="9" fillId="4" borderId="56" xfId="1" applyFont="1" applyFill="1" applyBorder="1" applyAlignment="1" applyProtection="1">
      <alignment horizontal="center"/>
      <protection hidden="1"/>
    </xf>
    <xf numFmtId="0" fontId="9" fillId="4" borderId="60" xfId="1" applyFont="1" applyFill="1" applyBorder="1" applyAlignment="1" applyProtection="1">
      <alignment horizontal="center"/>
      <protection hidden="1"/>
    </xf>
    <xf numFmtId="0" fontId="9" fillId="4" borderId="62" xfId="1" applyFont="1" applyFill="1" applyBorder="1" applyAlignment="1" applyProtection="1">
      <alignment horizontal="center"/>
      <protection hidden="1"/>
    </xf>
    <xf numFmtId="0" fontId="9" fillId="4" borderId="61" xfId="1" applyFont="1" applyFill="1" applyBorder="1" applyAlignment="1" applyProtection="1">
      <alignment horizontal="center"/>
      <protection hidden="1"/>
    </xf>
    <xf numFmtId="0" fontId="5" fillId="0" borderId="0" xfId="1" applyFont="1" applyAlignment="1" applyProtection="1">
      <alignment horizontal="center" vertical="center"/>
      <protection hidden="1"/>
    </xf>
    <xf numFmtId="0" fontId="4" fillId="2" borderId="20" xfId="1" applyFont="1" applyFill="1" applyBorder="1" applyAlignment="1" applyProtection="1">
      <alignment horizontal="center" vertical="center"/>
      <protection hidden="1"/>
    </xf>
    <xf numFmtId="0" fontId="4" fillId="2" borderId="25" xfId="1" applyFont="1" applyFill="1" applyBorder="1" applyAlignment="1" applyProtection="1">
      <alignment horizontal="center" vertical="center"/>
      <protection hidden="1"/>
    </xf>
    <xf numFmtId="165" fontId="1" fillId="2" borderId="51" xfId="1" applyNumberFormat="1" applyFill="1" applyBorder="1" applyAlignment="1" applyProtection="1">
      <alignment horizontal="center"/>
      <protection hidden="1"/>
    </xf>
    <xf numFmtId="165" fontId="13" fillId="0" borderId="66" xfId="1" applyNumberFormat="1" applyFont="1" applyBorder="1" applyAlignment="1" applyProtection="1">
      <alignment horizontal="center" vertical="center" wrapText="1"/>
      <protection hidden="1"/>
    </xf>
    <xf numFmtId="165" fontId="13" fillId="0" borderId="67" xfId="1" applyNumberFormat="1" applyFont="1" applyBorder="1" applyAlignment="1" applyProtection="1">
      <alignment horizontal="center" vertical="center" wrapText="1"/>
      <protection hidden="1"/>
    </xf>
    <xf numFmtId="165" fontId="13" fillId="0" borderId="73" xfId="1" applyNumberFormat="1" applyFont="1" applyBorder="1" applyAlignment="1" applyProtection="1">
      <alignment horizontal="center" vertical="center" wrapText="1"/>
      <protection hidden="1"/>
    </xf>
    <xf numFmtId="165" fontId="13" fillId="0" borderId="68" xfId="1" applyNumberFormat="1" applyFont="1" applyBorder="1" applyAlignment="1" applyProtection="1">
      <alignment horizontal="center" vertical="center" wrapText="1"/>
      <protection hidden="1"/>
    </xf>
    <xf numFmtId="165" fontId="13" fillId="0" borderId="69" xfId="1" applyNumberFormat="1" applyFont="1" applyBorder="1" applyAlignment="1" applyProtection="1">
      <alignment horizontal="center" vertical="center" wrapText="1"/>
      <protection hidden="1"/>
    </xf>
    <xf numFmtId="165" fontId="13" fillId="0" borderId="74" xfId="1" applyNumberFormat="1" applyFont="1" applyBorder="1" applyAlignment="1" applyProtection="1">
      <alignment horizontal="center" vertical="center" wrapText="1"/>
      <protection hidden="1"/>
    </xf>
    <xf numFmtId="0" fontId="1" fillId="5" borderId="70" xfId="1" applyFill="1" applyBorder="1" applyAlignment="1" applyProtection="1">
      <alignment horizontal="center"/>
      <protection hidden="1"/>
    </xf>
    <xf numFmtId="0" fontId="1" fillId="5" borderId="59" xfId="1" applyFill="1" applyBorder="1" applyAlignment="1" applyProtection="1">
      <alignment horizontal="center"/>
      <protection hidden="1"/>
    </xf>
    <xf numFmtId="0" fontId="1" fillId="5" borderId="56" xfId="1" applyFill="1" applyBorder="1" applyAlignment="1" applyProtection="1">
      <alignment horizontal="center"/>
      <protection hidden="1"/>
    </xf>
    <xf numFmtId="0" fontId="1" fillId="5" borderId="71" xfId="1" applyFill="1" applyBorder="1" applyAlignment="1" applyProtection="1">
      <alignment horizontal="center"/>
      <protection hidden="1"/>
    </xf>
    <xf numFmtId="0" fontId="1" fillId="5" borderId="9" xfId="1" applyFill="1" applyBorder="1" applyAlignment="1" applyProtection="1">
      <alignment horizontal="center"/>
      <protection hidden="1"/>
    </xf>
    <xf numFmtId="0" fontId="1" fillId="5" borderId="72" xfId="1" applyFill="1" applyBorder="1" applyAlignment="1" applyProtection="1">
      <alignment horizontal="center"/>
      <protection hidden="1"/>
    </xf>
    <xf numFmtId="0" fontId="9" fillId="0" borderId="16" xfId="1" applyFont="1" applyBorder="1" applyAlignment="1" applyProtection="1">
      <alignment horizontal="center" vertical="center" wrapText="1"/>
      <protection hidden="1"/>
    </xf>
    <xf numFmtId="0" fontId="9" fillId="0" borderId="18" xfId="1" applyFont="1" applyBorder="1" applyAlignment="1" applyProtection="1">
      <alignment horizontal="center" vertical="center" wrapText="1"/>
      <protection hidden="1"/>
    </xf>
    <xf numFmtId="0" fontId="9" fillId="0" borderId="19" xfId="1" applyFont="1" applyBorder="1" applyAlignment="1" applyProtection="1">
      <alignment horizontal="center" vertical="center" wrapText="1"/>
      <protection hidden="1"/>
    </xf>
    <xf numFmtId="0" fontId="9" fillId="0" borderId="16" xfId="1" applyFont="1" applyBorder="1" applyAlignment="1" applyProtection="1">
      <alignment horizontal="center" vertical="center"/>
      <protection hidden="1"/>
    </xf>
    <xf numFmtId="0" fontId="9" fillId="0" borderId="18" xfId="1" applyFont="1" applyBorder="1" applyAlignment="1" applyProtection="1">
      <alignment horizontal="center" vertical="center"/>
      <protection hidden="1"/>
    </xf>
    <xf numFmtId="0" fontId="9" fillId="0" borderId="17" xfId="1" applyFont="1" applyBorder="1" applyAlignment="1" applyProtection="1">
      <alignment horizontal="center" vertical="center"/>
      <protection hidden="1"/>
    </xf>
    <xf numFmtId="0" fontId="35" fillId="0" borderId="0" xfId="1" applyFont="1" applyFill="1" applyBorder="1" applyAlignment="1" applyProtection="1">
      <alignment horizontal="center" vertical="center"/>
      <protection hidden="1"/>
    </xf>
    <xf numFmtId="0" fontId="9" fillId="0" borderId="64" xfId="1" applyFont="1" applyBorder="1" applyAlignment="1" applyProtection="1">
      <alignment horizontal="center" vertical="center" wrapText="1"/>
      <protection hidden="1"/>
    </xf>
    <xf numFmtId="0" fontId="9" fillId="0" borderId="76" xfId="1" applyFont="1" applyBorder="1" applyAlignment="1" applyProtection="1">
      <alignment horizontal="center" vertical="center" wrapText="1"/>
      <protection hidden="1"/>
    </xf>
    <xf numFmtId="0" fontId="13" fillId="0" borderId="0" xfId="1" applyFont="1" applyAlignment="1" applyProtection="1">
      <alignment horizontal="center" vertical="center" wrapText="1"/>
      <protection hidden="1"/>
    </xf>
    <xf numFmtId="0" fontId="9" fillId="0" borderId="16" xfId="1" applyFont="1" applyBorder="1" applyAlignment="1" applyProtection="1">
      <alignment horizontal="center"/>
      <protection hidden="1"/>
    </xf>
    <xf numFmtId="0" fontId="9" fillId="0" borderId="17" xfId="1" applyFont="1" applyBorder="1" applyAlignment="1" applyProtection="1">
      <alignment horizontal="center"/>
      <protection hidden="1"/>
    </xf>
    <xf numFmtId="0" fontId="9" fillId="0" borderId="18" xfId="1" applyFont="1" applyBorder="1" applyAlignment="1" applyProtection="1">
      <alignment horizontal="center"/>
      <protection hidden="1"/>
    </xf>
    <xf numFmtId="0" fontId="9" fillId="0" borderId="19" xfId="1" applyFont="1" applyBorder="1" applyAlignment="1" applyProtection="1">
      <alignment horizontal="center"/>
      <protection hidden="1"/>
    </xf>
    <xf numFmtId="0" fontId="9" fillId="0" borderId="12" xfId="1" applyFont="1" applyBorder="1" applyAlignment="1" applyProtection="1">
      <alignment horizontal="center"/>
      <protection hidden="1"/>
    </xf>
    <xf numFmtId="170" fontId="37" fillId="0" borderId="126" xfId="1" applyNumberFormat="1" applyFont="1" applyFill="1" applyBorder="1" applyAlignment="1" applyProtection="1">
      <alignment horizontal="center" vertical="center"/>
      <protection hidden="1"/>
    </xf>
    <xf numFmtId="170" fontId="37" fillId="0" borderId="59" xfId="1" applyNumberFormat="1" applyFont="1" applyFill="1" applyBorder="1" applyAlignment="1" applyProtection="1">
      <alignment horizontal="center" vertical="center"/>
      <protection hidden="1"/>
    </xf>
    <xf numFmtId="170" fontId="37" fillId="0" borderId="127" xfId="1" applyNumberFormat="1" applyFont="1" applyFill="1" applyBorder="1" applyAlignment="1" applyProtection="1">
      <alignment horizontal="center" vertical="center"/>
      <protection hidden="1"/>
    </xf>
    <xf numFmtId="170" fontId="37" fillId="0" borderId="8" xfId="1" applyNumberFormat="1" applyFont="1" applyFill="1" applyBorder="1" applyAlignment="1" applyProtection="1">
      <alignment horizontal="center" vertical="center"/>
      <protection hidden="1"/>
    </xf>
    <xf numFmtId="170" fontId="37" fillId="0" borderId="9" xfId="1" applyNumberFormat="1" applyFont="1" applyFill="1" applyBorder="1" applyAlignment="1" applyProtection="1">
      <alignment horizontal="center" vertical="center"/>
      <protection hidden="1"/>
    </xf>
    <xf numFmtId="170" fontId="37" fillId="0" borderId="10" xfId="1" applyNumberFormat="1" applyFont="1" applyFill="1" applyBorder="1" applyAlignment="1" applyProtection="1">
      <alignment horizontal="center" vertical="center"/>
      <protection hidden="1"/>
    </xf>
    <xf numFmtId="0" fontId="4" fillId="0" borderId="3" xfId="1" applyFont="1" applyBorder="1" applyAlignment="1" applyProtection="1">
      <alignment horizontal="center" vertical="center"/>
      <protection locked="0"/>
    </xf>
    <xf numFmtId="0" fontId="4" fillId="0" borderId="5" xfId="1" applyFont="1" applyBorder="1" applyAlignment="1" applyProtection="1">
      <alignment horizontal="center" vertical="center"/>
      <protection locked="0"/>
    </xf>
    <xf numFmtId="0" fontId="4" fillId="0" borderId="6" xfId="1" applyFont="1" applyBorder="1" applyAlignment="1" applyProtection="1">
      <alignment horizontal="center" vertical="center"/>
      <protection locked="0"/>
    </xf>
    <xf numFmtId="0" fontId="4" fillId="0" borderId="7" xfId="1" applyFont="1" applyBorder="1" applyAlignment="1" applyProtection="1">
      <alignment horizontal="center" vertical="center"/>
      <protection locked="0"/>
    </xf>
    <xf numFmtId="0" fontId="4" fillId="0" borderId="8" xfId="1" applyFont="1" applyBorder="1" applyAlignment="1" applyProtection="1">
      <alignment horizontal="center" vertical="center"/>
      <protection locked="0"/>
    </xf>
    <xf numFmtId="0" fontId="4" fillId="0" borderId="10" xfId="1" applyFont="1" applyBorder="1" applyAlignment="1" applyProtection="1">
      <alignment horizontal="center" vertical="center"/>
      <protection locked="0"/>
    </xf>
    <xf numFmtId="0" fontId="8" fillId="0" borderId="3" xfId="1" applyFont="1" applyBorder="1" applyAlignment="1" applyProtection="1">
      <alignment horizontal="center" vertical="center"/>
      <protection locked="0"/>
    </xf>
    <xf numFmtId="0" fontId="8" fillId="0" borderId="4" xfId="1" applyFont="1" applyBorder="1" applyAlignment="1" applyProtection="1">
      <alignment horizontal="center" vertical="center"/>
      <protection locked="0"/>
    </xf>
    <xf numFmtId="0" fontId="8" fillId="0" borderId="5" xfId="1" applyFont="1" applyBorder="1" applyAlignment="1" applyProtection="1">
      <alignment horizontal="center" vertical="center"/>
      <protection locked="0"/>
    </xf>
    <xf numFmtId="0" fontId="8" fillId="0" borderId="6" xfId="1" applyFont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center" vertical="center"/>
      <protection locked="0"/>
    </xf>
    <xf numFmtId="0" fontId="8" fillId="0" borderId="7" xfId="1" applyFont="1" applyBorder="1" applyAlignment="1" applyProtection="1">
      <alignment horizontal="center" vertical="center"/>
      <protection locked="0"/>
    </xf>
    <xf numFmtId="0" fontId="8" fillId="0" borderId="8" xfId="1" applyFont="1" applyBorder="1" applyAlignment="1" applyProtection="1">
      <alignment horizontal="center" vertical="center"/>
      <protection locked="0"/>
    </xf>
    <xf numFmtId="0" fontId="8" fillId="0" borderId="9" xfId="1" applyFont="1" applyBorder="1" applyAlignment="1" applyProtection="1">
      <alignment horizontal="center" vertical="center"/>
      <protection locked="0"/>
    </xf>
    <xf numFmtId="0" fontId="8" fillId="0" borderId="10" xfId="1" applyFont="1" applyBorder="1" applyAlignment="1" applyProtection="1">
      <alignment horizontal="center" vertical="center"/>
      <protection locked="0"/>
    </xf>
    <xf numFmtId="0" fontId="17" fillId="0" borderId="80" xfId="1" applyFont="1" applyBorder="1" applyAlignment="1" applyProtection="1">
      <alignment horizontal="center" vertical="center"/>
      <protection locked="0"/>
    </xf>
    <xf numFmtId="0" fontId="17" fillId="0" borderId="81" xfId="1" applyFont="1" applyBorder="1" applyAlignment="1" applyProtection="1">
      <alignment horizontal="center" vertical="center"/>
      <protection locked="0"/>
    </xf>
    <xf numFmtId="0" fontId="17" fillId="0" borderId="82" xfId="1" applyFont="1" applyBorder="1" applyAlignment="1" applyProtection="1">
      <alignment horizontal="center" vertical="center"/>
      <protection locked="0"/>
    </xf>
    <xf numFmtId="0" fontId="6" fillId="0" borderId="3" xfId="1" applyFont="1" applyBorder="1" applyAlignment="1" applyProtection="1">
      <alignment horizontal="center" vertical="center"/>
      <protection hidden="1"/>
    </xf>
    <xf numFmtId="0" fontId="6" fillId="0" borderId="5" xfId="1" applyFont="1" applyBorder="1" applyAlignment="1" applyProtection="1">
      <alignment horizontal="center" vertical="center"/>
      <protection hidden="1"/>
    </xf>
    <xf numFmtId="0" fontId="6" fillId="0" borderId="8" xfId="1" applyFont="1" applyBorder="1" applyAlignment="1" applyProtection="1">
      <alignment horizontal="center" vertical="center"/>
      <protection hidden="1"/>
    </xf>
    <xf numFmtId="0" fontId="6" fillId="0" borderId="10" xfId="1" applyFont="1" applyBorder="1" applyAlignment="1" applyProtection="1">
      <alignment horizontal="center" vertical="center"/>
      <protection hidden="1"/>
    </xf>
    <xf numFmtId="168" fontId="7" fillId="0" borderId="3" xfId="1" applyNumberFormat="1" applyFont="1" applyBorder="1" applyAlignment="1" applyProtection="1">
      <alignment horizontal="center" vertical="center"/>
      <protection hidden="1"/>
    </xf>
    <xf numFmtId="168" fontId="7" fillId="0" borderId="5" xfId="1" applyNumberFormat="1" applyFont="1" applyBorder="1" applyAlignment="1" applyProtection="1">
      <alignment horizontal="center" vertical="center"/>
      <protection hidden="1"/>
    </xf>
    <xf numFmtId="168" fontId="7" fillId="0" borderId="8" xfId="1" applyNumberFormat="1" applyFont="1" applyBorder="1" applyAlignment="1" applyProtection="1">
      <alignment horizontal="center" vertical="center"/>
      <protection hidden="1"/>
    </xf>
    <xf numFmtId="168" fontId="7" fillId="0" borderId="10" xfId="1" applyNumberFormat="1" applyFont="1" applyBorder="1" applyAlignment="1" applyProtection="1">
      <alignment horizontal="center" vertical="center"/>
      <protection hidden="1"/>
    </xf>
    <xf numFmtId="0" fontId="34" fillId="0" borderId="133" xfId="0" applyFont="1" applyBorder="1" applyAlignment="1">
      <alignment horizontal="center"/>
    </xf>
    <xf numFmtId="0" fontId="34" fillId="0" borderId="134" xfId="0" applyFont="1" applyBorder="1" applyAlignment="1">
      <alignment horizontal="center"/>
    </xf>
    <xf numFmtId="0" fontId="38" fillId="0" borderId="132" xfId="1" applyFont="1" applyBorder="1" applyAlignment="1" applyProtection="1">
      <alignment horizontal="center"/>
      <protection hidden="1"/>
    </xf>
    <xf numFmtId="0" fontId="38" fillId="0" borderId="133" xfId="1" applyFont="1" applyBorder="1" applyAlignment="1" applyProtection="1">
      <alignment horizontal="center"/>
      <protection hidden="1"/>
    </xf>
    <xf numFmtId="0" fontId="38" fillId="0" borderId="134" xfId="1" applyFont="1" applyBorder="1" applyAlignment="1" applyProtection="1">
      <alignment horizontal="center"/>
      <protection hidden="1"/>
    </xf>
    <xf numFmtId="0" fontId="1" fillId="0" borderId="8" xfId="1" applyBorder="1" applyAlignment="1" applyProtection="1">
      <alignment horizontal="center"/>
      <protection hidden="1"/>
    </xf>
    <xf numFmtId="0" fontId="1" fillId="0" borderId="10" xfId="1" applyBorder="1" applyAlignment="1" applyProtection="1">
      <alignment horizontal="center"/>
      <protection hidden="1"/>
    </xf>
    <xf numFmtId="165" fontId="1" fillId="0" borderId="6" xfId="1" applyNumberFormat="1" applyBorder="1" applyAlignment="1" applyProtection="1">
      <alignment horizontal="center"/>
      <protection hidden="1"/>
    </xf>
    <xf numFmtId="165" fontId="1" fillId="0" borderId="0" xfId="1" applyNumberFormat="1" applyBorder="1" applyAlignment="1" applyProtection="1">
      <alignment horizontal="center"/>
      <protection hidden="1"/>
    </xf>
    <xf numFmtId="165" fontId="40" fillId="0" borderId="0" xfId="0" applyNumberFormat="1" applyFont="1" applyBorder="1" applyAlignment="1">
      <alignment horizontal="center"/>
    </xf>
    <xf numFmtId="165" fontId="40" fillId="0" borderId="58" xfId="0" applyNumberFormat="1" applyFont="1" applyBorder="1" applyAlignment="1">
      <alignment horizontal="center"/>
    </xf>
    <xf numFmtId="165" fontId="39" fillId="0" borderId="6" xfId="1" applyNumberFormat="1" applyFont="1" applyFill="1" applyBorder="1" applyAlignment="1" applyProtection="1">
      <alignment horizontal="center"/>
      <protection hidden="1"/>
    </xf>
    <xf numFmtId="165" fontId="39" fillId="0" borderId="58" xfId="1" applyNumberFormat="1" applyFont="1" applyFill="1" applyBorder="1" applyAlignment="1" applyProtection="1">
      <alignment horizontal="center"/>
      <protection hidden="1"/>
    </xf>
    <xf numFmtId="165" fontId="1" fillId="0" borderId="129" xfId="1" applyNumberFormat="1" applyBorder="1" applyAlignment="1" applyProtection="1">
      <alignment horizontal="center"/>
      <protection hidden="1"/>
    </xf>
    <xf numFmtId="165" fontId="1" fillId="0" borderId="62" xfId="1" applyNumberFormat="1" applyBorder="1" applyAlignment="1" applyProtection="1">
      <alignment horizontal="center"/>
      <protection hidden="1"/>
    </xf>
    <xf numFmtId="165" fontId="40" fillId="0" borderId="62" xfId="0" applyNumberFormat="1" applyFont="1" applyBorder="1" applyAlignment="1">
      <alignment horizontal="center"/>
    </xf>
    <xf numFmtId="165" fontId="40" fillId="0" borderId="61" xfId="0" applyNumberFormat="1" applyFont="1" applyBorder="1" applyAlignment="1">
      <alignment horizontal="center"/>
    </xf>
    <xf numFmtId="165" fontId="39" fillId="0" borderId="129" xfId="1" applyNumberFormat="1" applyFont="1" applyFill="1" applyBorder="1" applyAlignment="1" applyProtection="1">
      <alignment horizontal="center"/>
      <protection hidden="1"/>
    </xf>
    <xf numFmtId="165" fontId="39" fillId="0" borderId="61" xfId="1" applyNumberFormat="1" applyFont="1" applyFill="1" applyBorder="1" applyAlignment="1" applyProtection="1">
      <alignment horizontal="center"/>
      <protection hidden="1"/>
    </xf>
    <xf numFmtId="165" fontId="40" fillId="0" borderId="4" xfId="0" applyNumberFormat="1" applyFont="1" applyBorder="1" applyAlignment="1">
      <alignment horizontal="center"/>
    </xf>
    <xf numFmtId="165" fontId="40" fillId="0" borderId="130" xfId="0" applyNumberFormat="1" applyFont="1" applyBorder="1" applyAlignment="1">
      <alignment horizontal="center"/>
    </xf>
    <xf numFmtId="165" fontId="39" fillId="0" borderId="3" xfId="1" applyNumberFormat="1" applyFont="1" applyFill="1" applyBorder="1" applyAlignment="1" applyProtection="1">
      <alignment horizontal="center"/>
      <protection hidden="1"/>
    </xf>
    <xf numFmtId="165" fontId="39" fillId="0" borderId="130" xfId="1" applyNumberFormat="1" applyFont="1" applyFill="1" applyBorder="1" applyAlignment="1" applyProtection="1">
      <alignment horizontal="center"/>
      <protection hidden="1"/>
    </xf>
    <xf numFmtId="165" fontId="1" fillId="0" borderId="3" xfId="1" applyNumberFormat="1" applyBorder="1" applyAlignment="1" applyProtection="1">
      <alignment horizontal="center"/>
      <protection hidden="1"/>
    </xf>
    <xf numFmtId="165" fontId="1" fillId="0" borderId="4" xfId="1" applyNumberFormat="1" applyBorder="1" applyAlignment="1" applyProtection="1">
      <alignment horizontal="center"/>
      <protection hidden="1"/>
    </xf>
    <xf numFmtId="0" fontId="34" fillId="0" borderId="132" xfId="0" applyFont="1" applyBorder="1" applyAlignment="1">
      <alignment horizontal="center"/>
    </xf>
    <xf numFmtId="170" fontId="37" fillId="0" borderId="6" xfId="1" applyNumberFormat="1" applyFont="1" applyFill="1" applyBorder="1" applyAlignment="1" applyProtection="1">
      <alignment horizontal="center" vertical="center"/>
      <protection hidden="1"/>
    </xf>
    <xf numFmtId="170" fontId="37" fillId="0" borderId="0" xfId="1" applyNumberFormat="1" applyFont="1" applyFill="1" applyBorder="1" applyAlignment="1" applyProtection="1">
      <alignment horizontal="center" vertical="center"/>
      <protection hidden="1"/>
    </xf>
    <xf numFmtId="170" fontId="37" fillId="0" borderId="7" xfId="1" applyNumberFormat="1" applyFont="1" applyFill="1" applyBorder="1" applyAlignment="1" applyProtection="1">
      <alignment horizontal="center" vertical="center"/>
      <protection hidden="1"/>
    </xf>
    <xf numFmtId="0" fontId="34" fillId="0" borderId="55" xfId="0" applyFont="1" applyBorder="1" applyAlignment="1">
      <alignment horizontal="center"/>
    </xf>
    <xf numFmtId="0" fontId="34" fillId="0" borderId="59" xfId="0" applyFont="1" applyBorder="1" applyAlignment="1">
      <alignment horizontal="center"/>
    </xf>
    <xf numFmtId="0" fontId="34" fillId="0" borderId="56" xfId="0" applyFont="1" applyBorder="1" applyAlignment="1">
      <alignment horizontal="center"/>
    </xf>
    <xf numFmtId="0" fontId="38" fillId="0" borderId="55" xfId="1" applyFont="1" applyBorder="1" applyAlignment="1" applyProtection="1">
      <alignment horizontal="center"/>
      <protection hidden="1"/>
    </xf>
    <xf numFmtId="0" fontId="38" fillId="0" borderId="59" xfId="1" applyFont="1" applyBorder="1" applyAlignment="1" applyProtection="1">
      <alignment horizontal="center"/>
      <protection hidden="1"/>
    </xf>
    <xf numFmtId="0" fontId="38" fillId="0" borderId="56" xfId="1" applyFont="1" applyBorder="1" applyAlignment="1" applyProtection="1">
      <alignment horizontal="center"/>
      <protection hidden="1"/>
    </xf>
    <xf numFmtId="0" fontId="36" fillId="0" borderId="7" xfId="1" applyFont="1" applyFill="1" applyBorder="1" applyAlignment="1" applyProtection="1">
      <alignment horizontal="center" textRotation="135"/>
      <protection hidden="1"/>
    </xf>
    <xf numFmtId="0" fontId="36" fillId="0" borderId="10" xfId="1" applyFont="1" applyFill="1" applyBorder="1" applyAlignment="1" applyProtection="1">
      <alignment horizontal="center" textRotation="135"/>
      <protection hidden="1"/>
    </xf>
    <xf numFmtId="0" fontId="13" fillId="0" borderId="8" xfId="1" applyFont="1" applyBorder="1" applyAlignment="1" applyProtection="1">
      <alignment horizontal="center"/>
      <protection hidden="1"/>
    </xf>
    <xf numFmtId="0" fontId="13" fillId="0" borderId="10" xfId="1" applyFont="1" applyBorder="1" applyAlignment="1" applyProtection="1">
      <alignment horizontal="center"/>
      <protection hidden="1"/>
    </xf>
    <xf numFmtId="165" fontId="1" fillId="2" borderId="135" xfId="1" applyNumberFormat="1" applyFill="1" applyBorder="1" applyAlignment="1" applyProtection="1">
      <alignment horizontal="center"/>
      <protection hidden="1"/>
    </xf>
    <xf numFmtId="0" fontId="9" fillId="0" borderId="55" xfId="1" applyFont="1" applyFill="1" applyBorder="1" applyAlignment="1" applyProtection="1">
      <alignment horizontal="right" vertical="center" indent="1"/>
      <protection hidden="1"/>
    </xf>
    <xf numFmtId="0" fontId="9" fillId="0" borderId="59" xfId="1" applyFont="1" applyFill="1" applyBorder="1" applyAlignment="1" applyProtection="1">
      <alignment horizontal="right" vertical="center" indent="1"/>
      <protection hidden="1"/>
    </xf>
    <xf numFmtId="0" fontId="9" fillId="0" borderId="57" xfId="1" applyFont="1" applyFill="1" applyBorder="1" applyAlignment="1" applyProtection="1">
      <alignment horizontal="right" vertical="center" indent="1"/>
      <protection hidden="1"/>
    </xf>
    <xf numFmtId="0" fontId="9" fillId="0" borderId="0" xfId="1" applyFont="1" applyFill="1" applyBorder="1" applyAlignment="1" applyProtection="1">
      <alignment horizontal="right" vertical="center" indent="1"/>
      <protection hidden="1"/>
    </xf>
    <xf numFmtId="170" fontId="4" fillId="0" borderId="0" xfId="1" applyNumberFormat="1" applyFont="1" applyFill="1" applyBorder="1" applyAlignment="1" applyProtection="1">
      <alignment horizontal="center" vertical="center"/>
      <protection hidden="1"/>
    </xf>
    <xf numFmtId="0" fontId="34" fillId="0" borderId="57" xfId="0" applyFont="1" applyFill="1" applyBorder="1" applyAlignment="1">
      <alignment horizontal="right" vertical="center" indent="1"/>
    </xf>
    <xf numFmtId="0" fontId="34" fillId="0" borderId="0" xfId="0" applyFont="1" applyFill="1" applyBorder="1" applyAlignment="1">
      <alignment horizontal="right" vertical="center" indent="1"/>
    </xf>
    <xf numFmtId="0" fontId="34" fillId="0" borderId="60" xfId="0" applyFont="1" applyFill="1" applyBorder="1" applyAlignment="1">
      <alignment horizontal="right" vertical="center" indent="1"/>
    </xf>
    <xf numFmtId="0" fontId="34" fillId="0" borderId="62" xfId="0" applyFont="1" applyFill="1" applyBorder="1" applyAlignment="1">
      <alignment horizontal="right" vertical="center" indent="1"/>
    </xf>
    <xf numFmtId="170" fontId="4" fillId="0" borderId="62" xfId="1" applyNumberFormat="1" applyFont="1" applyFill="1" applyBorder="1" applyAlignment="1" applyProtection="1">
      <alignment horizontal="center" vertical="center"/>
      <protection hidden="1"/>
    </xf>
    <xf numFmtId="0" fontId="9" fillId="5" borderId="64" xfId="1" applyFont="1" applyFill="1" applyBorder="1" applyAlignment="1" applyProtection="1">
      <alignment horizontal="center"/>
      <protection hidden="1"/>
    </xf>
    <xf numFmtId="0" fontId="9" fillId="5" borderId="117" xfId="1" applyFont="1" applyFill="1" applyBorder="1" applyAlignment="1" applyProtection="1">
      <alignment horizontal="center"/>
      <protection hidden="1"/>
    </xf>
    <xf numFmtId="0" fontId="9" fillId="5" borderId="20" xfId="1" applyFont="1" applyFill="1" applyBorder="1" applyAlignment="1" applyProtection="1">
      <alignment horizontal="center"/>
      <protection hidden="1"/>
    </xf>
    <xf numFmtId="165" fontId="1" fillId="0" borderId="68" xfId="1" applyNumberFormat="1" applyBorder="1" applyAlignment="1" applyProtection="1">
      <alignment horizontal="center"/>
      <protection hidden="1"/>
    </xf>
    <xf numFmtId="0" fontId="1" fillId="0" borderId="118" xfId="1" applyBorder="1" applyAlignment="1" applyProtection="1">
      <alignment horizontal="center"/>
      <protection hidden="1"/>
    </xf>
    <xf numFmtId="0" fontId="36" fillId="0" borderId="58" xfId="1" applyFont="1" applyFill="1" applyBorder="1" applyAlignment="1" applyProtection="1">
      <alignment horizontal="center"/>
      <protection hidden="1"/>
    </xf>
    <xf numFmtId="170" fontId="37" fillId="0" borderId="4" xfId="1" applyNumberFormat="1" applyFont="1" applyFill="1" applyBorder="1" applyAlignment="1" applyProtection="1">
      <alignment horizontal="center" vertical="center"/>
      <protection hidden="1"/>
    </xf>
    <xf numFmtId="170" fontId="37" fillId="0" borderId="5" xfId="1" applyNumberFormat="1" applyFont="1" applyFill="1" applyBorder="1" applyAlignment="1" applyProtection="1">
      <alignment horizontal="center" vertical="center"/>
      <protection hidden="1"/>
    </xf>
    <xf numFmtId="167" fontId="20" fillId="2" borderId="83" xfId="1" applyNumberFormat="1" applyFont="1" applyFill="1" applyBorder="1" applyAlignment="1" applyProtection="1">
      <alignment horizontal="center" vertical="center"/>
      <protection hidden="1"/>
    </xf>
    <xf numFmtId="167" fontId="20" fillId="2" borderId="0" xfId="1" applyNumberFormat="1" applyFont="1" applyFill="1" applyBorder="1" applyAlignment="1" applyProtection="1">
      <alignment horizontal="center" vertical="center"/>
      <protection hidden="1"/>
    </xf>
    <xf numFmtId="167" fontId="20" fillId="2" borderId="75" xfId="1" applyNumberFormat="1" applyFont="1" applyFill="1" applyBorder="1" applyAlignment="1" applyProtection="1">
      <alignment horizontal="center" vertical="center"/>
      <protection hidden="1"/>
    </xf>
    <xf numFmtId="167" fontId="20" fillId="2" borderId="63" xfId="1" applyNumberFormat="1" applyFont="1" applyFill="1" applyBorder="1" applyAlignment="1" applyProtection="1">
      <alignment horizontal="center" vertical="center"/>
      <protection hidden="1"/>
    </xf>
    <xf numFmtId="0" fontId="11" fillId="2" borderId="0" xfId="1" applyFont="1" applyFill="1" applyBorder="1" applyAlignment="1" applyProtection="1">
      <alignment horizontal="center" vertical="center"/>
      <protection hidden="1"/>
    </xf>
    <xf numFmtId="0" fontId="11" fillId="2" borderId="84" xfId="1" applyFont="1" applyFill="1" applyBorder="1" applyAlignment="1" applyProtection="1">
      <alignment horizontal="center" vertical="center"/>
      <protection hidden="1"/>
    </xf>
    <xf numFmtId="0" fontId="11" fillId="2" borderId="63" xfId="1" applyFont="1" applyFill="1" applyBorder="1" applyAlignment="1" applyProtection="1">
      <alignment horizontal="center" vertical="center"/>
      <protection hidden="1"/>
    </xf>
    <xf numFmtId="0" fontId="11" fillId="2" borderId="25" xfId="1" applyFont="1" applyFill="1" applyBorder="1" applyAlignment="1" applyProtection="1">
      <alignment horizontal="center" vertical="center"/>
      <protection hidden="1"/>
    </xf>
    <xf numFmtId="167" fontId="18" fillId="0" borderId="83" xfId="1" applyNumberFormat="1" applyFont="1" applyFill="1" applyBorder="1" applyAlignment="1" applyProtection="1">
      <alignment horizontal="center" vertical="top"/>
      <protection hidden="1"/>
    </xf>
    <xf numFmtId="0" fontId="18" fillId="0" borderId="0" xfId="1" applyFont="1" applyFill="1" applyBorder="1" applyAlignment="1" applyProtection="1">
      <alignment horizontal="center" vertical="top"/>
      <protection hidden="1"/>
    </xf>
    <xf numFmtId="0" fontId="18" fillId="0" borderId="83" xfId="1" applyFont="1" applyFill="1" applyBorder="1" applyAlignment="1" applyProtection="1">
      <alignment horizontal="center" vertical="top"/>
      <protection hidden="1"/>
    </xf>
    <xf numFmtId="0" fontId="1" fillId="0" borderId="83" xfId="1" applyFill="1" applyBorder="1" applyAlignment="1" applyProtection="1">
      <alignment horizontal="center"/>
      <protection hidden="1"/>
    </xf>
    <xf numFmtId="0" fontId="1" fillId="0" borderId="0" xfId="1" applyFill="1" applyBorder="1" applyAlignment="1" applyProtection="1">
      <alignment horizontal="center"/>
      <protection hidden="1"/>
    </xf>
    <xf numFmtId="167" fontId="16" fillId="0" borderId="64" xfId="1" applyNumberFormat="1" applyFont="1" applyFill="1" applyBorder="1" applyAlignment="1" applyProtection="1">
      <alignment horizontal="center" vertical="center"/>
      <protection hidden="1"/>
    </xf>
    <xf numFmtId="167" fontId="16" fillId="0" borderId="20" xfId="1" applyNumberFormat="1" applyFont="1" applyFill="1" applyBorder="1" applyAlignment="1" applyProtection="1">
      <alignment horizontal="center" vertical="center"/>
      <protection hidden="1"/>
    </xf>
    <xf numFmtId="167" fontId="16" fillId="0" borderId="83" xfId="1" applyNumberFormat="1" applyFont="1" applyFill="1" applyBorder="1" applyAlignment="1" applyProtection="1">
      <alignment horizontal="center" vertical="center"/>
      <protection hidden="1"/>
    </xf>
    <xf numFmtId="167" fontId="16" fillId="0" borderId="84" xfId="1" applyNumberFormat="1" applyFont="1" applyFill="1" applyBorder="1" applyAlignment="1" applyProtection="1">
      <alignment horizontal="center" vertical="center"/>
      <protection hidden="1"/>
    </xf>
    <xf numFmtId="167" fontId="16" fillId="0" borderId="75" xfId="1" applyNumberFormat="1" applyFont="1" applyFill="1" applyBorder="1" applyAlignment="1" applyProtection="1">
      <alignment horizontal="center" vertical="center"/>
      <protection hidden="1"/>
    </xf>
    <xf numFmtId="167" fontId="16" fillId="0" borderId="25" xfId="1" applyNumberFormat="1" applyFont="1" applyFill="1" applyBorder="1" applyAlignment="1" applyProtection="1">
      <alignment horizontal="center" vertical="center"/>
      <protection hidden="1"/>
    </xf>
    <xf numFmtId="0" fontId="9" fillId="3" borderId="64" xfId="1" applyFont="1" applyFill="1" applyBorder="1" applyAlignment="1" applyProtection="1">
      <alignment horizontal="center" vertical="center"/>
      <protection hidden="1"/>
    </xf>
    <xf numFmtId="0" fontId="9" fillId="3" borderId="65" xfId="1" applyFont="1" applyFill="1" applyBorder="1" applyAlignment="1" applyProtection="1">
      <alignment horizontal="center" vertical="center"/>
      <protection hidden="1"/>
    </xf>
    <xf numFmtId="0" fontId="9" fillId="3" borderId="20" xfId="1" applyFont="1" applyFill="1" applyBorder="1" applyAlignment="1" applyProtection="1">
      <alignment horizontal="center" vertical="center"/>
      <protection hidden="1"/>
    </xf>
    <xf numFmtId="167" fontId="16" fillId="2" borderId="83" xfId="1" applyNumberFormat="1" applyFont="1" applyFill="1" applyBorder="1" applyAlignment="1" applyProtection="1">
      <alignment horizontal="center" vertical="center"/>
      <protection hidden="1"/>
    </xf>
    <xf numFmtId="167" fontId="16" fillId="2" borderId="0" xfId="1" applyNumberFormat="1" applyFont="1" applyFill="1" applyBorder="1" applyAlignment="1" applyProtection="1">
      <alignment horizontal="center" vertical="center"/>
      <protection hidden="1"/>
    </xf>
    <xf numFmtId="167" fontId="16" fillId="2" borderId="84" xfId="1" applyNumberFormat="1" applyFont="1" applyFill="1" applyBorder="1" applyAlignment="1" applyProtection="1">
      <alignment horizontal="center" vertical="center"/>
      <protection hidden="1"/>
    </xf>
    <xf numFmtId="0" fontId="9" fillId="3" borderId="83" xfId="1" applyFont="1" applyFill="1" applyBorder="1" applyAlignment="1" applyProtection="1">
      <alignment horizontal="center" vertical="center"/>
      <protection hidden="1"/>
    </xf>
    <xf numFmtId="0" fontId="9" fillId="3" borderId="0" xfId="1" applyFont="1" applyFill="1" applyBorder="1" applyAlignment="1" applyProtection="1">
      <alignment horizontal="center" vertical="center"/>
      <protection hidden="1"/>
    </xf>
    <xf numFmtId="0" fontId="9" fillId="3" borderId="84" xfId="1" applyFont="1" applyFill="1" applyBorder="1" applyAlignment="1" applyProtection="1">
      <alignment horizontal="center" vertical="center"/>
      <protection hidden="1"/>
    </xf>
    <xf numFmtId="0" fontId="9" fillId="3" borderId="59" xfId="1" applyFont="1" applyFill="1" applyBorder="1" applyAlignment="1" applyProtection="1">
      <alignment horizontal="center"/>
      <protection hidden="1"/>
    </xf>
    <xf numFmtId="0" fontId="10" fillId="3" borderId="0" xfId="1" applyFont="1" applyFill="1" applyAlignment="1" applyProtection="1">
      <alignment horizontal="center" vertical="center"/>
      <protection hidden="1"/>
    </xf>
    <xf numFmtId="0" fontId="10" fillId="3" borderId="0" xfId="1" applyFont="1" applyFill="1" applyAlignment="1" applyProtection="1">
      <alignment horizontal="left" vertical="center"/>
      <protection hidden="1"/>
    </xf>
    <xf numFmtId="0" fontId="11" fillId="3" borderId="0" xfId="1" applyFont="1" applyFill="1" applyAlignment="1" applyProtection="1">
      <alignment horizontal="center" vertical="center"/>
      <protection hidden="1"/>
    </xf>
    <xf numFmtId="0" fontId="12" fillId="3" borderId="0" xfId="1" applyFont="1" applyFill="1" applyAlignment="1" applyProtection="1">
      <alignment horizontal="center" vertical="top"/>
      <protection hidden="1"/>
    </xf>
    <xf numFmtId="0" fontId="1" fillId="0" borderId="0" xfId="1" applyBorder="1" applyAlignment="1" applyProtection="1">
      <alignment horizontal="center"/>
      <protection hidden="1"/>
    </xf>
    <xf numFmtId="0" fontId="14" fillId="0" borderId="0" xfId="1" applyFont="1" applyFill="1" applyBorder="1" applyAlignment="1" applyProtection="1">
      <alignment horizontal="center" vertical="center"/>
      <protection hidden="1"/>
    </xf>
    <xf numFmtId="165" fontId="25" fillId="0" borderId="0" xfId="1" applyNumberFormat="1" applyFont="1" applyFill="1" applyBorder="1" applyAlignment="1" applyProtection="1">
      <alignment horizontal="center" vertical="center"/>
      <protection hidden="1"/>
    </xf>
    <xf numFmtId="0" fontId="9" fillId="3" borderId="52" xfId="1" applyFont="1" applyFill="1" applyBorder="1" applyAlignment="1" applyProtection="1">
      <alignment horizontal="center" vertical="center"/>
      <protection hidden="1"/>
    </xf>
    <xf numFmtId="0" fontId="9" fillId="3" borderId="53" xfId="1" applyFont="1" applyFill="1" applyBorder="1" applyAlignment="1" applyProtection="1">
      <alignment horizontal="center" vertical="center"/>
      <protection hidden="1"/>
    </xf>
    <xf numFmtId="0" fontId="9" fillId="3" borderId="54" xfId="1" applyFont="1" applyFill="1" applyBorder="1" applyAlignment="1" applyProtection="1">
      <alignment horizontal="center" vertical="center"/>
      <protection hidden="1"/>
    </xf>
    <xf numFmtId="166" fontId="16" fillId="2" borderId="52" xfId="1" applyNumberFormat="1" applyFont="1" applyFill="1" applyBorder="1" applyAlignment="1" applyProtection="1">
      <alignment horizontal="center" vertical="center"/>
      <protection hidden="1"/>
    </xf>
    <xf numFmtId="166" fontId="16" fillId="2" borderId="53" xfId="1" applyNumberFormat="1" applyFont="1" applyFill="1" applyBorder="1" applyAlignment="1" applyProtection="1">
      <alignment horizontal="center" vertical="center"/>
      <protection hidden="1"/>
    </xf>
    <xf numFmtId="166" fontId="16" fillId="2" borderId="54" xfId="1" applyNumberFormat="1" applyFont="1" applyFill="1" applyBorder="1" applyAlignment="1" applyProtection="1">
      <alignment horizontal="center" vertical="center"/>
      <protection hidden="1"/>
    </xf>
    <xf numFmtId="166" fontId="16" fillId="2" borderId="55" xfId="1" applyNumberFormat="1" applyFont="1" applyFill="1" applyBorder="1" applyAlignment="1" applyProtection="1">
      <alignment horizontal="left" vertical="center"/>
      <protection hidden="1"/>
    </xf>
    <xf numFmtId="166" fontId="16" fillId="2" borderId="59" xfId="1" applyNumberFormat="1" applyFont="1" applyFill="1" applyBorder="1" applyAlignment="1" applyProtection="1">
      <alignment horizontal="left" vertical="center"/>
      <protection hidden="1"/>
    </xf>
    <xf numFmtId="166" fontId="16" fillId="2" borderId="56" xfId="1" applyNumberFormat="1" applyFont="1" applyFill="1" applyBorder="1" applyAlignment="1" applyProtection="1">
      <alignment horizontal="left" vertical="center"/>
      <protection hidden="1"/>
    </xf>
    <xf numFmtId="166" fontId="16" fillId="2" borderId="57" xfId="1" applyNumberFormat="1" applyFont="1" applyFill="1" applyBorder="1" applyAlignment="1" applyProtection="1">
      <alignment horizontal="left" vertical="center"/>
      <protection hidden="1"/>
    </xf>
    <xf numFmtId="166" fontId="16" fillId="2" borderId="0" xfId="1" applyNumberFormat="1" applyFont="1" applyFill="1" applyAlignment="1" applyProtection="1">
      <alignment horizontal="left" vertical="center"/>
      <protection hidden="1"/>
    </xf>
    <xf numFmtId="166" fontId="16" fillId="2" borderId="58" xfId="1" applyNumberFormat="1" applyFont="1" applyFill="1" applyBorder="1" applyAlignment="1" applyProtection="1">
      <alignment horizontal="left" vertical="center"/>
      <protection hidden="1"/>
    </xf>
    <xf numFmtId="166" fontId="16" fillId="2" borderId="60" xfId="1" applyNumberFormat="1" applyFont="1" applyFill="1" applyBorder="1" applyAlignment="1" applyProtection="1">
      <alignment horizontal="left" vertical="center"/>
      <protection hidden="1"/>
    </xf>
    <xf numFmtId="166" fontId="16" fillId="2" borderId="62" xfId="1" applyNumberFormat="1" applyFont="1" applyFill="1" applyBorder="1" applyAlignment="1" applyProtection="1">
      <alignment horizontal="left" vertical="center"/>
      <protection hidden="1"/>
    </xf>
    <xf numFmtId="166" fontId="16" fillId="2" borderId="61" xfId="1" applyNumberFormat="1" applyFont="1" applyFill="1" applyBorder="1" applyAlignment="1" applyProtection="1">
      <alignment horizontal="left" vertical="center"/>
      <protection hidden="1"/>
    </xf>
    <xf numFmtId="0" fontId="11" fillId="2" borderId="55" xfId="1" applyFont="1" applyFill="1" applyBorder="1" applyAlignment="1" applyProtection="1">
      <alignment horizontal="center" vertical="center"/>
      <protection hidden="1"/>
    </xf>
    <xf numFmtId="0" fontId="11" fillId="2" borderId="56" xfId="1" applyFont="1" applyFill="1" applyBorder="1" applyAlignment="1" applyProtection="1">
      <alignment horizontal="center" vertical="center"/>
      <protection hidden="1"/>
    </xf>
    <xf numFmtId="0" fontId="11" fillId="2" borderId="57" xfId="1" applyFont="1" applyFill="1" applyBorder="1" applyAlignment="1" applyProtection="1">
      <alignment horizontal="center" vertical="center"/>
      <protection hidden="1"/>
    </xf>
    <xf numFmtId="0" fontId="11" fillId="2" borderId="58" xfId="1" applyFont="1" applyFill="1" applyBorder="1" applyAlignment="1" applyProtection="1">
      <alignment horizontal="center" vertical="center"/>
      <protection hidden="1"/>
    </xf>
    <xf numFmtId="0" fontId="11" fillId="2" borderId="60" xfId="1" applyFont="1" applyFill="1" applyBorder="1" applyAlignment="1" applyProtection="1">
      <alignment horizontal="center" vertical="center"/>
      <protection hidden="1"/>
    </xf>
    <xf numFmtId="0" fontId="11" fillId="2" borderId="61" xfId="1" applyFont="1" applyFill="1" applyBorder="1" applyAlignment="1" applyProtection="1">
      <alignment horizontal="center" vertical="center"/>
      <protection hidden="1"/>
    </xf>
    <xf numFmtId="0" fontId="12" fillId="3" borderId="57" xfId="1" applyFont="1" applyFill="1" applyBorder="1" applyAlignment="1" applyProtection="1">
      <alignment horizontal="center" vertical="top"/>
      <protection hidden="1"/>
    </xf>
    <xf numFmtId="0" fontId="22" fillId="0" borderId="65" xfId="0" applyFont="1" applyBorder="1" applyAlignment="1">
      <alignment horizontal="center" vertical="center"/>
    </xf>
    <xf numFmtId="0" fontId="22" fillId="0" borderId="20" xfId="0" applyFont="1" applyBorder="1" applyAlignment="1">
      <alignment horizontal="center" vertical="center"/>
    </xf>
    <xf numFmtId="0" fontId="22" fillId="0" borderId="62" xfId="0" applyFont="1" applyBorder="1" applyAlignment="1">
      <alignment horizontal="center" vertical="center"/>
    </xf>
    <xf numFmtId="0" fontId="22" fillId="0" borderId="86" xfId="0" applyFont="1" applyBorder="1" applyAlignment="1">
      <alignment horizontal="center" vertical="center"/>
    </xf>
    <xf numFmtId="44" fontId="24" fillId="0" borderId="55" xfId="3" applyFont="1" applyBorder="1" applyAlignment="1">
      <alignment horizontal="center" vertical="center"/>
    </xf>
    <xf numFmtId="44" fontId="24" fillId="0" borderId="89" xfId="3" applyFont="1" applyBorder="1" applyAlignment="1">
      <alignment horizontal="center" vertical="center"/>
    </xf>
    <xf numFmtId="44" fontId="24" fillId="0" borderId="57" xfId="3" applyFont="1" applyBorder="1" applyAlignment="1">
      <alignment horizontal="center" vertical="center"/>
    </xf>
    <xf numFmtId="44" fontId="24" fillId="0" borderId="84" xfId="3" applyFont="1" applyBorder="1" applyAlignment="1">
      <alignment horizontal="center" vertical="center"/>
    </xf>
    <xf numFmtId="44" fontId="24" fillId="0" borderId="93" xfId="3" applyFont="1" applyBorder="1" applyAlignment="1">
      <alignment horizontal="center" vertical="center"/>
    </xf>
    <xf numFmtId="44" fontId="24" fillId="0" borderId="25" xfId="3" applyFont="1" applyBorder="1" applyAlignment="1">
      <alignment horizontal="center" vertical="center"/>
    </xf>
    <xf numFmtId="0" fontId="22" fillId="0" borderId="94" xfId="0" applyFont="1" applyBorder="1" applyAlignment="1">
      <alignment horizontal="center" vertical="center"/>
    </xf>
    <xf numFmtId="0" fontId="22" fillId="0" borderId="95" xfId="0" applyFont="1" applyBorder="1" applyAlignment="1">
      <alignment horizontal="center" vertical="center"/>
    </xf>
  </cellXfs>
  <cellStyles count="4">
    <cellStyle name="Milliers 2" xfId="2" xr:uid="{74758C8D-4958-4E26-AE4E-E98A6F6F59BF}"/>
    <cellStyle name="Monétaire" xfId="3" builtinId="4"/>
    <cellStyle name="Normal" xfId="0" builtinId="0"/>
    <cellStyle name="Normal 2" xfId="1" xr:uid="{A0C997E0-BF84-4976-BFBA-CC6D2243C02A}"/>
  </cellStyles>
  <dxfs count="56"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EA0000"/>
        </patternFill>
      </fill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2"/>
        </patternFill>
      </fill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2"/>
        </patternFill>
      </fill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DA0000"/>
      <color rgb="FFE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ustomXml" Target="../ink/ink1.xml"/><Relationship Id="rId5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ustomXml" Target="../ink/ink2.xml"/><Relationship Id="rId5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ustomXml" Target="../ink/ink6.xml"/><Relationship Id="rId7" Type="http://schemas.openxmlformats.org/officeDocument/2006/relationships/customXml" Target="../ink/ink5.xml"/><Relationship Id="rId2" Type="http://schemas.openxmlformats.org/officeDocument/2006/relationships/customXml" Target="../ink/ink3.xml"/><Relationship Id="rId1" Type="http://schemas.openxmlformats.org/officeDocument/2006/relationships/image" Target="../media/image1.png"/><Relationship Id="rId6" Type="http://schemas.openxmlformats.org/officeDocument/2006/relationships/image" Target="../media/image3.png"/><Relationship Id="rId5" Type="http://schemas.openxmlformats.org/officeDocument/2006/relationships/customXml" Target="../ink/ink4.xml"/><Relationship Id="rId10" Type="http://schemas.openxmlformats.org/officeDocument/2006/relationships/customXml" Target="../ink/ink7.xml"/><Relationship Id="rId4" Type="http://schemas.openxmlformats.org/officeDocument/2006/relationships/image" Target="../media/image3.png"/><Relationship Id="rId9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13" Type="http://schemas.openxmlformats.org/officeDocument/2006/relationships/image" Target="../media/image3.png"/><Relationship Id="rId18" Type="http://schemas.openxmlformats.org/officeDocument/2006/relationships/customXml" Target="../ink/ink18.xml"/><Relationship Id="rId7" Type="http://schemas.openxmlformats.org/officeDocument/2006/relationships/customXml" Target="../ink/ink10.xml"/><Relationship Id="rId12" Type="http://schemas.openxmlformats.org/officeDocument/2006/relationships/customXml" Target="../ink/ink13.xml"/><Relationship Id="rId17" Type="http://schemas.openxmlformats.org/officeDocument/2006/relationships/customXml" Target="../ink/ink17.xml"/><Relationship Id="rId2" Type="http://schemas.openxmlformats.org/officeDocument/2006/relationships/customXml" Target="../ink/ink8.xml"/><Relationship Id="rId16" Type="http://schemas.openxmlformats.org/officeDocument/2006/relationships/customXml" Target="../ink/ink16.xml"/><Relationship Id="rId1" Type="http://schemas.openxmlformats.org/officeDocument/2006/relationships/image" Target="../media/image1.png"/><Relationship Id="rId6" Type="http://schemas.openxmlformats.org/officeDocument/2006/relationships/image" Target="../media/image3.png"/><Relationship Id="rId11" Type="http://schemas.openxmlformats.org/officeDocument/2006/relationships/customXml" Target="../ink/ink12.xml"/><Relationship Id="rId5" Type="http://schemas.openxmlformats.org/officeDocument/2006/relationships/customXml" Target="../ink/ink9.xml"/><Relationship Id="rId15" Type="http://schemas.openxmlformats.org/officeDocument/2006/relationships/customXml" Target="../ink/ink15.xml"/><Relationship Id="rId10" Type="http://schemas.openxmlformats.org/officeDocument/2006/relationships/image" Target="../media/image3.png"/><Relationship Id="rId4" Type="http://schemas.openxmlformats.org/officeDocument/2006/relationships/image" Target="../media/image3.png"/><Relationship Id="rId9" Type="http://schemas.openxmlformats.org/officeDocument/2006/relationships/customXml" Target="../ink/ink11.xml"/><Relationship Id="rId14" Type="http://schemas.openxmlformats.org/officeDocument/2006/relationships/customXml" Target="../ink/ink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364695</xdr:colOff>
      <xdr:row>36</xdr:row>
      <xdr:rowOff>31325</xdr:rowOff>
    </xdr:from>
    <xdr:to>
      <xdr:col>40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absolute">
    <xdr:from>
      <xdr:col>0</xdr:col>
      <xdr:colOff>76201</xdr:colOff>
      <xdr:row>0</xdr:row>
      <xdr:rowOff>0</xdr:rowOff>
    </xdr:from>
    <xdr:to>
      <xdr:col>0</xdr:col>
      <xdr:colOff>1575789</xdr:colOff>
      <xdr:row>7</xdr:row>
      <xdr:rowOff>35338</xdr:rowOff>
    </xdr:to>
    <xdr:pic>
      <xdr:nvPicPr>
        <xdr:cNvPr id="4" name="Image 3" descr="jägermeister black.png">
          <a:extLst>
            <a:ext uri="{FF2B5EF4-FFF2-40B4-BE49-F238E27FC236}">
              <a16:creationId xmlns:a16="http://schemas.microsoft.com/office/drawing/2014/main" id="{B4296989-B826-4172-B79D-8602459FC1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1" y="0"/>
          <a:ext cx="1499588" cy="14069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364695</xdr:colOff>
      <xdr:row>36</xdr:row>
      <xdr:rowOff>31325</xdr:rowOff>
    </xdr:from>
    <xdr:to>
      <xdr:col>40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5FCC6EEE-908F-4687-8737-6020632A8EAB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absolute">
    <xdr:from>
      <xdr:col>0</xdr:col>
      <xdr:colOff>76201</xdr:colOff>
      <xdr:row>0</xdr:row>
      <xdr:rowOff>0</xdr:rowOff>
    </xdr:from>
    <xdr:to>
      <xdr:col>0</xdr:col>
      <xdr:colOff>1575789</xdr:colOff>
      <xdr:row>7</xdr:row>
      <xdr:rowOff>35338</xdr:rowOff>
    </xdr:to>
    <xdr:pic>
      <xdr:nvPicPr>
        <xdr:cNvPr id="3" name="Image 2" descr="jägermeister black.png">
          <a:extLst>
            <a:ext uri="{FF2B5EF4-FFF2-40B4-BE49-F238E27FC236}">
              <a16:creationId xmlns:a16="http://schemas.microsoft.com/office/drawing/2014/main" id="{5256F557-234E-4880-A939-9543E134D9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1" y="0"/>
          <a:ext cx="1499588" cy="13688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76202</xdr:colOff>
      <xdr:row>0</xdr:row>
      <xdr:rowOff>0</xdr:rowOff>
    </xdr:from>
    <xdr:to>
      <xdr:col>0</xdr:col>
      <xdr:colOff>1575790</xdr:colOff>
      <xdr:row>7</xdr:row>
      <xdr:rowOff>35338</xdr:rowOff>
    </xdr:to>
    <xdr:pic>
      <xdr:nvPicPr>
        <xdr:cNvPr id="2" name="Image 1" descr="jägermeister black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2" y="0"/>
          <a:ext cx="1499588" cy="14069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2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397D4A6C-CF31-4A41-B576-5668EB142EF4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5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86FFDD06-08F1-4B9F-9EC4-9FBB9FE05653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7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9B6FE741-C841-4EED-9341-7B97A2FB026F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40</xdr:col>
      <xdr:colOff>364695</xdr:colOff>
      <xdr:row>36</xdr:row>
      <xdr:rowOff>31325</xdr:rowOff>
    </xdr:from>
    <xdr:to>
      <xdr:col>40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8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83B4B885-B7FE-4F1D-BF87-8B302E65E534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40</xdr:col>
      <xdr:colOff>364695</xdr:colOff>
      <xdr:row>36</xdr:row>
      <xdr:rowOff>31325</xdr:rowOff>
    </xdr:from>
    <xdr:to>
      <xdr:col>40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0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15126F01-2950-419D-84C8-2C5BE3CF6A4F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74472</xdr:colOff>
      <xdr:row>0</xdr:row>
      <xdr:rowOff>0</xdr:rowOff>
    </xdr:from>
    <xdr:to>
      <xdr:col>0</xdr:col>
      <xdr:colOff>1580987</xdr:colOff>
      <xdr:row>7</xdr:row>
      <xdr:rowOff>35338</xdr:rowOff>
    </xdr:to>
    <xdr:pic>
      <xdr:nvPicPr>
        <xdr:cNvPr id="2" name="Image 1" descr="jägermeister black.png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72" y="0"/>
          <a:ext cx="1506515" cy="14069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2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150A6DB7-83D5-416A-893D-8C5348F8E0FB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3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5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9D21C18F-6422-49E1-A144-7752765B572D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7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A4B0DBE0-10E5-4010-89B3-85859FB7EA1E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9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AD87A138-C655-4A89-AE61-111ACB1E40B2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1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05ECE9A6-3FB6-4D1D-9479-7E4EDB73ED24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40</xdr:col>
      <xdr:colOff>364695</xdr:colOff>
      <xdr:row>36</xdr:row>
      <xdr:rowOff>31325</xdr:rowOff>
    </xdr:from>
    <xdr:to>
      <xdr:col>40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2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2BBD3555-53D9-4E7A-A393-0166FB907D42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4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A481460F-9107-4412-9548-3349663DDC64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5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CC192D04-A202-4011-BB56-86F93B306113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39</xdr:col>
      <xdr:colOff>364695</xdr:colOff>
      <xdr:row>36</xdr:row>
      <xdr:rowOff>31325</xdr:rowOff>
    </xdr:from>
    <xdr:to>
      <xdr:col>39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6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6A37B6AD-26D6-4FD1-8B55-77C02819EEAF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40</xdr:col>
      <xdr:colOff>364695</xdr:colOff>
      <xdr:row>36</xdr:row>
      <xdr:rowOff>31325</xdr:rowOff>
    </xdr:from>
    <xdr:to>
      <xdr:col>40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7">
          <xdr14:nvContentPartPr>
            <xdr14:cNvPr id="13" name="Encre 12">
              <a:extLst>
                <a:ext uri="{FF2B5EF4-FFF2-40B4-BE49-F238E27FC236}">
                  <a16:creationId xmlns:a16="http://schemas.microsoft.com/office/drawing/2014/main" id="{3D1C301A-4A80-4D9E-8709-C76CF2E2C4D8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40</xdr:col>
      <xdr:colOff>364695</xdr:colOff>
      <xdr:row>36</xdr:row>
      <xdr:rowOff>31325</xdr:rowOff>
    </xdr:from>
    <xdr:to>
      <xdr:col>40</xdr:col>
      <xdr:colOff>365055</xdr:colOff>
      <xdr:row>36</xdr:row>
      <xdr:rowOff>31685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8">
          <xdr14:nvContentPartPr>
            <xdr14:cNvPr id="14" name="Encre 13">
              <a:extLst>
                <a:ext uri="{FF2B5EF4-FFF2-40B4-BE49-F238E27FC236}">
                  <a16:creationId xmlns:a16="http://schemas.microsoft.com/office/drawing/2014/main" id="{355701A4-5E64-4FCB-82BE-95429A26B120}"/>
                </a:ext>
              </a:extLst>
            </xdr14:cNvPr>
            <xdr14:cNvContentPartPr/>
          </xdr14:nvContentPartPr>
          <xdr14:nvPr macro=""/>
          <xdr14:xfrm>
            <a:off x="23494570" y="7127450"/>
            <a:ext cx="36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>
            <a:xfrm>
              <a:off x="23476930" y="701945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11-11T10:02:58.782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6T20:53:07.298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9-02-24T21:22:55.914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4:57:53.393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5:45:45.878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32:55.699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38:35.161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0-01-13T14:46:58.227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5:46:09.530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34:04.357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34:04.358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1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34:04.359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1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34:04.360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1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53:21.611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1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53:21.612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1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53:21.613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1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53:21.614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ink/ink1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1-01T17:53:21.615"/>
    </inkml:context>
    <inkml:brush xml:id="br0">
      <inkml:brushProperty name="width" value="0.1" units="cm"/>
      <inkml:brushProperty name="height" value="0.6" units="cm"/>
      <inkml:brushProperty name="ignorePressure" value="1"/>
      <inkml:brushProperty name="inkEffects" value="pencil"/>
    </inkml:brush>
  </inkml:definitions>
  <inkml:trace contextRef="#ctx0" brushRef="#br0">1 0,'0'0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EF02E7-634F-41AC-B549-EBF8F4F01CEA}">
  <sheetPr codeName="Feuil1">
    <tabColor rgb="FF92D050"/>
    <pageSetUpPr fitToPage="1"/>
  </sheetPr>
  <dimension ref="A1:AQ52"/>
  <sheetViews>
    <sheetView showGridLines="0" tabSelected="1" zoomScale="85" zoomScaleNormal="85" workbookViewId="0">
      <pane xSplit="1" ySplit="9" topLeftCell="B10" activePane="bottomRight" state="frozen"/>
      <selection pane="topRight" activeCell="B1" sqref="B1"/>
      <selection pane="bottomLeft" activeCell="A10" sqref="A10"/>
      <selection pane="bottomRight" activeCell="F18" sqref="F18"/>
    </sheetView>
  </sheetViews>
  <sheetFormatPr baseColWidth="10" defaultColWidth="10.5546875" defaultRowHeight="15" customHeight="1" x14ac:dyDescent="0.3"/>
  <cols>
    <col min="1" max="1" width="24.5546875" customWidth="1"/>
    <col min="2" max="2" width="12" customWidth="1"/>
    <col min="3" max="7" width="6.6640625" customWidth="1"/>
    <col min="8" max="9" width="9.88671875" customWidth="1"/>
    <col min="10" max="25" width="6.6640625" customWidth="1"/>
    <col min="26" max="26" width="9.88671875" customWidth="1"/>
    <col min="27" max="35" width="6.6640625" customWidth="1"/>
    <col min="36" max="36" width="20.6640625" bestFit="1" customWidth="1"/>
    <col min="37" max="38" width="8" customWidth="1"/>
    <col min="39" max="42" width="12.33203125" customWidth="1"/>
    <col min="43" max="43" width="10.5546875" customWidth="1"/>
  </cols>
  <sheetData>
    <row r="1" spans="1:43" ht="15.45" customHeight="1" thickBot="1" x14ac:dyDescent="0.35">
      <c r="A1" s="51"/>
      <c r="B1" s="285">
        <v>2022</v>
      </c>
      <c r="C1" s="286"/>
      <c r="D1" s="291" t="s">
        <v>36</v>
      </c>
      <c r="E1" s="292"/>
      <c r="F1" s="293"/>
      <c r="G1" s="300">
        <v>1</v>
      </c>
      <c r="H1" s="6"/>
      <c r="K1" s="336" t="s">
        <v>53</v>
      </c>
      <c r="L1" s="311"/>
      <c r="M1" s="311" t="s">
        <v>54</v>
      </c>
      <c r="N1" s="312"/>
      <c r="O1" s="313" t="s">
        <v>58</v>
      </c>
      <c r="P1" s="314"/>
      <c r="Q1" s="314"/>
      <c r="R1" s="315"/>
      <c r="AB1" s="6"/>
      <c r="AC1" s="180"/>
      <c r="AD1" s="180"/>
      <c r="AE1" s="180"/>
      <c r="AF1" s="176"/>
      <c r="AG1" s="176"/>
      <c r="AH1" s="181"/>
      <c r="AI1" s="182"/>
      <c r="AJ1" s="182"/>
      <c r="AK1" s="172"/>
      <c r="AL1" s="172"/>
      <c r="AM1" s="172"/>
      <c r="AN1" s="172"/>
      <c r="AO1" s="172"/>
      <c r="AP1" s="46"/>
      <c r="AQ1" s="46"/>
    </row>
    <row r="2" spans="1:43" ht="15.45" customHeight="1" x14ac:dyDescent="0.3">
      <c r="A2" s="51"/>
      <c r="B2" s="287"/>
      <c r="C2" s="288"/>
      <c r="D2" s="294"/>
      <c r="E2" s="295"/>
      <c r="F2" s="296"/>
      <c r="G2" s="301"/>
      <c r="H2" s="6"/>
      <c r="I2" s="191" t="s">
        <v>42</v>
      </c>
      <c r="J2" s="192"/>
      <c r="K2" s="334">
        <f>SUM(C28,I28,J28,M28,Q28,S28,X28,Z28,AA28,AD28,AG28)</f>
        <v>319.65000000000003</v>
      </c>
      <c r="L2" s="335"/>
      <c r="M2" s="330">
        <f>SUM('MOIS 1er'!K2:L2,'MOIS 2nd'!K2:L2)</f>
        <v>715.17000000000007</v>
      </c>
      <c r="N2" s="331"/>
      <c r="O2" s="196" t="s">
        <v>5</v>
      </c>
      <c r="P2" s="187"/>
      <c r="Q2" s="332">
        <f>SUM('MOIS 2nd'!H28:I28,'MOIS 1er'!H28:I28)</f>
        <v>131.25</v>
      </c>
      <c r="R2" s="333"/>
      <c r="AH2" s="171"/>
      <c r="AL2" s="156"/>
      <c r="AM2" s="156"/>
      <c r="AN2" s="156"/>
      <c r="AO2" s="113"/>
      <c r="AP2" s="46"/>
      <c r="AQ2" s="46"/>
    </row>
    <row r="3" spans="1:43" ht="15" customHeight="1" x14ac:dyDescent="0.3">
      <c r="A3" s="51"/>
      <c r="B3" s="289"/>
      <c r="C3" s="290"/>
      <c r="D3" s="297"/>
      <c r="E3" s="298"/>
      <c r="F3" s="299"/>
      <c r="G3" s="302"/>
      <c r="H3" s="6"/>
      <c r="I3" s="193" t="s">
        <v>51</v>
      </c>
      <c r="J3" s="186"/>
      <c r="K3" s="318">
        <f>SUM(H28,I28,J28,M28,Q28,S28)</f>
        <v>239.39999999999998</v>
      </c>
      <c r="L3" s="319"/>
      <c r="M3" s="320">
        <f>SUM('MOIS 1er'!K3:L3,'MOIS 2nd'!K3:L3)</f>
        <v>472.09999999999997</v>
      </c>
      <c r="N3" s="321"/>
      <c r="O3" s="45" t="s">
        <v>52</v>
      </c>
      <c r="P3" s="46"/>
      <c r="Q3" s="322">
        <f>SUM('MOIS 2nd'!Q28:W28,'MOIS 1er'!Q28:W28)</f>
        <v>250.7</v>
      </c>
      <c r="R3" s="323"/>
      <c r="AL3" s="175"/>
      <c r="AM3" s="175"/>
      <c r="AN3" s="175"/>
      <c r="AO3" s="175"/>
      <c r="AP3" s="270"/>
      <c r="AQ3" s="270"/>
    </row>
    <row r="4" spans="1:43" ht="15.45" customHeight="1" thickBot="1" x14ac:dyDescent="0.35">
      <c r="A4" s="51"/>
      <c r="B4" s="303" t="s">
        <v>0</v>
      </c>
      <c r="C4" s="304"/>
      <c r="D4" s="307">
        <f>IF(G1=1,DATE(B1,MONTH(DATEVALUE(D1&amp;"12")),1),IF(G1=2,DATE(B1,MONTH(DATEVALUE(D1&amp;"12")),16),""))</f>
        <v>44805</v>
      </c>
      <c r="E4" s="308"/>
      <c r="F4" s="307">
        <f>IFERROR(IF(VALUE(DAY(DATEVALUE(TEXT(D4,"jj mmm"))))&gt;15,EOMONTH(D4,0),D4+14),"")</f>
        <v>44819</v>
      </c>
      <c r="G4" s="308"/>
      <c r="H4" s="123"/>
      <c r="I4" s="194" t="s">
        <v>50</v>
      </c>
      <c r="J4" s="195"/>
      <c r="K4" s="324">
        <f>AG31</f>
        <v>319.64999999999998</v>
      </c>
      <c r="L4" s="325"/>
      <c r="M4" s="326">
        <f>SUM('MOIS 1er'!K4:L4,'MOIS 2nd'!K4:L4)</f>
        <v>715.17000000000007</v>
      </c>
      <c r="N4" s="327"/>
      <c r="O4" s="189" t="s">
        <v>60</v>
      </c>
      <c r="P4" s="188"/>
      <c r="Q4" s="328">
        <f>SUM('MOIS 2nd'!J28:M28,'MOIS 1er'!J28:M28)</f>
        <v>90.149999999999991</v>
      </c>
      <c r="R4" s="329"/>
      <c r="AL4" s="175"/>
      <c r="AM4" s="175"/>
      <c r="AN4" s="175"/>
      <c r="AO4" s="175"/>
      <c r="AP4" s="270"/>
      <c r="AQ4" s="270"/>
    </row>
    <row r="5" spans="1:43" ht="15.45" customHeight="1" x14ac:dyDescent="0.3">
      <c r="A5" s="51"/>
      <c r="B5" s="305"/>
      <c r="C5" s="306"/>
      <c r="D5" s="309"/>
      <c r="E5" s="310"/>
      <c r="F5" s="309"/>
      <c r="G5" s="310"/>
      <c r="H5" s="94"/>
      <c r="I5" s="190" t="s">
        <v>57</v>
      </c>
      <c r="J5" s="170"/>
      <c r="K5" s="279">
        <f>SUM(S6,Q2:R4)</f>
        <v>472.09999999999997</v>
      </c>
      <c r="L5" s="280"/>
      <c r="M5" s="280"/>
      <c r="N5" s="280"/>
      <c r="O5" s="280"/>
      <c r="P5" s="280"/>
      <c r="Q5" s="281"/>
      <c r="R5" s="210">
        <f>K5</f>
        <v>472.09999999999997</v>
      </c>
      <c r="S5" s="185" t="s">
        <v>59</v>
      </c>
      <c r="AD5" s="183"/>
      <c r="AE5" s="183"/>
      <c r="AF5" s="176"/>
      <c r="AG5" s="176"/>
      <c r="AH5" s="177"/>
      <c r="AI5" s="178"/>
      <c r="AJ5" s="178"/>
      <c r="AK5" s="157"/>
      <c r="AL5" s="157"/>
      <c r="AM5" s="157"/>
      <c r="AN5" s="157"/>
      <c r="AO5" s="173"/>
      <c r="AP5" s="145"/>
      <c r="AQ5" s="145"/>
    </row>
    <row r="6" spans="1:43" ht="15.45" customHeight="1" x14ac:dyDescent="0.3">
      <c r="A6" s="51"/>
      <c r="B6" s="7"/>
      <c r="C6" s="6"/>
      <c r="D6" s="6"/>
      <c r="E6" s="6"/>
      <c r="F6" s="6"/>
      <c r="G6" s="6"/>
      <c r="H6" s="6"/>
      <c r="I6" s="316">
        <v>0</v>
      </c>
      <c r="J6" s="317"/>
      <c r="K6" s="282"/>
      <c r="L6" s="283"/>
      <c r="M6" s="283"/>
      <c r="N6" s="283"/>
      <c r="O6" s="283"/>
      <c r="P6" s="283"/>
      <c r="Q6" s="284"/>
      <c r="R6" s="211"/>
      <c r="S6" s="184"/>
      <c r="AD6" s="183"/>
      <c r="AE6" s="183"/>
      <c r="AF6" s="176"/>
      <c r="AG6" s="176"/>
      <c r="AH6" s="177"/>
      <c r="AI6" s="179"/>
      <c r="AJ6" s="179"/>
      <c r="AK6" s="156"/>
      <c r="AL6" s="156"/>
      <c r="AM6" s="156"/>
      <c r="AN6" s="156"/>
      <c r="AO6" s="174"/>
      <c r="AP6" s="46"/>
      <c r="AQ6" s="46"/>
    </row>
    <row r="7" spans="1:43" ht="15.45" customHeight="1" thickBot="1" x14ac:dyDescent="0.35">
      <c r="A7" s="52"/>
      <c r="B7" s="107"/>
      <c r="C7" s="12"/>
      <c r="D7" s="12"/>
      <c r="E7" s="12"/>
      <c r="F7" s="12"/>
      <c r="G7" s="12"/>
      <c r="H7" s="12"/>
      <c r="I7" s="12"/>
      <c r="J7" s="12"/>
      <c r="K7" s="6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45"/>
      <c r="AL7" s="6"/>
      <c r="AM7" s="6"/>
      <c r="AN7" s="6"/>
      <c r="AO7" s="6"/>
      <c r="AP7" s="6"/>
    </row>
    <row r="8" spans="1:43" ht="22.2" customHeight="1" thickTop="1" thickBot="1" x14ac:dyDescent="0.4">
      <c r="A8" s="218" t="s">
        <v>1</v>
      </c>
      <c r="B8" s="220" t="s">
        <v>3</v>
      </c>
      <c r="C8" s="222" t="s">
        <v>4</v>
      </c>
      <c r="D8" s="223"/>
      <c r="E8" s="223"/>
      <c r="F8" s="223"/>
      <c r="G8" s="224"/>
      <c r="H8" s="228" t="s">
        <v>5</v>
      </c>
      <c r="I8" s="228" t="s">
        <v>46</v>
      </c>
      <c r="J8" s="271" t="s">
        <v>55</v>
      </c>
      <c r="K8" s="231"/>
      <c r="L8" s="272"/>
      <c r="M8" s="230" t="s">
        <v>56</v>
      </c>
      <c r="N8" s="231"/>
      <c r="O8" s="231"/>
      <c r="P8" s="232"/>
      <c r="Q8" s="278" t="s">
        <v>6</v>
      </c>
      <c r="R8" s="278"/>
      <c r="S8" s="278"/>
      <c r="T8" s="278"/>
      <c r="U8" s="278"/>
      <c r="V8" s="278"/>
      <c r="W8" s="278"/>
      <c r="X8" s="267" t="s">
        <v>7</v>
      </c>
      <c r="Y8" s="269"/>
      <c r="Z8" s="228" t="s">
        <v>8</v>
      </c>
      <c r="AA8" s="267" t="s">
        <v>9</v>
      </c>
      <c r="AB8" s="268"/>
      <c r="AC8" s="269"/>
      <c r="AD8" s="264" t="s">
        <v>10</v>
      </c>
      <c r="AE8" s="265"/>
      <c r="AF8" s="266"/>
      <c r="AG8" s="228" t="s">
        <v>11</v>
      </c>
      <c r="AH8" s="228"/>
      <c r="AI8" s="228"/>
      <c r="AJ8" s="249" t="s">
        <v>22</v>
      </c>
      <c r="AK8" s="212" t="s">
        <v>2</v>
      </c>
      <c r="AL8" s="212"/>
      <c r="AM8" s="82" t="s">
        <v>26</v>
      </c>
      <c r="AN8" s="66"/>
      <c r="AO8" s="66"/>
      <c r="AP8" s="67"/>
    </row>
    <row r="9" spans="1:43" ht="18.600000000000001" thickTop="1" thickBot="1" x14ac:dyDescent="0.35">
      <c r="A9" s="219"/>
      <c r="B9" s="221"/>
      <c r="C9" s="225"/>
      <c r="D9" s="226"/>
      <c r="E9" s="226"/>
      <c r="F9" s="226"/>
      <c r="G9" s="227"/>
      <c r="H9" s="228"/>
      <c r="I9" s="228"/>
      <c r="J9" s="103" t="s">
        <v>37</v>
      </c>
      <c r="K9" s="104" t="s">
        <v>38</v>
      </c>
      <c r="L9" s="105" t="s">
        <v>39</v>
      </c>
      <c r="M9" s="233"/>
      <c r="N9" s="234"/>
      <c r="O9" s="234"/>
      <c r="P9" s="235"/>
      <c r="Q9" s="274" t="s">
        <v>14</v>
      </c>
      <c r="R9" s="275"/>
      <c r="S9" s="274" t="s">
        <v>15</v>
      </c>
      <c r="T9" s="276"/>
      <c r="U9" s="276"/>
      <c r="V9" s="277"/>
      <c r="W9" s="275"/>
      <c r="X9" s="267"/>
      <c r="Y9" s="269"/>
      <c r="Z9" s="228"/>
      <c r="AA9" s="267"/>
      <c r="AB9" s="268"/>
      <c r="AC9" s="269"/>
      <c r="AD9" s="264"/>
      <c r="AE9" s="265"/>
      <c r="AF9" s="266"/>
      <c r="AG9" s="228"/>
      <c r="AH9" s="228"/>
      <c r="AI9" s="228"/>
      <c r="AJ9" s="250"/>
      <c r="AK9" s="8" t="s">
        <v>12</v>
      </c>
      <c r="AL9" s="8" t="s">
        <v>13</v>
      </c>
      <c r="AM9" s="83" t="s">
        <v>27</v>
      </c>
      <c r="AN9" s="70"/>
      <c r="AO9" s="79" t="s">
        <v>28</v>
      </c>
      <c r="AP9" s="80" t="s">
        <v>31</v>
      </c>
    </row>
    <row r="10" spans="1:43" ht="21" thickTop="1" x14ac:dyDescent="0.35">
      <c r="A10" s="53">
        <f>IFERROR(D4,"")</f>
        <v>44805</v>
      </c>
      <c r="B10" s="5" t="s">
        <v>45</v>
      </c>
      <c r="C10" s="22"/>
      <c r="D10" s="23"/>
      <c r="E10" s="23"/>
      <c r="F10" s="23"/>
      <c r="G10" s="24"/>
      <c r="H10" s="25"/>
      <c r="I10" s="137"/>
      <c r="J10" s="26"/>
      <c r="K10" s="27"/>
      <c r="L10" s="28"/>
      <c r="M10" s="29"/>
      <c r="N10" s="27"/>
      <c r="O10" s="27"/>
      <c r="P10" s="27"/>
      <c r="Q10" s="22"/>
      <c r="R10" s="24"/>
      <c r="S10" s="22"/>
      <c r="T10" s="23"/>
      <c r="U10" s="23"/>
      <c r="V10" s="30"/>
      <c r="W10" s="24"/>
      <c r="X10" s="22"/>
      <c r="Y10" s="24"/>
      <c r="Z10" s="25"/>
      <c r="AA10" s="22"/>
      <c r="AB10" s="23"/>
      <c r="AC10" s="24"/>
      <c r="AD10" s="22"/>
      <c r="AE10" s="23"/>
      <c r="AF10" s="30"/>
      <c r="AG10" s="22"/>
      <c r="AH10" s="23"/>
      <c r="AI10" s="31"/>
      <c r="AJ10" s="129">
        <f>+SUM(C10:AI10)</f>
        <v>0</v>
      </c>
      <c r="AK10" s="1"/>
      <c r="AL10" s="2"/>
      <c r="AM10" s="65" t="str">
        <f>IFERROR(IF(ISNUMBER(VALUE(MID(AK10,1,2))),MID(AK10,1,2),MID(AK10,1,1))+IF(ISNUMBER(VALUE(MID(AK10,SEARCH("H",AK10)+1,1))),0.5,0),"")</f>
        <v/>
      </c>
      <c r="AN10" s="65" t="str">
        <f>IFERROR(IF(ISNUMBER(VALUE(MID(AL10,1,2))),MID(AL10,1,2),MID(AL10,1,1))+IF(ISNUMBER(VALUE(MID(AL10,SEARCH("H",AL10)+1,1))),0.5,0),"")</f>
        <v/>
      </c>
      <c r="AO10" s="77" t="str">
        <f>IFERROR(IF(AN10&lt;AM10,(AN10+24)-(AM10+12)+12,AN10-AM10),"")</f>
        <v/>
      </c>
      <c r="AP10" s="78" t="str">
        <f>IFERROR(IF((AO10-7.8333)&gt;0,AO10-7.8333,""),"")</f>
        <v/>
      </c>
    </row>
    <row r="11" spans="1:43" ht="20.399999999999999" x14ac:dyDescent="0.35">
      <c r="A11" s="53">
        <f>IFERROR(IF(OR(A10&gt;=$F$4,A10=" ")," ",A10+1),"")</f>
        <v>44806</v>
      </c>
      <c r="B11" s="5" t="s">
        <v>45</v>
      </c>
      <c r="C11" s="32"/>
      <c r="D11" s="33"/>
      <c r="E11" s="33"/>
      <c r="F11" s="33"/>
      <c r="G11" s="34"/>
      <c r="H11" s="35"/>
      <c r="I11" s="138"/>
      <c r="J11" s="32"/>
      <c r="K11" s="33"/>
      <c r="L11" s="36"/>
      <c r="M11" s="37"/>
      <c r="N11" s="33"/>
      <c r="O11" s="33"/>
      <c r="P11" s="33"/>
      <c r="Q11" s="32"/>
      <c r="R11" s="34"/>
      <c r="S11" s="32"/>
      <c r="T11" s="33"/>
      <c r="U11" s="33"/>
      <c r="V11" s="36"/>
      <c r="W11" s="34"/>
      <c r="X11" s="32"/>
      <c r="Y11" s="34"/>
      <c r="Z11" s="35"/>
      <c r="AA11" s="32"/>
      <c r="AB11" s="38"/>
      <c r="AC11" s="24"/>
      <c r="AD11" s="22"/>
      <c r="AE11" s="23"/>
      <c r="AF11" s="30"/>
      <c r="AG11" s="22"/>
      <c r="AH11" s="23"/>
      <c r="AI11" s="31"/>
      <c r="AJ11" s="130">
        <f t="shared" ref="AJ11:AJ18" si="0">SUM(C11:AI11)</f>
        <v>0</v>
      </c>
      <c r="AK11" s="4"/>
      <c r="AL11" s="4"/>
      <c r="AM11" s="65" t="str">
        <f t="shared" ref="AM11:AM27" si="1">IFERROR(IF(ISNUMBER(VALUE(MID(AK11,1,2))),MID(AK11,1,2),MID(AK11,1,1))+IF(ISNUMBER(VALUE(MID(AK11,SEARCH("H",AK11)+1,1))),0.5,0),"")</f>
        <v/>
      </c>
      <c r="AN11" s="65" t="str">
        <f t="shared" ref="AN11:AN27" si="2">IFERROR(IF(ISNUMBER(VALUE(MID(AL11,1,2))),MID(AL11,1,2),MID(AL11,1,1))+IF(ISNUMBER(VALUE(MID(AL11,SEARCH("H",AL11)+1,1))),0.5,0),"")</f>
        <v/>
      </c>
      <c r="AO11" s="77" t="str">
        <f t="shared" ref="AO11:AO27" si="3">IFERROR(IF(AN11&lt;AM11,(AN11+24)-(AM11+12)+12,AN11-AM11),"")</f>
        <v/>
      </c>
      <c r="AP11" s="78" t="str">
        <f t="shared" ref="AP11:AP27" si="4">IFERROR(IF((AO11-7.8333)&gt;0,AO11-7.8333,""),"")</f>
        <v/>
      </c>
    </row>
    <row r="12" spans="1:43" ht="20.399999999999999" x14ac:dyDescent="0.35">
      <c r="A12" s="53">
        <f t="shared" ref="A12:A27" si="5">IFERROR(IF(OR(A11&gt;=$F$4,A11=" ")," ",A11+1),"")</f>
        <v>44807</v>
      </c>
      <c r="B12" s="5"/>
      <c r="C12" s="22"/>
      <c r="D12" s="23"/>
      <c r="E12" s="23"/>
      <c r="F12" s="23"/>
      <c r="G12" s="24"/>
      <c r="H12" s="25"/>
      <c r="I12" s="137"/>
      <c r="J12" s="22"/>
      <c r="K12" s="23"/>
      <c r="L12" s="30"/>
      <c r="M12" s="39"/>
      <c r="N12" s="23"/>
      <c r="O12" s="23"/>
      <c r="P12" s="23"/>
      <c r="Q12" s="22"/>
      <c r="R12" s="24"/>
      <c r="S12" s="22"/>
      <c r="T12" s="23"/>
      <c r="U12" s="23"/>
      <c r="V12" s="30"/>
      <c r="W12" s="24"/>
      <c r="X12" s="22"/>
      <c r="Y12" s="24"/>
      <c r="Z12" s="25"/>
      <c r="AA12" s="22"/>
      <c r="AB12" s="23"/>
      <c r="AC12" s="24"/>
      <c r="AD12" s="22"/>
      <c r="AE12" s="23"/>
      <c r="AF12" s="30"/>
      <c r="AG12" s="22"/>
      <c r="AH12" s="23"/>
      <c r="AI12" s="31"/>
      <c r="AJ12" s="130">
        <f t="shared" si="0"/>
        <v>0</v>
      </c>
      <c r="AK12" s="4"/>
      <c r="AL12" s="4"/>
      <c r="AM12" s="65" t="str">
        <f t="shared" si="1"/>
        <v/>
      </c>
      <c r="AN12" s="65" t="str">
        <f t="shared" si="2"/>
        <v/>
      </c>
      <c r="AO12" s="77" t="str">
        <f t="shared" si="3"/>
        <v/>
      </c>
      <c r="AP12" s="78" t="str">
        <f t="shared" si="4"/>
        <v/>
      </c>
    </row>
    <row r="13" spans="1:43" ht="20.399999999999999" x14ac:dyDescent="0.35">
      <c r="A13" s="53">
        <f t="shared" si="5"/>
        <v>44808</v>
      </c>
      <c r="B13" s="5"/>
      <c r="C13" s="22"/>
      <c r="D13" s="23"/>
      <c r="E13" s="23"/>
      <c r="F13" s="23"/>
      <c r="G13" s="24"/>
      <c r="H13" s="25"/>
      <c r="I13" s="137"/>
      <c r="J13" s="22"/>
      <c r="K13" s="23"/>
      <c r="L13" s="30"/>
      <c r="M13" s="39"/>
      <c r="N13" s="23"/>
      <c r="O13" s="23"/>
      <c r="P13" s="23"/>
      <c r="Q13" s="22"/>
      <c r="R13" s="24"/>
      <c r="S13" s="22"/>
      <c r="T13" s="23"/>
      <c r="U13" s="23"/>
      <c r="V13" s="30"/>
      <c r="W13" s="24"/>
      <c r="X13" s="22"/>
      <c r="Y13" s="24"/>
      <c r="Z13" s="25"/>
      <c r="AA13" s="22"/>
      <c r="AB13" s="23"/>
      <c r="AC13" s="24"/>
      <c r="AD13" s="22"/>
      <c r="AE13" s="23"/>
      <c r="AF13" s="30"/>
      <c r="AG13" s="22"/>
      <c r="AH13" s="23"/>
      <c r="AI13" s="31"/>
      <c r="AJ13" s="130">
        <f>SUM(C13:AI13)</f>
        <v>0</v>
      </c>
      <c r="AK13" s="2"/>
      <c r="AL13" s="2"/>
      <c r="AM13" s="65" t="str">
        <f t="shared" si="1"/>
        <v/>
      </c>
      <c r="AN13" s="65" t="str">
        <f t="shared" si="2"/>
        <v/>
      </c>
      <c r="AO13" s="77" t="str">
        <f t="shared" si="3"/>
        <v/>
      </c>
      <c r="AP13" s="78" t="str">
        <f t="shared" si="4"/>
        <v/>
      </c>
    </row>
    <row r="14" spans="1:43" ht="20.399999999999999" x14ac:dyDescent="0.35">
      <c r="A14" s="53">
        <f t="shared" si="5"/>
        <v>44809</v>
      </c>
      <c r="B14" s="5"/>
      <c r="C14" s="22"/>
      <c r="D14" s="23"/>
      <c r="E14" s="23"/>
      <c r="F14" s="23"/>
      <c r="G14" s="24"/>
      <c r="H14" s="25"/>
      <c r="I14" s="137"/>
      <c r="J14" s="22"/>
      <c r="K14" s="23"/>
      <c r="L14" s="30">
        <v>34.75</v>
      </c>
      <c r="M14" s="39"/>
      <c r="N14" s="23"/>
      <c r="O14" s="23"/>
      <c r="P14" s="23"/>
      <c r="Q14" s="22"/>
      <c r="R14" s="24"/>
      <c r="S14" s="39"/>
      <c r="T14" s="23"/>
      <c r="U14" s="23"/>
      <c r="V14" s="30"/>
      <c r="W14" s="24"/>
      <c r="X14" s="22"/>
      <c r="Y14" s="24"/>
      <c r="Z14" s="25"/>
      <c r="AA14" s="22"/>
      <c r="AB14" s="38"/>
      <c r="AC14" s="40"/>
      <c r="AD14" s="41"/>
      <c r="AE14" s="38"/>
      <c r="AF14" s="42"/>
      <c r="AG14" s="41"/>
      <c r="AH14" s="38"/>
      <c r="AI14" s="31"/>
      <c r="AJ14" s="130">
        <f t="shared" si="0"/>
        <v>34.75</v>
      </c>
      <c r="AK14" s="2"/>
      <c r="AL14" s="2"/>
      <c r="AM14" s="65" t="str">
        <f t="shared" si="1"/>
        <v/>
      </c>
      <c r="AN14" s="65" t="str">
        <f t="shared" si="2"/>
        <v/>
      </c>
      <c r="AO14" s="77" t="str">
        <f t="shared" si="3"/>
        <v/>
      </c>
      <c r="AP14" s="78" t="str">
        <f t="shared" si="4"/>
        <v/>
      </c>
    </row>
    <row r="15" spans="1:43" ht="20.399999999999999" x14ac:dyDescent="0.35">
      <c r="A15" s="53">
        <f t="shared" si="5"/>
        <v>44810</v>
      </c>
      <c r="B15" s="5"/>
      <c r="C15" s="22"/>
      <c r="D15" s="23"/>
      <c r="E15" s="23"/>
      <c r="F15" s="23"/>
      <c r="G15" s="24"/>
      <c r="H15" s="25"/>
      <c r="I15" s="137"/>
      <c r="J15" s="22"/>
      <c r="K15" s="23"/>
      <c r="L15" s="30">
        <v>10.8</v>
      </c>
      <c r="M15" s="39"/>
      <c r="N15" s="23"/>
      <c r="O15" s="23"/>
      <c r="P15" s="23"/>
      <c r="Q15" s="22"/>
      <c r="R15" s="24"/>
      <c r="S15" s="22">
        <v>21.2</v>
      </c>
      <c r="T15" s="23"/>
      <c r="U15" s="23"/>
      <c r="V15" s="30"/>
      <c r="W15" s="24"/>
      <c r="X15" s="22"/>
      <c r="Y15" s="24"/>
      <c r="Z15" s="25"/>
      <c r="AA15" s="22"/>
      <c r="AB15" s="38"/>
      <c r="AC15" s="40"/>
      <c r="AD15" s="41">
        <v>7</v>
      </c>
      <c r="AE15" s="38">
        <v>4</v>
      </c>
      <c r="AF15" s="42"/>
      <c r="AG15" s="41"/>
      <c r="AH15" s="38"/>
      <c r="AI15" s="31"/>
      <c r="AJ15" s="130">
        <f>SUM(C15:AI15)</f>
        <v>43</v>
      </c>
      <c r="AK15" s="2"/>
      <c r="AL15" s="2"/>
      <c r="AM15" s="65" t="str">
        <f t="shared" si="1"/>
        <v/>
      </c>
      <c r="AN15" s="65" t="str">
        <f t="shared" si="2"/>
        <v/>
      </c>
      <c r="AO15" s="77" t="str">
        <f t="shared" si="3"/>
        <v/>
      </c>
      <c r="AP15" s="78" t="str">
        <f t="shared" si="4"/>
        <v/>
      </c>
    </row>
    <row r="16" spans="1:43" ht="20.399999999999999" x14ac:dyDescent="0.35">
      <c r="A16" s="53">
        <f t="shared" si="5"/>
        <v>44811</v>
      </c>
      <c r="B16" s="5"/>
      <c r="C16" s="22"/>
      <c r="D16" s="23"/>
      <c r="E16" s="23"/>
      <c r="F16" s="23"/>
      <c r="G16" s="24"/>
      <c r="H16" s="25"/>
      <c r="I16" s="137"/>
      <c r="J16" s="22"/>
      <c r="K16" s="23"/>
      <c r="L16" s="30"/>
      <c r="M16" s="39"/>
      <c r="N16" s="23"/>
      <c r="O16" s="23"/>
      <c r="P16" s="23"/>
      <c r="Q16" s="22"/>
      <c r="R16" s="24"/>
      <c r="S16" s="22"/>
      <c r="T16" s="23"/>
      <c r="U16" s="23"/>
      <c r="V16" s="30"/>
      <c r="W16" s="24"/>
      <c r="X16" s="22"/>
      <c r="Y16" s="24"/>
      <c r="Z16" s="25">
        <v>9.82</v>
      </c>
      <c r="AA16" s="22"/>
      <c r="AB16" s="23"/>
      <c r="AC16" s="24"/>
      <c r="AD16" s="22"/>
      <c r="AE16" s="23"/>
      <c r="AF16" s="30"/>
      <c r="AG16" s="22"/>
      <c r="AH16" s="23"/>
      <c r="AI16" s="31"/>
      <c r="AJ16" s="130">
        <f>SUM(C16:AI16)</f>
        <v>9.82</v>
      </c>
      <c r="AK16" s="2"/>
      <c r="AL16" s="2"/>
      <c r="AM16" s="65" t="str">
        <f t="shared" si="1"/>
        <v/>
      </c>
      <c r="AN16" s="65" t="str">
        <f t="shared" si="2"/>
        <v/>
      </c>
      <c r="AO16" s="77" t="str">
        <f t="shared" si="3"/>
        <v/>
      </c>
      <c r="AP16" s="78" t="str">
        <f t="shared" si="4"/>
        <v/>
      </c>
    </row>
    <row r="17" spans="1:43" ht="20.399999999999999" x14ac:dyDescent="0.35">
      <c r="A17" s="53">
        <f t="shared" si="5"/>
        <v>44812</v>
      </c>
      <c r="B17" s="5"/>
      <c r="C17" s="22"/>
      <c r="D17" s="23"/>
      <c r="E17" s="23"/>
      <c r="F17" s="23"/>
      <c r="G17" s="24"/>
      <c r="H17" s="25"/>
      <c r="I17" s="137"/>
      <c r="J17" s="22"/>
      <c r="K17" s="23"/>
      <c r="L17" s="30"/>
      <c r="M17" s="39"/>
      <c r="N17" s="23"/>
      <c r="O17" s="23"/>
      <c r="P17" s="23"/>
      <c r="Q17" s="22"/>
      <c r="R17" s="24"/>
      <c r="S17" s="22"/>
      <c r="T17" s="23"/>
      <c r="U17" s="23"/>
      <c r="V17" s="30"/>
      <c r="W17" s="24"/>
      <c r="X17" s="22"/>
      <c r="Y17" s="24"/>
      <c r="Z17" s="25"/>
      <c r="AA17" s="22"/>
      <c r="AB17" s="23"/>
      <c r="AC17" s="24"/>
      <c r="AD17" s="22"/>
      <c r="AE17" s="23"/>
      <c r="AF17" s="30"/>
      <c r="AG17" s="22"/>
      <c r="AH17" s="23"/>
      <c r="AI17" s="31"/>
      <c r="AJ17" s="130">
        <f t="shared" si="0"/>
        <v>0</v>
      </c>
      <c r="AK17" s="2"/>
      <c r="AL17" s="2"/>
      <c r="AM17" s="65" t="str">
        <f t="shared" si="1"/>
        <v/>
      </c>
      <c r="AN17" s="65" t="str">
        <f t="shared" si="2"/>
        <v/>
      </c>
      <c r="AO17" s="77" t="str">
        <f t="shared" si="3"/>
        <v/>
      </c>
      <c r="AP17" s="78" t="str">
        <f t="shared" si="4"/>
        <v/>
      </c>
    </row>
    <row r="18" spans="1:43" ht="20.399999999999999" x14ac:dyDescent="0.35">
      <c r="A18" s="53">
        <f t="shared" si="5"/>
        <v>44813</v>
      </c>
      <c r="B18" s="5"/>
      <c r="C18" s="22"/>
      <c r="D18" s="23"/>
      <c r="E18" s="23"/>
      <c r="F18" s="23"/>
      <c r="G18" s="24"/>
      <c r="H18" s="25"/>
      <c r="I18" s="137"/>
      <c r="J18" s="22"/>
      <c r="K18" s="23"/>
      <c r="L18" s="30"/>
      <c r="M18" s="39"/>
      <c r="N18" s="23"/>
      <c r="O18" s="23"/>
      <c r="P18" s="23"/>
      <c r="Q18" s="22"/>
      <c r="R18" s="24"/>
      <c r="S18" s="22"/>
      <c r="T18" s="23"/>
      <c r="U18" s="23"/>
      <c r="V18" s="30"/>
      <c r="W18" s="24"/>
      <c r="X18" s="22"/>
      <c r="Y18" s="24"/>
      <c r="Z18" s="25"/>
      <c r="AA18" s="22"/>
      <c r="AB18" s="23"/>
      <c r="AC18" s="24"/>
      <c r="AD18" s="22"/>
      <c r="AE18" s="23"/>
      <c r="AF18" s="30"/>
      <c r="AG18" s="22"/>
      <c r="AH18" s="23"/>
      <c r="AI18" s="31"/>
      <c r="AJ18" s="130">
        <f t="shared" si="0"/>
        <v>0</v>
      </c>
      <c r="AK18" s="2"/>
      <c r="AL18" s="2"/>
      <c r="AM18" s="65" t="str">
        <f t="shared" si="1"/>
        <v/>
      </c>
      <c r="AN18" s="65" t="str">
        <f t="shared" si="2"/>
        <v/>
      </c>
      <c r="AO18" s="77" t="str">
        <f t="shared" si="3"/>
        <v/>
      </c>
      <c r="AP18" s="78" t="str">
        <f t="shared" si="4"/>
        <v/>
      </c>
    </row>
    <row r="19" spans="1:43" ht="20.399999999999999" x14ac:dyDescent="0.35">
      <c r="A19" s="53">
        <f t="shared" si="5"/>
        <v>44814</v>
      </c>
      <c r="B19" s="5"/>
      <c r="C19" s="22"/>
      <c r="D19" s="23"/>
      <c r="E19" s="23"/>
      <c r="F19" s="23"/>
      <c r="G19" s="24"/>
      <c r="H19" s="25"/>
      <c r="I19" s="137"/>
      <c r="J19" s="22"/>
      <c r="K19" s="23"/>
      <c r="L19" s="30"/>
      <c r="M19" s="39"/>
      <c r="N19" s="23"/>
      <c r="O19" s="23"/>
      <c r="P19" s="23"/>
      <c r="Q19" s="22"/>
      <c r="R19" s="24"/>
      <c r="S19" s="22"/>
      <c r="T19" s="23"/>
      <c r="U19" s="23"/>
      <c r="V19" s="30"/>
      <c r="W19" s="24"/>
      <c r="X19" s="22"/>
      <c r="Y19" s="24"/>
      <c r="Z19" s="25"/>
      <c r="AA19" s="22"/>
      <c r="AB19" s="23"/>
      <c r="AC19" s="24"/>
      <c r="AD19" s="22"/>
      <c r="AE19" s="23"/>
      <c r="AF19" s="30"/>
      <c r="AG19" s="22"/>
      <c r="AH19" s="23"/>
      <c r="AI19" s="31"/>
      <c r="AJ19" s="130">
        <f t="shared" ref="AJ19:AJ27" si="6">SUM(C19:AI19)</f>
        <v>0</v>
      </c>
      <c r="AK19" s="2"/>
      <c r="AL19" s="2"/>
      <c r="AM19" s="65" t="str">
        <f t="shared" si="1"/>
        <v/>
      </c>
      <c r="AN19" s="65" t="str">
        <f t="shared" si="2"/>
        <v/>
      </c>
      <c r="AO19" s="77" t="str">
        <f t="shared" si="3"/>
        <v/>
      </c>
      <c r="AP19" s="78" t="str">
        <f t="shared" si="4"/>
        <v/>
      </c>
    </row>
    <row r="20" spans="1:43" ht="20.399999999999999" x14ac:dyDescent="0.35">
      <c r="A20" s="53">
        <f t="shared" si="5"/>
        <v>44815</v>
      </c>
      <c r="B20" s="5"/>
      <c r="C20" s="22"/>
      <c r="D20" s="23"/>
      <c r="E20" s="23"/>
      <c r="F20" s="23"/>
      <c r="G20" s="24"/>
      <c r="H20" s="25"/>
      <c r="I20" s="137"/>
      <c r="J20" s="22"/>
      <c r="K20" s="23"/>
      <c r="L20" s="30"/>
      <c r="M20" s="39"/>
      <c r="N20" s="23"/>
      <c r="O20" s="23"/>
      <c r="P20" s="23"/>
      <c r="Q20" s="22"/>
      <c r="R20" s="24"/>
      <c r="S20" s="22"/>
      <c r="T20" s="23"/>
      <c r="U20" s="23"/>
      <c r="V20" s="30"/>
      <c r="W20" s="24"/>
      <c r="X20" s="22"/>
      <c r="Y20" s="24"/>
      <c r="Z20" s="25"/>
      <c r="AA20" s="22"/>
      <c r="AB20" s="23"/>
      <c r="AC20" s="24"/>
      <c r="AD20" s="22"/>
      <c r="AE20" s="23"/>
      <c r="AF20" s="30"/>
      <c r="AG20" s="22"/>
      <c r="AH20" s="23"/>
      <c r="AI20" s="31"/>
      <c r="AJ20" s="130">
        <f t="shared" si="6"/>
        <v>0</v>
      </c>
      <c r="AK20" s="2"/>
      <c r="AL20" s="2"/>
      <c r="AM20" s="65" t="str">
        <f t="shared" si="1"/>
        <v/>
      </c>
      <c r="AN20" s="65" t="str">
        <f t="shared" si="2"/>
        <v/>
      </c>
      <c r="AO20" s="77" t="str">
        <f t="shared" si="3"/>
        <v/>
      </c>
      <c r="AP20" s="78" t="str">
        <f t="shared" si="4"/>
        <v/>
      </c>
    </row>
    <row r="21" spans="1:43" ht="20.399999999999999" x14ac:dyDescent="0.35">
      <c r="A21" s="53">
        <f t="shared" si="5"/>
        <v>44816</v>
      </c>
      <c r="B21" s="5"/>
      <c r="C21" s="22">
        <v>10</v>
      </c>
      <c r="D21" s="23">
        <v>3.8</v>
      </c>
      <c r="E21" s="23">
        <v>3.8</v>
      </c>
      <c r="F21" s="23">
        <v>3.8</v>
      </c>
      <c r="G21" s="24"/>
      <c r="H21" s="25"/>
      <c r="I21" s="137"/>
      <c r="J21" s="22"/>
      <c r="K21" s="23"/>
      <c r="L21" s="30">
        <v>25.9</v>
      </c>
      <c r="M21" s="39">
        <v>3.5</v>
      </c>
      <c r="N21" s="23"/>
      <c r="O21" s="23"/>
      <c r="P21" s="23"/>
      <c r="Q21" s="22"/>
      <c r="R21" s="24"/>
      <c r="S21" s="22"/>
      <c r="T21" s="23"/>
      <c r="U21" s="23"/>
      <c r="V21" s="30"/>
      <c r="W21" s="24"/>
      <c r="X21" s="22"/>
      <c r="Y21" s="24"/>
      <c r="Z21" s="25">
        <v>38.03</v>
      </c>
      <c r="AA21" s="22"/>
      <c r="AB21" s="23"/>
      <c r="AC21" s="24"/>
      <c r="AD21" s="22"/>
      <c r="AE21" s="23"/>
      <c r="AF21" s="30"/>
      <c r="AG21" s="22"/>
      <c r="AH21" s="23"/>
      <c r="AI21" s="31"/>
      <c r="AJ21" s="130">
        <f t="shared" si="6"/>
        <v>88.83</v>
      </c>
      <c r="AK21" s="2"/>
      <c r="AL21" s="2"/>
      <c r="AM21" s="65" t="str">
        <f t="shared" si="1"/>
        <v/>
      </c>
      <c r="AN21" s="65" t="str">
        <f t="shared" si="2"/>
        <v/>
      </c>
      <c r="AO21" s="77" t="str">
        <f t="shared" si="3"/>
        <v/>
      </c>
      <c r="AP21" s="78" t="str">
        <f t="shared" si="4"/>
        <v/>
      </c>
    </row>
    <row r="22" spans="1:43" ht="20.399999999999999" x14ac:dyDescent="0.35">
      <c r="A22" s="53">
        <f t="shared" si="5"/>
        <v>44817</v>
      </c>
      <c r="B22" s="5"/>
      <c r="C22" s="22"/>
      <c r="D22" s="23"/>
      <c r="E22" s="23"/>
      <c r="F22" s="23"/>
      <c r="G22" s="24"/>
      <c r="H22" s="25"/>
      <c r="I22" s="137"/>
      <c r="J22" s="22"/>
      <c r="K22" s="23"/>
      <c r="L22" s="30"/>
      <c r="M22" s="39"/>
      <c r="N22" s="23"/>
      <c r="O22" s="23"/>
      <c r="P22" s="23"/>
      <c r="Q22" s="22"/>
      <c r="R22" s="24"/>
      <c r="S22" s="22"/>
      <c r="T22" s="23"/>
      <c r="U22" s="23"/>
      <c r="V22" s="30"/>
      <c r="W22" s="24"/>
      <c r="X22" s="22"/>
      <c r="Y22" s="24"/>
      <c r="Z22" s="25"/>
      <c r="AA22" s="22"/>
      <c r="AB22" s="23"/>
      <c r="AC22" s="24"/>
      <c r="AD22" s="22"/>
      <c r="AE22" s="23"/>
      <c r="AF22" s="30"/>
      <c r="AG22" s="22"/>
      <c r="AH22" s="23"/>
      <c r="AI22" s="31"/>
      <c r="AJ22" s="130">
        <f t="shared" si="6"/>
        <v>0</v>
      </c>
      <c r="AK22" s="2"/>
      <c r="AL22" s="2"/>
      <c r="AM22" s="65" t="str">
        <f t="shared" si="1"/>
        <v/>
      </c>
      <c r="AN22" s="65" t="str">
        <f t="shared" si="2"/>
        <v/>
      </c>
      <c r="AO22" s="77" t="str">
        <f t="shared" si="3"/>
        <v/>
      </c>
      <c r="AP22" s="78" t="str">
        <f t="shared" si="4"/>
        <v/>
      </c>
    </row>
    <row r="23" spans="1:43" ht="20.399999999999999" x14ac:dyDescent="0.35">
      <c r="A23" s="53">
        <f t="shared" si="5"/>
        <v>44818</v>
      </c>
      <c r="B23" s="5"/>
      <c r="C23" s="22"/>
      <c r="D23" s="23"/>
      <c r="E23" s="23"/>
      <c r="F23" s="23"/>
      <c r="G23" s="24"/>
      <c r="H23" s="25"/>
      <c r="I23" s="137"/>
      <c r="J23" s="22"/>
      <c r="K23" s="23"/>
      <c r="L23" s="30"/>
      <c r="M23" s="39"/>
      <c r="N23" s="23"/>
      <c r="O23" s="23"/>
      <c r="P23" s="23"/>
      <c r="Q23" s="22"/>
      <c r="R23" s="24"/>
      <c r="S23" s="22"/>
      <c r="T23" s="23"/>
      <c r="U23" s="23"/>
      <c r="V23" s="30"/>
      <c r="W23" s="24"/>
      <c r="X23" s="22"/>
      <c r="Y23" s="24"/>
      <c r="Z23" s="25"/>
      <c r="AA23" s="22"/>
      <c r="AB23" s="23"/>
      <c r="AC23" s="24"/>
      <c r="AD23" s="22"/>
      <c r="AE23" s="23"/>
      <c r="AF23" s="30"/>
      <c r="AG23" s="22"/>
      <c r="AH23" s="23"/>
      <c r="AI23" s="31"/>
      <c r="AJ23" s="130">
        <f t="shared" si="6"/>
        <v>0</v>
      </c>
      <c r="AK23" s="2"/>
      <c r="AL23" s="2"/>
      <c r="AM23" s="65" t="str">
        <f t="shared" si="1"/>
        <v/>
      </c>
      <c r="AN23" s="65" t="str">
        <f t="shared" si="2"/>
        <v/>
      </c>
      <c r="AO23" s="77" t="str">
        <f t="shared" si="3"/>
        <v/>
      </c>
      <c r="AP23" s="78" t="str">
        <f t="shared" si="4"/>
        <v/>
      </c>
    </row>
    <row r="24" spans="1:43" ht="20.399999999999999" x14ac:dyDescent="0.35">
      <c r="A24" s="53">
        <f t="shared" si="5"/>
        <v>44819</v>
      </c>
      <c r="B24" s="5"/>
      <c r="C24" s="22"/>
      <c r="D24" s="23"/>
      <c r="E24" s="23"/>
      <c r="F24" s="23"/>
      <c r="G24" s="24"/>
      <c r="H24" s="25"/>
      <c r="I24" s="25">
        <v>131.25</v>
      </c>
      <c r="J24" s="22"/>
      <c r="K24" s="23"/>
      <c r="L24" s="30"/>
      <c r="M24" s="39"/>
      <c r="N24" s="23"/>
      <c r="O24" s="23"/>
      <c r="P24" s="23"/>
      <c r="Q24" s="22"/>
      <c r="R24" s="24"/>
      <c r="S24" s="22">
        <v>6</v>
      </c>
      <c r="T24" s="23">
        <v>6</v>
      </c>
      <c r="U24" s="23"/>
      <c r="V24" s="30"/>
      <c r="W24" s="24"/>
      <c r="X24" s="22"/>
      <c r="Y24" s="24"/>
      <c r="Z24" s="25"/>
      <c r="AA24" s="22"/>
      <c r="AB24" s="23"/>
      <c r="AC24" s="24"/>
      <c r="AD24" s="22"/>
      <c r="AE24" s="23"/>
      <c r="AF24" s="30"/>
      <c r="AG24" s="22"/>
      <c r="AH24" s="23"/>
      <c r="AI24" s="31"/>
      <c r="AJ24" s="130">
        <f t="shared" si="6"/>
        <v>143.25</v>
      </c>
      <c r="AK24" s="2"/>
      <c r="AL24" s="2"/>
      <c r="AM24" s="65" t="str">
        <f t="shared" si="1"/>
        <v/>
      </c>
      <c r="AN24" s="65" t="str">
        <f t="shared" si="2"/>
        <v/>
      </c>
      <c r="AO24" s="77" t="str">
        <f t="shared" si="3"/>
        <v/>
      </c>
      <c r="AP24" s="78" t="str">
        <f>IFERROR(IF((AO24-7.8333)&gt;0,AO24-7.8333,""),"")</f>
        <v/>
      </c>
    </row>
    <row r="25" spans="1:43" ht="20.399999999999999" x14ac:dyDescent="0.35">
      <c r="A25" s="53" t="str">
        <f t="shared" si="5"/>
        <v xml:space="preserve"> </v>
      </c>
      <c r="B25" s="3"/>
      <c r="C25" s="22"/>
      <c r="D25" s="23"/>
      <c r="E25" s="23"/>
      <c r="F25" s="23"/>
      <c r="G25" s="24"/>
      <c r="H25" s="25"/>
      <c r="I25" s="137"/>
      <c r="J25" s="22"/>
      <c r="K25" s="23"/>
      <c r="L25" s="30"/>
      <c r="M25" s="39"/>
      <c r="N25" s="23"/>
      <c r="O25" s="23"/>
      <c r="P25" s="23"/>
      <c r="Q25" s="22"/>
      <c r="R25" s="24"/>
      <c r="S25" s="22"/>
      <c r="T25" s="23"/>
      <c r="U25" s="23"/>
      <c r="V25" s="30"/>
      <c r="W25" s="24"/>
      <c r="X25" s="22"/>
      <c r="Y25" s="24"/>
      <c r="Z25" s="25"/>
      <c r="AA25" s="22"/>
      <c r="AB25" s="23"/>
      <c r="AC25" s="24"/>
      <c r="AD25" s="22"/>
      <c r="AE25" s="23"/>
      <c r="AF25" s="30"/>
      <c r="AG25" s="22"/>
      <c r="AH25" s="23"/>
      <c r="AI25" s="31"/>
      <c r="AJ25" s="130">
        <f t="shared" si="6"/>
        <v>0</v>
      </c>
      <c r="AK25" s="2"/>
      <c r="AL25" s="2"/>
      <c r="AM25" s="65" t="str">
        <f t="shared" si="1"/>
        <v/>
      </c>
      <c r="AN25" s="65" t="str">
        <f t="shared" si="2"/>
        <v/>
      </c>
      <c r="AO25" s="77" t="str">
        <f t="shared" si="3"/>
        <v/>
      </c>
      <c r="AP25" s="78" t="str">
        <f t="shared" si="4"/>
        <v/>
      </c>
    </row>
    <row r="26" spans="1:43" ht="20.399999999999999" x14ac:dyDescent="0.35">
      <c r="A26" s="53" t="str">
        <f t="shared" si="5"/>
        <v xml:space="preserve"> </v>
      </c>
      <c r="B26" s="3"/>
      <c r="C26" s="22"/>
      <c r="D26" s="23"/>
      <c r="E26" s="23"/>
      <c r="F26" s="23"/>
      <c r="G26" s="24"/>
      <c r="H26" s="25"/>
      <c r="I26" s="137"/>
      <c r="J26" s="22"/>
      <c r="K26" s="23"/>
      <c r="L26" s="30"/>
      <c r="M26" s="39"/>
      <c r="N26" s="23"/>
      <c r="O26" s="23"/>
      <c r="P26" s="23"/>
      <c r="Q26" s="22"/>
      <c r="R26" s="24"/>
      <c r="S26" s="22"/>
      <c r="T26" s="23"/>
      <c r="U26" s="23"/>
      <c r="V26" s="30"/>
      <c r="W26" s="24"/>
      <c r="X26" s="22"/>
      <c r="Y26" s="24"/>
      <c r="Z26" s="25"/>
      <c r="AA26" s="22"/>
      <c r="AB26" s="23"/>
      <c r="AC26" s="24"/>
      <c r="AD26" s="22"/>
      <c r="AE26" s="23"/>
      <c r="AF26" s="30"/>
      <c r="AG26" s="22"/>
      <c r="AH26" s="23"/>
      <c r="AI26" s="31"/>
      <c r="AJ26" s="130">
        <f t="shared" si="6"/>
        <v>0</v>
      </c>
      <c r="AK26" s="2"/>
      <c r="AL26" s="2"/>
      <c r="AM26" s="65" t="str">
        <f t="shared" si="1"/>
        <v/>
      </c>
      <c r="AN26" s="65" t="str">
        <f t="shared" si="2"/>
        <v/>
      </c>
      <c r="AO26" s="77" t="str">
        <f t="shared" si="3"/>
        <v/>
      </c>
      <c r="AP26" s="78" t="str">
        <f t="shared" si="4"/>
        <v/>
      </c>
    </row>
    <row r="27" spans="1:43" ht="21" thickBot="1" x14ac:dyDescent="0.4">
      <c r="A27" s="53" t="str">
        <f t="shared" si="5"/>
        <v xml:space="preserve"> </v>
      </c>
      <c r="B27" s="3"/>
      <c r="C27" s="22"/>
      <c r="D27" s="23"/>
      <c r="E27" s="23"/>
      <c r="F27" s="23"/>
      <c r="G27" s="24"/>
      <c r="H27" s="25"/>
      <c r="I27" s="137"/>
      <c r="J27" s="22"/>
      <c r="K27" s="23"/>
      <c r="L27" s="30"/>
      <c r="M27" s="39"/>
      <c r="N27" s="23"/>
      <c r="O27" s="23"/>
      <c r="P27" s="23"/>
      <c r="Q27" s="22"/>
      <c r="R27" s="24"/>
      <c r="S27" s="22"/>
      <c r="T27" s="23"/>
      <c r="U27" s="23"/>
      <c r="V27" s="30"/>
      <c r="W27" s="24"/>
      <c r="X27" s="22"/>
      <c r="Y27" s="24"/>
      <c r="Z27" s="25"/>
      <c r="AA27" s="22"/>
      <c r="AB27" s="23"/>
      <c r="AC27" s="24"/>
      <c r="AD27" s="22"/>
      <c r="AE27" s="23"/>
      <c r="AF27" s="30"/>
      <c r="AG27" s="22"/>
      <c r="AH27" s="23"/>
      <c r="AI27" s="31"/>
      <c r="AJ27" s="132">
        <f t="shared" si="6"/>
        <v>0</v>
      </c>
      <c r="AK27" s="2"/>
      <c r="AL27" s="2"/>
      <c r="AM27" s="93" t="str">
        <f t="shared" si="1"/>
        <v/>
      </c>
      <c r="AN27" s="65" t="str">
        <f t="shared" si="2"/>
        <v/>
      </c>
      <c r="AO27" s="77" t="str">
        <f t="shared" si="3"/>
        <v/>
      </c>
      <c r="AP27" s="78" t="str">
        <f t="shared" si="4"/>
        <v/>
      </c>
    </row>
    <row r="28" spans="1:43" ht="18.600000000000001" thickBot="1" x14ac:dyDescent="0.4">
      <c r="A28" s="213" t="s">
        <v>16</v>
      </c>
      <c r="B28" s="214"/>
      <c r="C28" s="215">
        <f>SUM(C10:G27)</f>
        <v>21.400000000000002</v>
      </c>
      <c r="D28" s="216"/>
      <c r="E28" s="216"/>
      <c r="F28" s="216"/>
      <c r="G28" s="217"/>
      <c r="H28" s="43">
        <f>SUM(H10:H27)</f>
        <v>0</v>
      </c>
      <c r="I28" s="43">
        <f>SUM(I10:I27)</f>
        <v>131.25</v>
      </c>
      <c r="J28" s="215">
        <f>SUM(J10:J27,L10:L27)</f>
        <v>71.449999999999989</v>
      </c>
      <c r="K28" s="216"/>
      <c r="L28" s="229"/>
      <c r="M28" s="216">
        <f>SUM(M10:P27)</f>
        <v>3.5</v>
      </c>
      <c r="N28" s="216"/>
      <c r="O28" s="216"/>
      <c r="P28" s="217"/>
      <c r="Q28" s="215">
        <f>SUM(Q10:R27)</f>
        <v>0</v>
      </c>
      <c r="R28" s="217"/>
      <c r="S28" s="215">
        <f>SUM(S10:W27)</f>
        <v>33.200000000000003</v>
      </c>
      <c r="T28" s="216"/>
      <c r="U28" s="216"/>
      <c r="V28" s="216"/>
      <c r="W28" s="217"/>
      <c r="X28" s="215">
        <f>SUM(X10:Y27)</f>
        <v>0</v>
      </c>
      <c r="Y28" s="217"/>
      <c r="Z28" s="44">
        <f>SUM(Z10:Z27)</f>
        <v>47.85</v>
      </c>
      <c r="AA28" s="215">
        <f>SUM(AA10:AC27)</f>
        <v>0</v>
      </c>
      <c r="AB28" s="216"/>
      <c r="AC28" s="217"/>
      <c r="AD28" s="215">
        <f>SUM(AD10:AF27)</f>
        <v>11</v>
      </c>
      <c r="AE28" s="216"/>
      <c r="AF28" s="216"/>
      <c r="AG28" s="215">
        <f>SUM(AG10:AI27)</f>
        <v>0</v>
      </c>
      <c r="AH28" s="216"/>
      <c r="AI28" s="251"/>
      <c r="AJ28" s="131">
        <f>SUM(AJ10:AJ27)</f>
        <v>319.64999999999998</v>
      </c>
      <c r="AK28" s="61"/>
      <c r="AL28" s="6"/>
      <c r="AM28" s="63"/>
      <c r="AN28" s="68" t="str">
        <f t="shared" ref="AN28" si="7">IFERROR(IF(ISNUMBER(VALUE(MID(AL28,1,2))),MID(AL28,1,2),MID(AL28,1,1))+IF(ISNUMBER(VALUE(MID(AL28,SEARCH("H",AL28)+1,1))),0.5,),"")</f>
        <v/>
      </c>
      <c r="AO28" s="74"/>
      <c r="AP28" s="71"/>
    </row>
    <row r="29" spans="1:43" ht="18" x14ac:dyDescent="0.35">
      <c r="A29" s="116"/>
      <c r="B29" s="110"/>
      <c r="C29" s="111"/>
      <c r="D29" s="111"/>
      <c r="E29" s="111"/>
      <c r="F29" s="111"/>
      <c r="G29" s="111"/>
      <c r="H29" s="116"/>
      <c r="I29" s="116"/>
      <c r="J29" s="116"/>
      <c r="K29" s="116"/>
      <c r="L29" s="116"/>
      <c r="M29" s="111"/>
      <c r="N29" s="111"/>
      <c r="O29" s="111"/>
      <c r="P29" s="111"/>
      <c r="Q29" s="111"/>
      <c r="R29" s="111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258" t="s">
        <v>19</v>
      </c>
      <c r="AH29" s="259"/>
      <c r="AI29" s="260"/>
      <c r="AJ29" s="6"/>
      <c r="AK29" s="6"/>
      <c r="AL29" s="6"/>
      <c r="AM29" s="63"/>
      <c r="AN29" s="69" t="s">
        <v>29</v>
      </c>
      <c r="AO29" s="75">
        <f>IFERROR(SUM(AO10:AO23),"")</f>
        <v>0</v>
      </c>
      <c r="AP29" s="72">
        <f>IFERROR(SUM(AP10:AP27),"")</f>
        <v>0</v>
      </c>
    </row>
    <row r="30" spans="1:43" ht="15" customHeight="1" thickBot="1" x14ac:dyDescent="0.4">
      <c r="A30" s="117"/>
      <c r="B30" s="112"/>
      <c r="C30" s="113"/>
      <c r="D30" s="113"/>
      <c r="E30" s="113"/>
      <c r="F30" s="113"/>
      <c r="G30" s="113"/>
      <c r="H30" s="117"/>
      <c r="I30" s="117"/>
      <c r="J30" s="120" t="s">
        <v>40</v>
      </c>
      <c r="K30" s="118" cm="1">
        <f t="array" ref="K30">SUMPRODUCT(1*(ISNUMBER($Q10:$Q27)=FALSE),1*(ISNUMBER($A10:$A27)),1*(ISNUMBER(SEARCH("*m",TEXT($A10:$A27,"jjj jj mm aa"),3))=FALSE),1*(ISBLANK($B10:$B27)))*15</f>
        <v>135</v>
      </c>
      <c r="L30" s="117"/>
      <c r="M30" s="111"/>
      <c r="N30" s="111"/>
      <c r="O30" s="111"/>
      <c r="P30" s="111"/>
      <c r="Q30" s="111"/>
      <c r="R30" s="111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111"/>
      <c r="AG30" s="261"/>
      <c r="AH30" s="262"/>
      <c r="AI30" s="263"/>
      <c r="AJ30" s="273"/>
      <c r="AK30" s="59"/>
      <c r="AL30" s="21"/>
      <c r="AM30" s="64"/>
      <c r="AN30" s="69" t="s">
        <v>30</v>
      </c>
      <c r="AO30" s="76">
        <f>IFERROR(AO29/COUNTIF(AO10:AO27,"&gt;"&amp;0),0)</f>
        <v>0</v>
      </c>
      <c r="AP30" s="73">
        <f>IFERROR(AP29/COUNT(AP10:AP27),0)</f>
        <v>0</v>
      </c>
    </row>
    <row r="31" spans="1:43" ht="15" customHeight="1" x14ac:dyDescent="0.3">
      <c r="A31" s="114"/>
      <c r="B31" s="112"/>
      <c r="C31" s="113"/>
      <c r="D31" s="113"/>
      <c r="E31" s="113"/>
      <c r="F31" s="113"/>
      <c r="G31" s="113"/>
      <c r="H31" s="114"/>
      <c r="I31" s="114"/>
      <c r="J31" s="120" t="s">
        <v>41</v>
      </c>
      <c r="K31" s="119">
        <f>K30-SUM(K10:K27)</f>
        <v>135</v>
      </c>
      <c r="L31" s="114"/>
      <c r="M31" s="111"/>
      <c r="N31" s="111"/>
      <c r="O31" s="111"/>
      <c r="P31" s="111"/>
      <c r="Q31" s="111"/>
      <c r="R31" s="111"/>
      <c r="S31" s="111"/>
      <c r="T31" s="111"/>
      <c r="U31" s="111"/>
      <c r="V31" s="111"/>
      <c r="W31" s="111"/>
      <c r="X31" s="111"/>
      <c r="Y31" s="111"/>
      <c r="Z31" s="111"/>
      <c r="AA31" s="111"/>
      <c r="AB31" s="111"/>
      <c r="AC31" s="111"/>
      <c r="AD31" s="111"/>
      <c r="AE31" s="111"/>
      <c r="AF31" s="111"/>
      <c r="AG31" s="252">
        <f>AJ28</f>
        <v>319.64999999999998</v>
      </c>
      <c r="AH31" s="253"/>
      <c r="AI31" s="254"/>
      <c r="AJ31" s="273"/>
      <c r="AK31" s="59"/>
      <c r="AL31" s="21"/>
      <c r="AM31" s="21"/>
      <c r="AN31" s="21"/>
      <c r="AO31" s="81" t="str">
        <f>IF(COUNTIF(AO10:AO27,"&gt;"&amp;0)=1,"sur "&amp;COUNTIF(AO10:AO27,"&gt;"&amp;0)&amp;" jour",IF(COUNTIF(AO10:AO27,"&gt;"&amp;0)&gt;1,"sur "&amp;COUNTIF(AO10:AO27,"&gt;"&amp;0)&amp;" jours",""))</f>
        <v/>
      </c>
      <c r="AP31" s="21"/>
    </row>
    <row r="32" spans="1:43" ht="14.4" customHeight="1" thickBot="1" x14ac:dyDescent="0.35">
      <c r="A32" s="114"/>
      <c r="B32" s="112"/>
      <c r="C32" s="113"/>
      <c r="D32" s="113"/>
      <c r="E32" s="113"/>
      <c r="F32" s="113"/>
      <c r="G32" s="113"/>
      <c r="H32" s="114"/>
      <c r="I32" s="114"/>
      <c r="J32" s="114"/>
      <c r="L32" s="114"/>
      <c r="M32" s="111"/>
      <c r="N32" s="111"/>
      <c r="O32" s="111"/>
      <c r="P32" s="111"/>
      <c r="Q32" s="111"/>
      <c r="R32" s="111"/>
      <c r="S32" s="111"/>
      <c r="T32" s="111"/>
      <c r="U32" s="111"/>
      <c r="V32" s="111"/>
      <c r="W32" s="111"/>
      <c r="X32" s="111"/>
      <c r="Y32" s="111"/>
      <c r="Z32" s="111"/>
      <c r="AA32" s="111"/>
      <c r="AB32" s="111"/>
      <c r="AC32" s="111"/>
      <c r="AD32" s="111"/>
      <c r="AE32" s="111"/>
      <c r="AF32" s="111"/>
      <c r="AG32" s="255"/>
      <c r="AH32" s="256"/>
      <c r="AI32" s="257"/>
      <c r="AJ32" s="248"/>
      <c r="AK32" s="60"/>
      <c r="AL32" s="14"/>
      <c r="AM32" s="14"/>
      <c r="AN32" s="14"/>
      <c r="AO32" s="14"/>
      <c r="AP32" s="14"/>
      <c r="AQ32" s="14"/>
    </row>
    <row r="33" spans="1:43" ht="14.4" customHeight="1" thickTop="1" x14ac:dyDescent="0.3">
      <c r="A33" s="114"/>
      <c r="B33" s="112"/>
      <c r="C33" s="113"/>
      <c r="D33" s="113"/>
      <c r="E33" s="113"/>
      <c r="F33" s="113"/>
      <c r="G33" s="113"/>
      <c r="H33" s="114"/>
      <c r="I33" s="114"/>
      <c r="J33" s="114"/>
      <c r="K33" s="114"/>
      <c r="L33" s="114"/>
      <c r="M33" s="111"/>
      <c r="N33" s="111"/>
      <c r="O33" s="111"/>
      <c r="P33" s="111"/>
      <c r="Q33" s="111"/>
      <c r="R33" s="111"/>
      <c r="S33" s="111"/>
      <c r="T33" s="111"/>
      <c r="U33" s="111"/>
      <c r="V33" s="111"/>
      <c r="W33" s="111"/>
      <c r="X33" s="111"/>
      <c r="Y33" s="111"/>
      <c r="Z33" s="111"/>
      <c r="AA33" s="111"/>
      <c r="AB33" s="111"/>
      <c r="AC33" s="111"/>
      <c r="AD33" s="111"/>
      <c r="AE33" s="111"/>
      <c r="AF33" s="111"/>
      <c r="AG33" s="106"/>
      <c r="AH33" s="106"/>
      <c r="AI33" s="106"/>
      <c r="AJ33" s="248"/>
      <c r="AK33" s="60"/>
      <c r="AL33" s="14"/>
      <c r="AM33" s="14"/>
      <c r="AN33" s="14"/>
      <c r="AO33" s="14"/>
      <c r="AP33" s="14"/>
      <c r="AQ33" s="14"/>
    </row>
    <row r="34" spans="1:43" ht="14.4" customHeight="1" x14ac:dyDescent="0.3">
      <c r="A34" s="115"/>
      <c r="B34" s="115"/>
      <c r="C34" s="115"/>
      <c r="D34" s="115"/>
      <c r="E34" s="115"/>
      <c r="F34" s="115"/>
      <c r="G34" s="115"/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5"/>
      <c r="S34" s="115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08"/>
      <c r="AH34" s="108"/>
      <c r="AI34" s="108"/>
      <c r="AJ34" s="14"/>
      <c r="AK34" s="14"/>
      <c r="AL34" s="14"/>
      <c r="AM34" s="14"/>
      <c r="AN34" s="14"/>
      <c r="AO34" s="6"/>
      <c r="AP34" s="6"/>
    </row>
    <row r="35" spans="1:43" ht="15" customHeight="1" thickBot="1" x14ac:dyDescent="0.35">
      <c r="A35" s="115"/>
      <c r="B35" s="115"/>
      <c r="C35" s="115"/>
      <c r="D35" s="115"/>
      <c r="E35" s="115"/>
      <c r="F35" s="115"/>
      <c r="G35" s="115"/>
      <c r="H35" s="115"/>
      <c r="I35" s="115"/>
      <c r="J35" s="115"/>
      <c r="K35" s="115"/>
      <c r="L35" s="115"/>
      <c r="M35" s="115"/>
      <c r="N35" s="115"/>
      <c r="O35" s="115"/>
      <c r="P35" s="115"/>
      <c r="Q35" s="115"/>
      <c r="R35" s="115"/>
      <c r="S35" s="115"/>
      <c r="T35" s="115"/>
      <c r="U35" s="115"/>
      <c r="V35" s="115"/>
      <c r="W35" s="115"/>
      <c r="X35" s="115"/>
      <c r="Y35" s="115"/>
      <c r="Z35" s="115"/>
      <c r="AA35" s="115"/>
      <c r="AB35" s="115"/>
      <c r="AC35" s="115"/>
      <c r="AD35" s="115"/>
      <c r="AE35" s="115"/>
      <c r="AF35" s="115"/>
      <c r="AG35" s="109"/>
      <c r="AH35" s="109"/>
      <c r="AI35" s="109"/>
      <c r="AJ35" s="6"/>
      <c r="AK35" s="6"/>
      <c r="AL35" s="6"/>
      <c r="AM35" s="6"/>
      <c r="AN35" s="6"/>
      <c r="AO35" s="6"/>
      <c r="AP35" s="6"/>
    </row>
    <row r="36" spans="1:43" ht="15" customHeight="1" thickTop="1" thickBot="1" x14ac:dyDescent="0.35">
      <c r="A36" s="11"/>
      <c r="B36" s="236"/>
      <c r="C36" s="236"/>
      <c r="D36" s="236"/>
      <c r="E36" s="236"/>
      <c r="F36" s="9"/>
      <c r="G36" s="9"/>
      <c r="H36" s="9"/>
      <c r="I36" s="9"/>
      <c r="J36" s="46"/>
      <c r="K36" s="46"/>
      <c r="L36" s="46"/>
      <c r="M36" s="46"/>
      <c r="N36" s="141"/>
      <c r="O36" s="141"/>
      <c r="P36" s="141"/>
      <c r="Q36" s="141"/>
      <c r="R36" s="46"/>
      <c r="S36" s="142"/>
      <c r="T36" s="142"/>
      <c r="U36" s="142"/>
      <c r="V36" s="142"/>
      <c r="W36" s="142"/>
      <c r="X36" s="46"/>
      <c r="Y36" s="46"/>
      <c r="Z36" s="46"/>
      <c r="AA36" s="9"/>
      <c r="AB36" s="9"/>
      <c r="AC36" s="9"/>
      <c r="AD36" s="9"/>
      <c r="AE36" s="9"/>
      <c r="AF36" s="9"/>
      <c r="AG36" s="237" t="str">
        <f>IF(AG38="AUCUN JOUR DE FRAIS","AUCUNE DEP",ROUND(AJ28/AK38,2)&amp;" € MOY. DEPENSE(S)/JOUR")</f>
        <v>63,93 € MOY. DEPENSE(S)/JOUR</v>
      </c>
      <c r="AH36" s="238"/>
      <c r="AI36" s="238"/>
      <c r="AJ36" s="239"/>
      <c r="AK36" s="62"/>
      <c r="AL36" s="198" t="str">
        <f>MAX(AJ10:AJ27)&amp;" € max. depens./jour"</f>
        <v>143,25 € max. depens./jour</v>
      </c>
      <c r="AM36" s="199"/>
      <c r="AN36" s="204" t="str">
        <f>_xlfn.MINIFS(AJ10:AJ27,AJ10:AJ27,"&gt;0")&amp;" € min. depens./jour"</f>
        <v>9,82 € min. depens./jour</v>
      </c>
      <c r="AO36" s="205"/>
    </row>
    <row r="37" spans="1:43" ht="15" customHeight="1" thickBot="1" x14ac:dyDescent="0.9">
      <c r="A37" s="11"/>
      <c r="B37" s="16"/>
      <c r="C37" s="16"/>
      <c r="D37" s="16"/>
      <c r="E37" s="16"/>
      <c r="F37" s="9"/>
      <c r="G37" s="9"/>
      <c r="H37" s="9"/>
      <c r="I37" s="9"/>
      <c r="J37" s="46"/>
      <c r="K37" s="46"/>
      <c r="L37" s="46"/>
      <c r="M37" s="146"/>
      <c r="N37" s="146"/>
      <c r="O37" s="146"/>
      <c r="P37" s="146"/>
      <c r="Q37" s="146"/>
      <c r="R37" s="46"/>
      <c r="S37" s="46"/>
      <c r="T37" s="46"/>
      <c r="U37" s="46"/>
      <c r="V37" s="46"/>
      <c r="W37" s="46"/>
      <c r="X37" s="46"/>
      <c r="Y37" s="46"/>
      <c r="Z37" s="46"/>
      <c r="AA37" s="9"/>
      <c r="AB37" s="9"/>
      <c r="AC37" s="9"/>
      <c r="AD37" s="9"/>
      <c r="AE37" s="9"/>
      <c r="AF37" s="9"/>
      <c r="AG37" s="20"/>
      <c r="AH37" s="20"/>
      <c r="AI37" s="20"/>
      <c r="AJ37" s="20"/>
      <c r="AK37" s="20"/>
      <c r="AL37" s="200"/>
      <c r="AM37" s="201"/>
      <c r="AN37" s="206"/>
      <c r="AO37" s="207"/>
    </row>
    <row r="38" spans="1:43" ht="15" customHeight="1" x14ac:dyDescent="0.85">
      <c r="A38" s="11"/>
      <c r="B38" s="16"/>
      <c r="C38" s="16"/>
      <c r="D38" s="16"/>
      <c r="E38" s="16"/>
      <c r="F38" s="16"/>
      <c r="G38" s="16"/>
      <c r="H38" s="16"/>
      <c r="I38" s="16"/>
      <c r="J38" s="143"/>
      <c r="K38" s="143"/>
      <c r="L38" s="47"/>
      <c r="M38" s="147"/>
      <c r="N38" s="147"/>
      <c r="O38" s="147"/>
      <c r="P38" s="147"/>
      <c r="Q38" s="147"/>
      <c r="R38" s="46"/>
      <c r="S38" s="46"/>
      <c r="T38" s="46"/>
      <c r="U38" s="46"/>
      <c r="V38" s="46"/>
      <c r="W38" s="46"/>
      <c r="X38" s="46"/>
      <c r="Y38" s="144"/>
      <c r="Z38" s="144"/>
      <c r="AA38" s="19"/>
      <c r="AB38" s="19"/>
      <c r="AC38" s="17"/>
      <c r="AD38" s="17"/>
      <c r="AE38" s="9"/>
      <c r="AF38" s="9"/>
      <c r="AG38" s="242" t="str">
        <f>IF(COUNTIF(AJ10:AJ27,"&gt;0"),COUNTIF(AJ10:AJ27,"&gt;0")&amp;" JOUR(S) DE FRAIS REAL.","AUCUN JOUR DE FRAIS")</f>
        <v>5 JOUR(S) DE FRAIS REAL.</v>
      </c>
      <c r="AH38" s="243"/>
      <c r="AI38" s="243"/>
      <c r="AJ38" s="244"/>
      <c r="AK38" s="240">
        <f>COUNTIF(AJ10:AJ27,"&gt;0")</f>
        <v>5</v>
      </c>
      <c r="AL38" s="200"/>
      <c r="AM38" s="201"/>
      <c r="AN38" s="206"/>
      <c r="AO38" s="207"/>
    </row>
    <row r="39" spans="1:43" ht="15" customHeight="1" thickBot="1" x14ac:dyDescent="0.9">
      <c r="A39" s="11"/>
      <c r="B39" s="16"/>
      <c r="C39" s="16"/>
      <c r="D39" s="16"/>
      <c r="E39" s="16"/>
      <c r="F39" s="16"/>
      <c r="G39" s="16"/>
      <c r="H39" s="16"/>
      <c r="I39" s="16"/>
      <c r="J39" s="143"/>
      <c r="K39" s="143"/>
      <c r="L39" s="47"/>
      <c r="M39" s="147"/>
      <c r="N39" s="147"/>
      <c r="O39" s="147"/>
      <c r="P39" s="147"/>
      <c r="Q39" s="147"/>
      <c r="R39" s="148"/>
      <c r="S39" s="148"/>
      <c r="T39" s="148"/>
      <c r="U39" s="149"/>
      <c r="V39" s="149"/>
      <c r="W39" s="150"/>
      <c r="X39" s="150"/>
      <c r="Y39" s="144"/>
      <c r="Z39" s="144"/>
      <c r="AA39" s="19"/>
      <c r="AB39" s="19"/>
      <c r="AC39" s="17"/>
      <c r="AD39" s="17"/>
      <c r="AE39" s="9"/>
      <c r="AF39" s="9"/>
      <c r="AG39" s="245"/>
      <c r="AH39" s="246"/>
      <c r="AI39" s="246"/>
      <c r="AJ39" s="247"/>
      <c r="AK39" s="241"/>
      <c r="AL39" s="202"/>
      <c r="AM39" s="203"/>
      <c r="AN39" s="208"/>
      <c r="AO39" s="209"/>
    </row>
    <row r="40" spans="1:43" ht="15" customHeight="1" x14ac:dyDescent="0.85">
      <c r="A40" s="11"/>
      <c r="B40" s="9"/>
      <c r="C40" s="9"/>
      <c r="D40" s="9"/>
      <c r="E40" s="9"/>
      <c r="F40" s="16"/>
      <c r="G40" s="16"/>
      <c r="H40" s="16"/>
      <c r="I40" s="16"/>
      <c r="J40" s="143"/>
      <c r="K40" s="143"/>
      <c r="L40" s="47"/>
      <c r="M40" s="147"/>
      <c r="N40" s="147"/>
      <c r="O40" s="147"/>
      <c r="P40" s="147"/>
      <c r="Q40" s="147"/>
      <c r="R40" s="148"/>
      <c r="S40" s="148"/>
      <c r="T40" s="148"/>
      <c r="U40" s="149"/>
      <c r="V40" s="149"/>
      <c r="W40" s="150"/>
      <c r="X40" s="150"/>
      <c r="Y40" s="144"/>
      <c r="Z40" s="144"/>
      <c r="AA40" s="19"/>
      <c r="AB40" s="19"/>
      <c r="AC40" s="17"/>
      <c r="AD40" s="17"/>
      <c r="AE40" s="9"/>
      <c r="AF40" s="9"/>
      <c r="AG40" s="9"/>
      <c r="AH40" s="9"/>
      <c r="AI40" s="9"/>
      <c r="AJ40" s="10"/>
      <c r="AK40" s="10"/>
      <c r="AL40" s="6"/>
      <c r="AM40" s="6"/>
      <c r="AN40" s="6"/>
      <c r="AO40" s="6"/>
      <c r="AP40" s="6"/>
    </row>
    <row r="41" spans="1:43" ht="15" customHeight="1" x14ac:dyDescent="0.85">
      <c r="A41" s="11"/>
      <c r="B41" s="16"/>
      <c r="C41" s="16"/>
      <c r="D41" s="16"/>
      <c r="E41" s="16"/>
      <c r="F41" s="16"/>
      <c r="G41" s="16"/>
      <c r="H41" s="16"/>
      <c r="I41" s="16"/>
      <c r="J41" s="143"/>
      <c r="K41" s="143"/>
      <c r="L41" s="47"/>
      <c r="M41" s="146"/>
      <c r="N41" s="146"/>
      <c r="O41" s="146"/>
      <c r="P41" s="146"/>
      <c r="Q41" s="146"/>
      <c r="R41" s="148"/>
      <c r="S41" s="148"/>
      <c r="T41" s="148"/>
      <c r="U41" s="149"/>
      <c r="V41" s="149"/>
      <c r="W41" s="150"/>
      <c r="X41" s="150"/>
      <c r="Y41" s="144"/>
      <c r="Z41" s="144"/>
      <c r="AA41" s="19"/>
      <c r="AB41" s="19"/>
      <c r="AC41" s="17"/>
      <c r="AD41" s="17"/>
      <c r="AE41" s="9"/>
      <c r="AF41" s="9"/>
      <c r="AG41" s="236"/>
      <c r="AH41" s="236"/>
      <c r="AI41" s="236"/>
      <c r="AJ41" s="236"/>
      <c r="AK41" s="58"/>
      <c r="AM41" s="13"/>
      <c r="AN41" s="6"/>
      <c r="AO41" s="6"/>
      <c r="AP41" s="6"/>
    </row>
    <row r="42" spans="1:43" ht="15" customHeight="1" x14ac:dyDescent="0.85">
      <c r="A42" s="11"/>
      <c r="B42" s="16"/>
      <c r="C42" s="16"/>
      <c r="D42" s="16"/>
      <c r="E42" s="16"/>
      <c r="F42" s="9"/>
      <c r="G42" s="9"/>
      <c r="H42" s="9"/>
      <c r="I42" s="9"/>
      <c r="J42" s="46"/>
      <c r="K42" s="46"/>
      <c r="L42" s="46"/>
      <c r="M42" s="147"/>
      <c r="N42" s="147"/>
      <c r="O42" s="147"/>
      <c r="P42" s="147"/>
      <c r="Q42" s="147"/>
      <c r="R42" s="148"/>
      <c r="S42" s="148"/>
      <c r="T42" s="148"/>
      <c r="U42" s="149"/>
      <c r="V42" s="149"/>
      <c r="W42" s="150"/>
      <c r="X42" s="150"/>
      <c r="Y42" s="46"/>
      <c r="Z42" s="46"/>
      <c r="AA42" s="9"/>
      <c r="AB42" s="9"/>
      <c r="AC42" s="9"/>
      <c r="AD42" s="9"/>
      <c r="AE42" s="9"/>
      <c r="AF42" s="9"/>
      <c r="AG42" s="236"/>
      <c r="AH42" s="236"/>
      <c r="AI42" s="236"/>
      <c r="AJ42" s="236"/>
      <c r="AK42" s="58"/>
      <c r="AM42" s="6"/>
      <c r="AN42" s="6"/>
      <c r="AO42" s="6"/>
      <c r="AP42" s="6"/>
    </row>
    <row r="43" spans="1:43" ht="15" customHeight="1" x14ac:dyDescent="0.85">
      <c r="A43" s="6"/>
      <c r="B43" s="16"/>
      <c r="C43" s="16"/>
      <c r="D43" s="16"/>
      <c r="E43" s="16"/>
      <c r="F43" s="9"/>
      <c r="G43" s="9"/>
      <c r="H43" s="9"/>
      <c r="I43" s="9"/>
      <c r="J43" s="46"/>
      <c r="K43" s="46"/>
      <c r="L43" s="46"/>
      <c r="M43" s="147"/>
      <c r="N43" s="147"/>
      <c r="O43" s="147"/>
      <c r="P43" s="147"/>
      <c r="Q43" s="147"/>
      <c r="R43" s="46"/>
      <c r="S43" s="46"/>
      <c r="T43" s="46"/>
      <c r="U43" s="46"/>
      <c r="V43" s="46"/>
      <c r="W43" s="46"/>
      <c r="X43" s="46"/>
      <c r="Y43" s="46"/>
      <c r="Z43" s="46"/>
      <c r="AA43" s="9"/>
      <c r="AB43" s="9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</row>
    <row r="44" spans="1:43" ht="15" customHeight="1" x14ac:dyDescent="0.3">
      <c r="J44" s="145"/>
      <c r="K44" s="145"/>
      <c r="L44" s="145"/>
      <c r="M44" s="147"/>
      <c r="N44" s="147"/>
      <c r="O44" s="147"/>
      <c r="P44" s="147"/>
      <c r="Q44" s="147"/>
      <c r="R44" s="46"/>
      <c r="S44" s="46"/>
      <c r="T44" s="46"/>
      <c r="U44" s="46"/>
      <c r="V44" s="46"/>
      <c r="W44" s="46"/>
      <c r="X44" s="46"/>
      <c r="Y44" s="145"/>
      <c r="Z44" s="145"/>
    </row>
    <row r="45" spans="1:43" ht="15" customHeight="1" x14ac:dyDescent="0.3">
      <c r="J45" s="145"/>
      <c r="K45" s="145"/>
      <c r="L45" s="145"/>
      <c r="M45" s="151"/>
      <c r="N45" s="151"/>
      <c r="O45" s="151"/>
      <c r="P45" s="151"/>
      <c r="Q45" s="151"/>
      <c r="R45" s="46"/>
      <c r="S45" s="46"/>
      <c r="T45" s="46"/>
      <c r="U45" s="46"/>
      <c r="V45" s="46"/>
      <c r="W45" s="46"/>
      <c r="X45" s="46"/>
      <c r="Y45" s="145"/>
      <c r="Z45" s="145"/>
    </row>
    <row r="46" spans="1:43" ht="15" customHeight="1" x14ac:dyDescent="0.3">
      <c r="J46" s="145"/>
      <c r="K46" s="145"/>
      <c r="L46" s="145"/>
      <c r="M46" s="152"/>
      <c r="N46" s="152"/>
      <c r="O46" s="152"/>
      <c r="P46" s="152"/>
      <c r="Q46" s="152"/>
      <c r="R46" s="46"/>
      <c r="S46" s="46"/>
      <c r="T46" s="46"/>
      <c r="U46" s="46"/>
      <c r="V46" s="46"/>
      <c r="W46" s="46"/>
      <c r="X46" s="46"/>
      <c r="Y46" s="145"/>
      <c r="Z46" s="145"/>
    </row>
    <row r="47" spans="1:43" ht="15" customHeight="1" x14ac:dyDescent="0.3">
      <c r="J47" s="145"/>
      <c r="K47" s="145"/>
      <c r="L47" s="145"/>
      <c r="M47" s="152"/>
      <c r="N47" s="152"/>
      <c r="O47" s="152"/>
      <c r="P47" s="152"/>
      <c r="Q47" s="152"/>
      <c r="R47" s="153"/>
      <c r="S47" s="153"/>
      <c r="T47" s="153"/>
      <c r="U47" s="149"/>
      <c r="V47" s="149"/>
      <c r="W47" s="150"/>
      <c r="X47" s="150"/>
      <c r="Y47" s="145"/>
      <c r="Z47" s="145"/>
    </row>
    <row r="48" spans="1:43" ht="15" customHeight="1" x14ac:dyDescent="0.3">
      <c r="J48" s="145"/>
      <c r="K48" s="145"/>
      <c r="L48" s="145"/>
      <c r="M48" s="152"/>
      <c r="N48" s="152"/>
      <c r="O48" s="152"/>
      <c r="P48" s="152"/>
      <c r="Q48" s="152"/>
      <c r="R48" s="153"/>
      <c r="S48" s="153"/>
      <c r="T48" s="153"/>
      <c r="U48" s="149"/>
      <c r="V48" s="149"/>
      <c r="W48" s="150"/>
      <c r="X48" s="150"/>
      <c r="Y48" s="145"/>
      <c r="Z48" s="145"/>
      <c r="AJ48" t="str">
        <f>IF(COUNTIF(AJ10:AJ27,"&gt;0"),COUNTIF(AJ10:AJ27,"&gt;0")&amp;" JOURS DE FRAIS","AUCUN JOUR DE FRAIS")</f>
        <v>5 JOURS DE FRAIS</v>
      </c>
    </row>
    <row r="49" spans="10:26" ht="15" customHeight="1" x14ac:dyDescent="0.3">
      <c r="J49" s="145"/>
      <c r="K49" s="145"/>
      <c r="L49" s="145"/>
      <c r="M49" s="151"/>
      <c r="N49" s="151"/>
      <c r="O49" s="151"/>
      <c r="P49" s="151"/>
      <c r="Q49" s="151"/>
      <c r="R49" s="153"/>
      <c r="S49" s="153"/>
      <c r="T49" s="153"/>
      <c r="U49" s="149"/>
      <c r="V49" s="149"/>
      <c r="W49" s="150"/>
      <c r="X49" s="150"/>
      <c r="Y49" s="145"/>
      <c r="Z49" s="145"/>
    </row>
    <row r="50" spans="10:26" ht="15" customHeight="1" x14ac:dyDescent="0.3">
      <c r="J50" s="145"/>
      <c r="K50" s="145"/>
      <c r="L50" s="145"/>
      <c r="M50" s="152"/>
      <c r="N50" s="152"/>
      <c r="O50" s="152"/>
      <c r="P50" s="152"/>
      <c r="Q50" s="152"/>
      <c r="R50" s="153"/>
      <c r="S50" s="153"/>
      <c r="T50" s="153"/>
      <c r="U50" s="149"/>
      <c r="V50" s="149"/>
      <c r="W50" s="150"/>
      <c r="X50" s="150"/>
      <c r="Y50" s="145"/>
      <c r="Z50" s="145"/>
    </row>
    <row r="51" spans="10:26" ht="15" customHeight="1" x14ac:dyDescent="0.3">
      <c r="J51" s="145"/>
      <c r="K51" s="145"/>
      <c r="L51" s="145"/>
      <c r="M51" s="152"/>
      <c r="N51" s="152"/>
      <c r="O51" s="152"/>
      <c r="P51" s="152"/>
      <c r="Q51" s="152"/>
      <c r="R51" s="46"/>
      <c r="S51" s="46"/>
      <c r="T51" s="46"/>
      <c r="U51" s="46"/>
      <c r="V51" s="46"/>
      <c r="W51" s="46"/>
      <c r="X51" s="46"/>
      <c r="Y51" s="145"/>
      <c r="Z51" s="145"/>
    </row>
    <row r="52" spans="10:26" ht="15" customHeight="1" x14ac:dyDescent="0.3">
      <c r="J52" s="145"/>
      <c r="K52" s="145"/>
      <c r="L52" s="145"/>
      <c r="M52" s="152"/>
      <c r="N52" s="152"/>
      <c r="O52" s="152"/>
      <c r="P52" s="152"/>
      <c r="Q52" s="152"/>
      <c r="R52" s="46"/>
      <c r="S52" s="46"/>
      <c r="T52" s="46"/>
      <c r="U52" s="46"/>
      <c r="V52" s="46"/>
      <c r="W52" s="46"/>
      <c r="X52" s="46"/>
      <c r="Y52" s="145"/>
      <c r="Z52" s="145"/>
    </row>
  </sheetData>
  <mergeCells count="60">
    <mergeCell ref="M1:N1"/>
    <mergeCell ref="O1:R1"/>
    <mergeCell ref="I6:J6"/>
    <mergeCell ref="K3:L3"/>
    <mergeCell ref="M3:N3"/>
    <mergeCell ref="Q3:R3"/>
    <mergeCell ref="K4:L4"/>
    <mergeCell ref="M4:N4"/>
    <mergeCell ref="Q4:R4"/>
    <mergeCell ref="M2:N2"/>
    <mergeCell ref="Q2:R2"/>
    <mergeCell ref="K2:L2"/>
    <mergeCell ref="K1:L1"/>
    <mergeCell ref="B1:C3"/>
    <mergeCell ref="D1:F3"/>
    <mergeCell ref="G1:G3"/>
    <mergeCell ref="B4:C5"/>
    <mergeCell ref="D4:E5"/>
    <mergeCell ref="F4:G5"/>
    <mergeCell ref="Z8:Z9"/>
    <mergeCell ref="AA8:AC9"/>
    <mergeCell ref="AP3:AQ4"/>
    <mergeCell ref="J8:L8"/>
    <mergeCell ref="AJ30:AJ31"/>
    <mergeCell ref="X28:Y28"/>
    <mergeCell ref="AA28:AC28"/>
    <mergeCell ref="Q9:R9"/>
    <mergeCell ref="S9:W9"/>
    <mergeCell ref="Q8:W8"/>
    <mergeCell ref="X8:Y9"/>
    <mergeCell ref="K5:Q6"/>
    <mergeCell ref="AJ32:AJ33"/>
    <mergeCell ref="AJ8:AJ9"/>
    <mergeCell ref="AG8:AI9"/>
    <mergeCell ref="AD28:AF28"/>
    <mergeCell ref="AG28:AI28"/>
    <mergeCell ref="AG31:AI32"/>
    <mergeCell ref="AG29:AI30"/>
    <mergeCell ref="AD8:AF9"/>
    <mergeCell ref="B36:E36"/>
    <mergeCell ref="AG41:AJ42"/>
    <mergeCell ref="AG36:AJ36"/>
    <mergeCell ref="AK38:AK39"/>
    <mergeCell ref="AG38:AJ39"/>
    <mergeCell ref="AL36:AM39"/>
    <mergeCell ref="AN36:AO39"/>
    <mergeCell ref="R5:R6"/>
    <mergeCell ref="AK8:AL8"/>
    <mergeCell ref="A28:B28"/>
    <mergeCell ref="C28:G28"/>
    <mergeCell ref="Q28:R28"/>
    <mergeCell ref="S28:W28"/>
    <mergeCell ref="A8:A9"/>
    <mergeCell ref="B8:B9"/>
    <mergeCell ref="C8:G9"/>
    <mergeCell ref="H8:H9"/>
    <mergeCell ref="J28:L28"/>
    <mergeCell ref="M28:P28"/>
    <mergeCell ref="I8:I9"/>
    <mergeCell ref="M8:P9"/>
  </mergeCells>
  <conditionalFormatting sqref="Y38:Z41">
    <cfRule type="dataBar" priority="92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{DAE362BA-A914-4F59-8AA5-60B3E32C903B}</x14:id>
        </ext>
      </extLst>
    </cfRule>
  </conditionalFormatting>
  <conditionalFormatting sqref="B37:E39">
    <cfRule type="cellIs" dxfId="55" priority="57" operator="greaterThan">
      <formula>80</formula>
    </cfRule>
    <cfRule type="colorScale" priority="58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F38:I41">
    <cfRule type="dataBar" priority="53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{A3536295-D6FF-456D-BDDE-1A2C31F17EE8}</x14:id>
        </ext>
      </extLst>
    </cfRule>
  </conditionalFormatting>
  <conditionalFormatting sqref="M42:Q44 B41:E43">
    <cfRule type="cellIs" dxfId="54" priority="27" operator="greaterThan">
      <formula>250</formula>
    </cfRule>
    <cfRule type="colorScale" priority="28">
      <colorScale>
        <cfvo type="num" val="0"/>
        <cfvo type="num" val="83"/>
        <cfvo type="num" val="166"/>
        <color rgb="FF63BE7B"/>
        <color rgb="FFFFEB84"/>
        <color rgb="FFF8696B"/>
      </colorScale>
    </cfRule>
  </conditionalFormatting>
  <conditionalFormatting sqref="R47:T50">
    <cfRule type="dataBar" priority="46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{358876D3-523C-48C3-BB49-4E6D572CAEB7}</x14:id>
        </ext>
      </extLst>
    </cfRule>
  </conditionalFormatting>
  <conditionalFormatting sqref="M46:Q48">
    <cfRule type="cellIs" dxfId="53" priority="43" operator="greaterThan">
      <formula>80</formula>
    </cfRule>
    <cfRule type="colorScale" priority="44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M50:Q52">
    <cfRule type="cellIs" dxfId="52" priority="41" operator="greaterThan">
      <formula>250</formula>
    </cfRule>
    <cfRule type="colorScale" priority="42">
      <colorScale>
        <cfvo type="num" val="0"/>
        <cfvo type="num" val="83"/>
        <cfvo type="num" val="166"/>
        <color rgb="FF63BE7B"/>
        <color rgb="FFFFEB84"/>
        <color rgb="FFF8696B"/>
      </colorScale>
    </cfRule>
  </conditionalFormatting>
  <conditionalFormatting sqref="R39:T42">
    <cfRule type="dataBar" priority="32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{664FD3FC-BCBB-4C99-B9E4-F935E182B88A}</x14:id>
        </ext>
      </extLst>
    </cfRule>
  </conditionalFormatting>
  <conditionalFormatting sqref="M38:Q40">
    <cfRule type="cellIs" dxfId="51" priority="29" operator="greaterThan">
      <formula>80</formula>
    </cfRule>
    <cfRule type="colorScale" priority="30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A10:B27">
    <cfRule type="expression" dxfId="50" priority="24">
      <formula>OR(WEEKDAY($A10,2)=6,WEEKDAY($A10,2)=7)</formula>
    </cfRule>
  </conditionalFormatting>
  <conditionalFormatting sqref="AK10:AL27">
    <cfRule type="expression" dxfId="49" priority="22">
      <formula>OR(WEEKDAY($A10,2)=6,WEEKDAY($A10,2)=7)</formula>
    </cfRule>
  </conditionalFormatting>
  <conditionalFormatting sqref="K5">
    <cfRule type="dataBar" priority="9">
      <dataBar>
        <cfvo type="num" val="0"/>
        <cfvo type="num" val="6000"/>
        <color rgb="FF638EC6"/>
      </dataBar>
      <extLst>
        <ext xmlns:x14="http://schemas.microsoft.com/office/spreadsheetml/2009/9/main" uri="{B025F937-C7B1-47D3-B67F-A62EFF666E3E}">
          <x14:id>{AFF93D25-83A4-4C76-BA57-440F84560668}</x14:id>
        </ext>
      </extLst>
    </cfRule>
  </conditionalFormatting>
  <conditionalFormatting sqref="AH5:AH6">
    <cfRule type="colorScale" priority="6">
      <colorScale>
        <cfvo type="num" val="0"/>
        <cfvo type="num" val="2500"/>
        <cfvo type="num" val="5000"/>
        <color rgb="FF00B050"/>
        <color rgb="FFFFEB84"/>
        <color rgb="FFF8696B"/>
      </colorScale>
    </cfRule>
  </conditionalFormatting>
  <conditionalFormatting sqref="AF1">
    <cfRule type="cellIs" dxfId="48" priority="7" operator="greaterThan">
      <formula>80</formula>
    </cfRule>
    <cfRule type="colorScale" priority="8">
      <colorScale>
        <cfvo type="num" val="0"/>
        <cfvo type="num" val="2500"/>
        <cfvo type="num" val="5000"/>
        <color rgb="FF00B050"/>
        <color rgb="FFFFEB84"/>
        <color rgb="FFF8696B"/>
      </colorScale>
    </cfRule>
  </conditionalFormatting>
  <conditionalFormatting sqref="AF5:AG6">
    <cfRule type="colorScale" priority="4">
      <colorScale>
        <cfvo type="num" val="0"/>
        <cfvo type="num" val="1200"/>
        <cfvo type="num" val="2000"/>
        <color rgb="FF00B050"/>
        <color rgb="FFFFEB84"/>
        <color rgb="FFDA0000"/>
      </colorScale>
    </cfRule>
  </conditionalFormatting>
  <conditionalFormatting sqref="C10:AI27">
    <cfRule type="expression" dxfId="47" priority="3">
      <formula>OR(WEEKDAY($A10,2)=6,WEEKDAY($A10,2)=7)</formula>
    </cfRule>
  </conditionalFormatting>
  <conditionalFormatting sqref="K10:K27">
    <cfRule type="expression" dxfId="46" priority="1">
      <formula>AND(ISNUMBER($Q10)=FALSE,ISNUMBER($A10),ISNUMBER(SEARCH("*m",TEXT($A10,"jjj jj mm aa"),3))=FALSE,ISBLANK($B10))</formula>
    </cfRule>
    <cfRule type="expression" dxfId="45" priority="2">
      <formula>OR(AND(ISNUMBER($A10),ISNUMBER($Q10)),ISBLANK($B10)=FALSE)</formula>
    </cfRule>
  </conditionalFormatting>
  <dataValidations disablePrompts="1" count="5">
    <dataValidation type="list" showInputMessage="1" showErrorMessage="1" sqref="B1:C3" xr:uid="{8787D2CB-2381-4F35-86B6-FCD206FBBE06}">
      <formula1>"2016,2017,2018,2019,2020,2021,2022,2023,2024"</formula1>
    </dataValidation>
    <dataValidation type="list" showInputMessage="1" showErrorMessage="1" sqref="D1:F3" xr:uid="{6310F18B-F316-4905-B2F1-C4EBC414E157}">
      <formula1>"Janvier,Février,Mars,Avril,Mai,Juin,Juillet,Août,Septembre,Octobre,Novembre,Décembre"</formula1>
    </dataValidation>
    <dataValidation type="list" showInputMessage="1" showErrorMessage="1" sqref="G1:G3" xr:uid="{AC07897E-9CA1-41F5-AC0C-B14A897B3BA3}">
      <formula1>"1,2"</formula1>
    </dataValidation>
    <dataValidation type="list" allowBlank="1" showInputMessage="1" showErrorMessage="1" sqref="AK10:AL27" xr:uid="{72DCEB68-D336-4B57-8C5E-8A5E796690AE}">
      <formula1>"6H,6H30,7H,7H30,8H,8H30,9H,9H30,10H,10H30,11H,11H30,12H,12H30,13H,13H30,14H,14H30,15H,15H30,16H,16H30,17H,17H30,18H,18H30,19H,19H30,20H,20H30,21H,21H30,22H,22H30,23H,00H,1H,2H,3H,4H"</formula1>
    </dataValidation>
    <dataValidation type="list" allowBlank="1" showInputMessage="1" sqref="B10:B27" xr:uid="{A70B45C3-B266-449A-96C6-C1E8AB1E6494}">
      <formula1>"CONGE,AR_TVL,INVITE_DEJ"</formula1>
    </dataValidation>
  </dataValidations>
  <pageMargins left="0.25" right="0.25" top="0.75" bottom="0.75" header="0.3" footer="0.3"/>
  <pageSetup paperSize="9" scale="51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AE362BA-A914-4F59-8AA5-60B3E32C903B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Y38:Z41</xm:sqref>
        </x14:conditionalFormatting>
        <x14:conditionalFormatting xmlns:xm="http://schemas.microsoft.com/office/excel/2006/main">
          <x14:cfRule type="dataBar" id="{A3536295-D6FF-456D-BDDE-1A2C31F17EE8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F38:I41</xm:sqref>
        </x14:conditionalFormatting>
        <x14:conditionalFormatting xmlns:xm="http://schemas.microsoft.com/office/excel/2006/main">
          <x14:cfRule type="dataBar" id="{358876D3-523C-48C3-BB49-4E6D572CAEB7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R47:T50</xm:sqref>
        </x14:conditionalFormatting>
        <x14:conditionalFormatting xmlns:xm="http://schemas.microsoft.com/office/excel/2006/main">
          <x14:cfRule type="dataBar" id="{664FD3FC-BCBB-4C99-B9E4-F935E182B88A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R39:T42</xm:sqref>
        </x14:conditionalFormatting>
        <x14:conditionalFormatting xmlns:xm="http://schemas.microsoft.com/office/excel/2006/main">
          <x14:cfRule type="dataBar" id="{AFF93D25-83A4-4C76-BA57-440F84560668}">
            <x14:dataBar minLength="0" maxLength="100" border="1">
              <x14:cfvo type="num">
                <xm:f>0</xm:f>
              </x14:cfvo>
              <x14:cfvo type="num">
                <xm:f>6000</xm:f>
              </x14:cfvo>
              <x14:borderColor rgb="FF000000"/>
              <x14:negativeFillColor rgb="FFFF0000"/>
              <x14:axisColor rgb="FF000000"/>
            </x14:dataBar>
          </x14:cfRule>
          <xm:sqref>K5</xm:sqref>
        </x14:conditionalFormatting>
        <x14:conditionalFormatting xmlns:xm="http://schemas.microsoft.com/office/excel/2006/main">
          <x14:cfRule type="iconSet" priority="93" id="{143123FA-C3C0-4E36-B562-58AE3C53D65F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AA38:AB41</xm:sqref>
        </x14:conditionalFormatting>
        <x14:conditionalFormatting xmlns:xm="http://schemas.microsoft.com/office/excel/2006/main">
          <x14:cfRule type="iconSet" priority="91" id="{311B8401-98AA-4D64-8492-7FB4FC9C0800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AC38:AD41</xm:sqref>
        </x14:conditionalFormatting>
        <x14:conditionalFormatting xmlns:xm="http://schemas.microsoft.com/office/excel/2006/main">
          <x14:cfRule type="iconSet" priority="54" id="{504A5CDD-616F-46A5-9A60-F69BB9E38DCD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J38:K41</xm:sqref>
        </x14:conditionalFormatting>
        <x14:conditionalFormatting xmlns:xm="http://schemas.microsoft.com/office/excel/2006/main">
          <x14:cfRule type="iconSet" priority="52" id="{14F81073-C112-476E-A49A-F7D1E18189E2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L38:L41</xm:sqref>
        </x14:conditionalFormatting>
        <x14:conditionalFormatting xmlns:xm="http://schemas.microsoft.com/office/excel/2006/main">
          <x14:cfRule type="iconSet" priority="47" id="{D58AE2F2-C632-4B62-AA89-BF9FBDE74B2B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U47:V50</xm:sqref>
        </x14:conditionalFormatting>
        <x14:conditionalFormatting xmlns:xm="http://schemas.microsoft.com/office/excel/2006/main">
          <x14:cfRule type="iconSet" priority="45" id="{F2B5BDC2-CECC-42D5-8883-746F13F0C991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W47:X50</xm:sqref>
        </x14:conditionalFormatting>
        <x14:conditionalFormatting xmlns:xm="http://schemas.microsoft.com/office/excel/2006/main">
          <x14:cfRule type="iconSet" priority="33" id="{3EA89C03-DF4A-4BD9-83C5-CB8ADB593362}">
            <x14:iconSet showValue="0" custom="1">
              <x14:cfvo type="percent">
                <xm:f>0</xm:f>
              </x14:cfvo>
              <x14:cfvo type="num">
                <xm:f>100</xm:f>
              </x14:cfvo>
              <x14:cfvo type="num">
                <xm:f>200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U39:V42</xm:sqref>
        </x14:conditionalFormatting>
        <x14:conditionalFormatting xmlns:xm="http://schemas.microsoft.com/office/excel/2006/main">
          <x14:cfRule type="iconSet" priority="31" id="{CFDAACFD-AAE8-41E0-A4A9-531BE5444E5D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320</xm:f>
              </x14:cfvo>
              <x14:cfIcon iconSet="5Quarters" iconId="0"/>
              <x14:cfIcon iconSet="5Quarters" iconId="0"/>
              <x14:cfIcon iconSet="3Flags" iconId="0"/>
            </x14:iconSet>
          </x14:cfRule>
          <xm:sqref>W39:X42</xm:sqref>
        </x14:conditionalFormatting>
        <x14:conditionalFormatting xmlns:xm="http://schemas.microsoft.com/office/excel/2006/main">
          <x14:cfRule type="iconSet" priority="18" id="{3EF946E4-5672-45BB-B7F7-BC13268302E2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320</xm:f>
              </x14:cfvo>
              <x14:cfIcon iconSet="5Quarters" iconId="0"/>
              <x14:cfIcon iconSet="5Quarters" iconId="0"/>
              <x14:cfIcon iconSet="3Flags" iconId="0"/>
            </x14:iconSet>
          </x14:cfRule>
          <xm:sqref>AP3:AQ4</xm:sqref>
        </x14:conditionalFormatting>
        <x14:conditionalFormatting xmlns:xm="http://schemas.microsoft.com/office/excel/2006/main">
          <x14:cfRule type="iconSet" priority="10" id="{5A9000FC-1326-4B30-B381-B28F021BA595}">
            <x14:iconSet showValue="0" custom="1">
              <x14:cfvo type="percent">
                <xm:f>0</xm:f>
              </x14:cfvo>
              <x14:cfvo type="num">
                <xm:f>4500</xm:f>
              </x14:cfvo>
              <x14:cfvo type="num">
                <xm:f>5200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R5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97B1F-B091-4BB9-A1ED-5659F8F2CEC7}">
  <sheetPr codeName="Feuil6">
    <tabColor rgb="FF92D050"/>
    <pageSetUpPr fitToPage="1"/>
  </sheetPr>
  <dimension ref="A1:AQ52"/>
  <sheetViews>
    <sheetView showGridLines="0" zoomScale="85" zoomScaleNormal="85" workbookViewId="0">
      <pane xSplit="1" ySplit="9" topLeftCell="B16" activePane="bottomRight" state="frozen"/>
      <selection pane="topRight" activeCell="B1" sqref="B1"/>
      <selection pane="bottomLeft" activeCell="A10" sqref="A10"/>
      <selection pane="bottomRight" activeCell="K5" sqref="K5:Q6"/>
    </sheetView>
  </sheetViews>
  <sheetFormatPr baseColWidth="10" defaultColWidth="10.5546875" defaultRowHeight="15" customHeight="1" x14ac:dyDescent="0.3"/>
  <cols>
    <col min="1" max="1" width="24.5546875" customWidth="1"/>
    <col min="2" max="2" width="12" customWidth="1"/>
    <col min="3" max="7" width="6.6640625" customWidth="1"/>
    <col min="8" max="9" width="9.88671875" customWidth="1"/>
    <col min="10" max="25" width="6.6640625" customWidth="1"/>
    <col min="26" max="26" width="9.88671875" customWidth="1"/>
    <col min="27" max="35" width="6.6640625" customWidth="1"/>
    <col min="36" max="36" width="20.6640625" bestFit="1" customWidth="1"/>
    <col min="37" max="38" width="8" customWidth="1"/>
    <col min="39" max="42" width="12.33203125" customWidth="1"/>
    <col min="43" max="43" width="10.5546875" customWidth="1"/>
  </cols>
  <sheetData>
    <row r="1" spans="1:43" ht="15.45" customHeight="1" thickBot="1" x14ac:dyDescent="0.35">
      <c r="A1" s="51"/>
      <c r="B1" s="285">
        <v>2022</v>
      </c>
      <c r="C1" s="286"/>
      <c r="D1" s="291" t="s">
        <v>36</v>
      </c>
      <c r="E1" s="292"/>
      <c r="F1" s="293"/>
      <c r="G1" s="300">
        <v>2</v>
      </c>
      <c r="H1" s="6"/>
      <c r="K1" s="340" t="s">
        <v>53</v>
      </c>
      <c r="L1" s="341"/>
      <c r="M1" s="341" t="s">
        <v>54</v>
      </c>
      <c r="N1" s="342"/>
      <c r="O1" s="343" t="s">
        <v>58</v>
      </c>
      <c r="P1" s="344"/>
      <c r="Q1" s="344"/>
      <c r="R1" s="345"/>
      <c r="AB1" s="6"/>
      <c r="AC1" s="180"/>
      <c r="AD1" s="180"/>
      <c r="AE1" s="180"/>
      <c r="AF1" s="176"/>
      <c r="AG1" s="176"/>
      <c r="AH1" s="181"/>
      <c r="AI1" s="182"/>
      <c r="AJ1" s="182"/>
      <c r="AK1" s="172"/>
      <c r="AL1" s="172"/>
      <c r="AM1" s="172"/>
      <c r="AN1" s="172"/>
      <c r="AO1" s="172"/>
      <c r="AP1" s="46"/>
      <c r="AQ1" s="46"/>
    </row>
    <row r="2" spans="1:43" ht="15.45" customHeight="1" x14ac:dyDescent="0.3">
      <c r="A2" s="51"/>
      <c r="B2" s="287"/>
      <c r="C2" s="288"/>
      <c r="D2" s="294"/>
      <c r="E2" s="295"/>
      <c r="F2" s="296"/>
      <c r="G2" s="301"/>
      <c r="H2" s="6"/>
      <c r="I2" s="191" t="s">
        <v>42</v>
      </c>
      <c r="J2" s="192"/>
      <c r="K2" s="334">
        <f>SUM(C28,I28,J28,M28,Q28,S28,X28,Z28,AA28,AD28,AG28)</f>
        <v>395.52</v>
      </c>
      <c r="L2" s="335"/>
      <c r="M2" s="330">
        <f>SUM('MOIS 1er'!K2:L2,'MOIS 2nd'!K2:L2)</f>
        <v>715.17000000000007</v>
      </c>
      <c r="N2" s="331"/>
      <c r="O2" s="196" t="s">
        <v>5</v>
      </c>
      <c r="P2" s="187"/>
      <c r="Q2" s="332">
        <f>SUM('MOIS 2nd'!H28:I28,'MOIS 1er'!H28:I28)</f>
        <v>131.25</v>
      </c>
      <c r="R2" s="333"/>
      <c r="AH2" s="171"/>
      <c r="AL2" s="156"/>
      <c r="AM2" s="156"/>
      <c r="AN2" s="156"/>
      <c r="AO2" s="113"/>
      <c r="AP2" s="46"/>
      <c r="AQ2" s="46"/>
    </row>
    <row r="3" spans="1:43" ht="15" customHeight="1" x14ac:dyDescent="0.3">
      <c r="A3" s="51"/>
      <c r="B3" s="289"/>
      <c r="C3" s="290"/>
      <c r="D3" s="297"/>
      <c r="E3" s="298"/>
      <c r="F3" s="299"/>
      <c r="G3" s="302"/>
      <c r="H3" s="6"/>
      <c r="I3" s="193" t="s">
        <v>51</v>
      </c>
      <c r="J3" s="186"/>
      <c r="K3" s="318">
        <f>SUM(H28,I28,J28,M28,Q28,S28)</f>
        <v>232.7</v>
      </c>
      <c r="L3" s="319"/>
      <c r="M3" s="320">
        <f>SUM('MOIS 1er'!K3:L3,'MOIS 2nd'!K3:L3)</f>
        <v>472.09999999999997</v>
      </c>
      <c r="N3" s="321"/>
      <c r="O3" s="45" t="s">
        <v>52</v>
      </c>
      <c r="P3" s="46"/>
      <c r="Q3" s="322">
        <f>SUM('MOIS 2nd'!Q28:W28,'MOIS 1er'!Q28:W28)</f>
        <v>250.7</v>
      </c>
      <c r="R3" s="323"/>
      <c r="AL3" s="175"/>
      <c r="AM3" s="175"/>
      <c r="AN3" s="175"/>
      <c r="AO3" s="175"/>
      <c r="AP3" s="270"/>
      <c r="AQ3" s="270"/>
    </row>
    <row r="4" spans="1:43" ht="15.45" customHeight="1" thickBot="1" x14ac:dyDescent="0.35">
      <c r="A4" s="51"/>
      <c r="B4" s="303" t="s">
        <v>0</v>
      </c>
      <c r="C4" s="304"/>
      <c r="D4" s="307">
        <f>IF(G1=1,DATE(B1,MONTH(DATEVALUE(D1&amp;"12")),1),IF(G1=2,DATE(B1,MONTH(DATEVALUE(D1&amp;"12")),16),""))</f>
        <v>44820</v>
      </c>
      <c r="E4" s="308"/>
      <c r="F4" s="307">
        <f>IFERROR(IF(VALUE(DAY(DATEVALUE(TEXT(D4,"jj mmm"))))&gt;15,EOMONTH(D4,0),D4+14),"")</f>
        <v>44834</v>
      </c>
      <c r="G4" s="308"/>
      <c r="H4" s="123"/>
      <c r="I4" s="194" t="s">
        <v>50</v>
      </c>
      <c r="J4" s="195"/>
      <c r="K4" s="324">
        <f>AG31</f>
        <v>395.52000000000004</v>
      </c>
      <c r="L4" s="325"/>
      <c r="M4" s="326">
        <f>SUM('MOIS 1er'!K4:L4,'MOIS 2nd'!K4:L4)</f>
        <v>715.17000000000007</v>
      </c>
      <c r="N4" s="327"/>
      <c r="O4" s="189" t="s">
        <v>60</v>
      </c>
      <c r="P4" s="188"/>
      <c r="Q4" s="328">
        <f>SUM('MOIS 2nd'!J28:M28,'MOIS 1er'!J28:M28)</f>
        <v>90.149999999999991</v>
      </c>
      <c r="R4" s="329"/>
      <c r="AL4" s="175"/>
      <c r="AM4" s="175"/>
      <c r="AN4" s="175"/>
      <c r="AO4" s="175"/>
      <c r="AP4" s="270"/>
      <c r="AQ4" s="270"/>
    </row>
    <row r="5" spans="1:43" ht="15.45" customHeight="1" x14ac:dyDescent="0.3">
      <c r="A5" s="51"/>
      <c r="B5" s="305"/>
      <c r="C5" s="306"/>
      <c r="D5" s="309"/>
      <c r="E5" s="310"/>
      <c r="F5" s="309"/>
      <c r="G5" s="310"/>
      <c r="H5" s="94"/>
      <c r="I5" s="190" t="s">
        <v>57</v>
      </c>
      <c r="J5" s="170"/>
      <c r="K5" s="337">
        <f>SUM(S6,Q2:R4)</f>
        <v>472.09999999999997</v>
      </c>
      <c r="L5" s="338"/>
      <c r="M5" s="338"/>
      <c r="N5" s="338"/>
      <c r="O5" s="338"/>
      <c r="P5" s="338"/>
      <c r="Q5" s="339"/>
      <c r="R5" s="346">
        <f>K5</f>
        <v>472.09999999999997</v>
      </c>
      <c r="S5" s="185" t="s">
        <v>59</v>
      </c>
      <c r="AD5" s="183"/>
      <c r="AE5" s="183"/>
      <c r="AF5" s="176"/>
      <c r="AG5" s="176"/>
      <c r="AH5" s="177"/>
      <c r="AI5" s="178"/>
      <c r="AJ5" s="178"/>
      <c r="AK5" s="157"/>
      <c r="AL5" s="157"/>
      <c r="AM5" s="157"/>
      <c r="AN5" s="157"/>
      <c r="AO5" s="173"/>
      <c r="AP5" s="145"/>
      <c r="AQ5" s="145"/>
    </row>
    <row r="6" spans="1:43" ht="15.45" customHeight="1" x14ac:dyDescent="0.3">
      <c r="A6" s="51"/>
      <c r="B6" s="7"/>
      <c r="C6" s="6"/>
      <c r="D6" s="6"/>
      <c r="E6" s="6"/>
      <c r="F6" s="6"/>
      <c r="G6" s="6"/>
      <c r="H6" s="6"/>
      <c r="I6" s="348">
        <v>0</v>
      </c>
      <c r="J6" s="349"/>
      <c r="K6" s="282"/>
      <c r="L6" s="283"/>
      <c r="M6" s="283"/>
      <c r="N6" s="283"/>
      <c r="O6" s="283"/>
      <c r="P6" s="283"/>
      <c r="Q6" s="284"/>
      <c r="R6" s="347"/>
      <c r="S6" s="184"/>
      <c r="AD6" s="183"/>
      <c r="AE6" s="183"/>
      <c r="AF6" s="176"/>
      <c r="AG6" s="176"/>
      <c r="AH6" s="177"/>
      <c r="AI6" s="179"/>
      <c r="AJ6" s="179"/>
      <c r="AK6" s="156"/>
      <c r="AL6" s="156"/>
      <c r="AM6" s="156"/>
      <c r="AN6" s="156"/>
      <c r="AO6" s="174"/>
      <c r="AP6" s="46"/>
      <c r="AQ6" s="46"/>
    </row>
    <row r="7" spans="1:43" ht="15.45" customHeight="1" thickBot="1" x14ac:dyDescent="0.35">
      <c r="A7" s="52"/>
      <c r="B7" s="107"/>
      <c r="C7" s="12"/>
      <c r="D7" s="12"/>
      <c r="E7" s="12"/>
      <c r="F7" s="12"/>
      <c r="G7" s="12"/>
      <c r="H7" s="12"/>
      <c r="I7" s="12"/>
      <c r="J7" s="12"/>
      <c r="K7" s="6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45"/>
      <c r="AL7" s="6"/>
      <c r="AM7" s="6"/>
      <c r="AN7" s="6"/>
      <c r="AO7" s="6"/>
      <c r="AP7" s="6"/>
    </row>
    <row r="8" spans="1:43" ht="22.2" customHeight="1" thickTop="1" thickBot="1" x14ac:dyDescent="0.4">
      <c r="A8" s="218" t="s">
        <v>1</v>
      </c>
      <c r="B8" s="220" t="s">
        <v>3</v>
      </c>
      <c r="C8" s="222" t="s">
        <v>4</v>
      </c>
      <c r="D8" s="223"/>
      <c r="E8" s="223"/>
      <c r="F8" s="223"/>
      <c r="G8" s="224"/>
      <c r="H8" s="228" t="s">
        <v>5</v>
      </c>
      <c r="I8" s="228" t="s">
        <v>46</v>
      </c>
      <c r="J8" s="271" t="s">
        <v>55</v>
      </c>
      <c r="K8" s="231"/>
      <c r="L8" s="272"/>
      <c r="M8" s="230" t="s">
        <v>56</v>
      </c>
      <c r="N8" s="231"/>
      <c r="O8" s="231"/>
      <c r="P8" s="232"/>
      <c r="Q8" s="278" t="s">
        <v>6</v>
      </c>
      <c r="R8" s="278"/>
      <c r="S8" s="278"/>
      <c r="T8" s="278"/>
      <c r="U8" s="278"/>
      <c r="V8" s="278"/>
      <c r="W8" s="278"/>
      <c r="X8" s="267" t="s">
        <v>7</v>
      </c>
      <c r="Y8" s="269"/>
      <c r="Z8" s="228" t="s">
        <v>8</v>
      </c>
      <c r="AA8" s="267" t="s">
        <v>9</v>
      </c>
      <c r="AB8" s="268"/>
      <c r="AC8" s="269"/>
      <c r="AD8" s="264" t="s">
        <v>10</v>
      </c>
      <c r="AE8" s="265"/>
      <c r="AF8" s="266"/>
      <c r="AG8" s="228" t="s">
        <v>11</v>
      </c>
      <c r="AH8" s="228"/>
      <c r="AI8" s="228"/>
      <c r="AJ8" s="249" t="s">
        <v>22</v>
      </c>
      <c r="AK8" s="212" t="s">
        <v>2</v>
      </c>
      <c r="AL8" s="212"/>
      <c r="AM8" s="82" t="s">
        <v>26</v>
      </c>
      <c r="AN8" s="66"/>
      <c r="AO8" s="66"/>
      <c r="AP8" s="67"/>
    </row>
    <row r="9" spans="1:43" ht="18.600000000000001" thickTop="1" thickBot="1" x14ac:dyDescent="0.35">
      <c r="A9" s="219"/>
      <c r="B9" s="221"/>
      <c r="C9" s="225"/>
      <c r="D9" s="226"/>
      <c r="E9" s="226"/>
      <c r="F9" s="226"/>
      <c r="G9" s="227"/>
      <c r="H9" s="228"/>
      <c r="I9" s="228"/>
      <c r="J9" s="103" t="s">
        <v>37</v>
      </c>
      <c r="K9" s="104" t="s">
        <v>38</v>
      </c>
      <c r="L9" s="105" t="s">
        <v>39</v>
      </c>
      <c r="M9" s="233"/>
      <c r="N9" s="234"/>
      <c r="O9" s="234"/>
      <c r="P9" s="235"/>
      <c r="Q9" s="274" t="s">
        <v>14</v>
      </c>
      <c r="R9" s="275"/>
      <c r="S9" s="274" t="s">
        <v>15</v>
      </c>
      <c r="T9" s="276"/>
      <c r="U9" s="276"/>
      <c r="V9" s="277"/>
      <c r="W9" s="275"/>
      <c r="X9" s="267"/>
      <c r="Y9" s="269"/>
      <c r="Z9" s="228"/>
      <c r="AA9" s="267"/>
      <c r="AB9" s="268"/>
      <c r="AC9" s="269"/>
      <c r="AD9" s="264"/>
      <c r="AE9" s="265"/>
      <c r="AF9" s="266"/>
      <c r="AG9" s="228"/>
      <c r="AH9" s="228"/>
      <c r="AI9" s="228"/>
      <c r="AJ9" s="250"/>
      <c r="AK9" s="8" t="s">
        <v>12</v>
      </c>
      <c r="AL9" s="8" t="s">
        <v>13</v>
      </c>
      <c r="AM9" s="83" t="s">
        <v>27</v>
      </c>
      <c r="AN9" s="70"/>
      <c r="AO9" s="79" t="s">
        <v>28</v>
      </c>
      <c r="AP9" s="80" t="s">
        <v>31</v>
      </c>
    </row>
    <row r="10" spans="1:43" ht="21" thickTop="1" x14ac:dyDescent="0.35">
      <c r="A10" s="53">
        <f>IFERROR(D4,"")</f>
        <v>44820</v>
      </c>
      <c r="B10" s="5"/>
      <c r="C10" s="22">
        <v>3.8</v>
      </c>
      <c r="D10" s="23"/>
      <c r="E10" s="23"/>
      <c r="F10" s="23"/>
      <c r="G10" s="24"/>
      <c r="H10" s="25"/>
      <c r="I10" s="137"/>
      <c r="J10" s="26"/>
      <c r="K10" s="27"/>
      <c r="L10" s="28"/>
      <c r="M10" s="29"/>
      <c r="N10" s="27"/>
      <c r="O10" s="27"/>
      <c r="P10" s="167"/>
      <c r="Q10" s="22"/>
      <c r="R10" s="24"/>
      <c r="S10" s="22"/>
      <c r="T10" s="23"/>
      <c r="U10" s="23"/>
      <c r="V10" s="30"/>
      <c r="W10" s="24"/>
      <c r="X10" s="22"/>
      <c r="Y10" s="24"/>
      <c r="Z10" s="25"/>
      <c r="AA10" s="22"/>
      <c r="AB10" s="23"/>
      <c r="AC10" s="24"/>
      <c r="AD10" s="22"/>
      <c r="AE10" s="23"/>
      <c r="AF10" s="30"/>
      <c r="AG10" s="22"/>
      <c r="AH10" s="23"/>
      <c r="AI10" s="31"/>
      <c r="AJ10" s="129">
        <f>+SUM(C10:AI10)</f>
        <v>3.8</v>
      </c>
      <c r="AK10" s="1"/>
      <c r="AL10" s="2"/>
      <c r="AM10" s="65" t="str">
        <f>IFERROR(IF(ISNUMBER(VALUE(MID(AK10,1,2))),MID(AK10,1,2),MID(AK10,1,1))+IF(ISNUMBER(VALUE(MID(AK10,SEARCH("H",AK10)+1,1))),0.5,0),"")</f>
        <v/>
      </c>
      <c r="AN10" s="65" t="str">
        <f>IFERROR(IF(ISNUMBER(VALUE(MID(AL10,1,2))),MID(AL10,1,2),MID(AL10,1,1))+IF(ISNUMBER(VALUE(MID(AL10,SEARCH("H",AL10)+1,1))),0.5,0),"")</f>
        <v/>
      </c>
      <c r="AO10" s="77" t="str">
        <f>IFERROR(IF(AN10&lt;AM10,(AN10+24)-(AM10+12)+12,AN10-AM10),"")</f>
        <v/>
      </c>
      <c r="AP10" s="78" t="str">
        <f>IFERROR(IF((AO10-7.8333)&gt;0,AO10-7.8333,""),"")</f>
        <v/>
      </c>
    </row>
    <row r="11" spans="1:43" ht="20.399999999999999" x14ac:dyDescent="0.35">
      <c r="A11" s="53">
        <f>IFERROR(IF(OR(A10&gt;=$F$4,A10=" ")," ",A10+1),"")</f>
        <v>44821</v>
      </c>
      <c r="B11" s="5"/>
      <c r="C11" s="32"/>
      <c r="D11" s="33"/>
      <c r="E11" s="33"/>
      <c r="F11" s="33"/>
      <c r="G11" s="34"/>
      <c r="H11" s="35"/>
      <c r="I11" s="138"/>
      <c r="J11" s="32"/>
      <c r="K11" s="33"/>
      <c r="L11" s="36"/>
      <c r="M11" s="37"/>
      <c r="N11" s="33"/>
      <c r="O11" s="36"/>
      <c r="P11" s="197"/>
      <c r="Q11" s="166"/>
      <c r="R11" s="34"/>
      <c r="S11" s="32"/>
      <c r="T11" s="33"/>
      <c r="U11" s="33"/>
      <c r="V11" s="36"/>
      <c r="W11" s="34"/>
      <c r="X11" s="32"/>
      <c r="Y11" s="34"/>
      <c r="Z11" s="35"/>
      <c r="AA11" s="32"/>
      <c r="AB11" s="38"/>
      <c r="AC11" s="24"/>
      <c r="AD11" s="22"/>
      <c r="AE11" s="23"/>
      <c r="AF11" s="30"/>
      <c r="AG11" s="22"/>
      <c r="AH11" s="23"/>
      <c r="AI11" s="31"/>
      <c r="AJ11" s="130">
        <f t="shared" ref="AJ11:AJ18" si="0">SUM(C11:AI11)</f>
        <v>0</v>
      </c>
      <c r="AK11" s="4"/>
      <c r="AL11" s="4"/>
      <c r="AM11" s="65" t="str">
        <f t="shared" ref="AM11:AN27" si="1">IFERROR(IF(ISNUMBER(VALUE(MID(AK11,1,2))),MID(AK11,1,2),MID(AK11,1,1))+IF(ISNUMBER(VALUE(MID(AK11,SEARCH("H",AK11)+1,1))),0.5,0),"")</f>
        <v/>
      </c>
      <c r="AN11" s="65" t="str">
        <f t="shared" si="1"/>
        <v/>
      </c>
      <c r="AO11" s="77" t="str">
        <f t="shared" ref="AO11:AO27" si="2">IFERROR(IF(AN11&lt;AM11,(AN11+24)-(AM11+12)+12,AN11-AM11),"")</f>
        <v/>
      </c>
      <c r="AP11" s="78" t="str">
        <f t="shared" ref="AP11:AP27" si="3">IFERROR(IF((AO11-7.8333)&gt;0,AO11-7.8333,""),"")</f>
        <v/>
      </c>
    </row>
    <row r="12" spans="1:43" ht="20.399999999999999" x14ac:dyDescent="0.35">
      <c r="A12" s="53">
        <f t="shared" ref="A12:A27" si="4">IFERROR(IF(OR(A11&gt;=$F$4,A11=" ")," ",A11+1),"")</f>
        <v>44822</v>
      </c>
      <c r="B12" s="5"/>
      <c r="C12" s="22"/>
      <c r="D12" s="23"/>
      <c r="E12" s="23"/>
      <c r="F12" s="23"/>
      <c r="G12" s="24"/>
      <c r="H12" s="25"/>
      <c r="I12" s="137"/>
      <c r="J12" s="22"/>
      <c r="K12" s="23"/>
      <c r="L12" s="30"/>
      <c r="M12" s="39"/>
      <c r="N12" s="23"/>
      <c r="O12" s="23"/>
      <c r="P12" s="168"/>
      <c r="Q12" s="22"/>
      <c r="R12" s="24"/>
      <c r="S12" s="22"/>
      <c r="T12" s="23"/>
      <c r="U12" s="23"/>
      <c r="V12" s="30"/>
      <c r="W12" s="24"/>
      <c r="X12" s="22"/>
      <c r="Y12" s="24"/>
      <c r="Z12" s="25"/>
      <c r="AA12" s="22"/>
      <c r="AB12" s="23"/>
      <c r="AC12" s="24"/>
      <c r="AD12" s="22"/>
      <c r="AE12" s="23"/>
      <c r="AF12" s="30"/>
      <c r="AG12" s="22"/>
      <c r="AH12" s="23"/>
      <c r="AI12" s="31"/>
      <c r="AJ12" s="130">
        <f t="shared" si="0"/>
        <v>0</v>
      </c>
      <c r="AK12" s="4"/>
      <c r="AL12" s="4"/>
      <c r="AM12" s="65" t="str">
        <f t="shared" si="1"/>
        <v/>
      </c>
      <c r="AN12" s="65" t="str">
        <f t="shared" si="1"/>
        <v/>
      </c>
      <c r="AO12" s="77" t="str">
        <f t="shared" si="2"/>
        <v/>
      </c>
      <c r="AP12" s="78" t="str">
        <f t="shared" si="3"/>
        <v/>
      </c>
    </row>
    <row r="13" spans="1:43" ht="20.399999999999999" x14ac:dyDescent="0.35">
      <c r="A13" s="53">
        <f t="shared" si="4"/>
        <v>44823</v>
      </c>
      <c r="B13" s="5"/>
      <c r="C13" s="22">
        <v>3.8</v>
      </c>
      <c r="D13" s="23">
        <v>3.8</v>
      </c>
      <c r="E13" s="23">
        <v>3.8</v>
      </c>
      <c r="F13" s="23">
        <v>3.8</v>
      </c>
      <c r="G13" s="24"/>
      <c r="H13" s="25"/>
      <c r="I13" s="137"/>
      <c r="J13" s="22"/>
      <c r="K13" s="23"/>
      <c r="L13" s="30"/>
      <c r="M13" s="39"/>
      <c r="N13" s="23"/>
      <c r="O13" s="23"/>
      <c r="P13" s="23"/>
      <c r="Q13" s="22"/>
      <c r="R13" s="24"/>
      <c r="S13" s="22"/>
      <c r="T13" s="23"/>
      <c r="U13" s="23"/>
      <c r="V13" s="30"/>
      <c r="W13" s="24"/>
      <c r="X13" s="22"/>
      <c r="Y13" s="24"/>
      <c r="Z13" s="25"/>
      <c r="AA13" s="22"/>
      <c r="AB13" s="23"/>
      <c r="AC13" s="24"/>
      <c r="AD13" s="22"/>
      <c r="AE13" s="23"/>
      <c r="AF13" s="30"/>
      <c r="AG13" s="22"/>
      <c r="AH13" s="23"/>
      <c r="AI13" s="31"/>
      <c r="AJ13" s="130">
        <f>SUM(C13:AI13)</f>
        <v>15.2</v>
      </c>
      <c r="AK13" s="2"/>
      <c r="AL13" s="2"/>
      <c r="AM13" s="65" t="str">
        <f t="shared" si="1"/>
        <v/>
      </c>
      <c r="AN13" s="65" t="str">
        <f t="shared" si="1"/>
        <v/>
      </c>
      <c r="AO13" s="77" t="str">
        <f t="shared" si="2"/>
        <v/>
      </c>
      <c r="AP13" s="78" t="str">
        <f t="shared" si="3"/>
        <v/>
      </c>
    </row>
    <row r="14" spans="1:43" ht="20.399999999999999" x14ac:dyDescent="0.35">
      <c r="A14" s="53">
        <f t="shared" si="4"/>
        <v>44824</v>
      </c>
      <c r="B14" s="5"/>
      <c r="C14" s="22">
        <v>3.8</v>
      </c>
      <c r="D14" s="23">
        <v>1.9</v>
      </c>
      <c r="E14" s="23">
        <v>3.8</v>
      </c>
      <c r="F14" s="23"/>
      <c r="G14" s="24"/>
      <c r="H14" s="25"/>
      <c r="I14" s="137"/>
      <c r="J14" s="22"/>
      <c r="K14" s="23"/>
      <c r="L14" s="30"/>
      <c r="M14" s="39"/>
      <c r="N14" s="23"/>
      <c r="O14" s="23"/>
      <c r="P14" s="23"/>
      <c r="Q14" s="22"/>
      <c r="R14" s="24"/>
      <c r="S14" s="39"/>
      <c r="T14" s="23"/>
      <c r="U14" s="23"/>
      <c r="V14" s="30"/>
      <c r="W14" s="24"/>
      <c r="X14" s="22"/>
      <c r="Y14" s="24"/>
      <c r="Z14" s="25"/>
      <c r="AA14" s="22"/>
      <c r="AB14" s="38"/>
      <c r="AC14" s="40"/>
      <c r="AD14" s="41"/>
      <c r="AE14" s="38"/>
      <c r="AF14" s="42"/>
      <c r="AG14" s="41"/>
      <c r="AH14" s="38"/>
      <c r="AI14" s="31"/>
      <c r="AJ14" s="130">
        <f t="shared" si="0"/>
        <v>9.5</v>
      </c>
      <c r="AK14" s="2"/>
      <c r="AL14" s="2"/>
      <c r="AM14" s="65" t="str">
        <f t="shared" si="1"/>
        <v/>
      </c>
      <c r="AN14" s="65" t="str">
        <f t="shared" si="1"/>
        <v/>
      </c>
      <c r="AO14" s="77" t="str">
        <f t="shared" si="2"/>
        <v/>
      </c>
      <c r="AP14" s="78" t="str">
        <f t="shared" si="3"/>
        <v/>
      </c>
    </row>
    <row r="15" spans="1:43" ht="20.399999999999999" x14ac:dyDescent="0.35">
      <c r="A15" s="53">
        <f t="shared" si="4"/>
        <v>44825</v>
      </c>
      <c r="B15" s="5"/>
      <c r="C15" s="22">
        <v>3.8</v>
      </c>
      <c r="D15" s="23">
        <v>3.8</v>
      </c>
      <c r="E15" s="23"/>
      <c r="F15" s="23"/>
      <c r="G15" s="24"/>
      <c r="H15" s="25"/>
      <c r="I15" s="137"/>
      <c r="J15" s="22"/>
      <c r="K15" s="23"/>
      <c r="L15" s="30"/>
      <c r="M15" s="39"/>
      <c r="N15" s="23"/>
      <c r="O15" s="23"/>
      <c r="P15" s="23"/>
      <c r="Q15" s="22"/>
      <c r="R15" s="24"/>
      <c r="S15" s="22">
        <v>5.4</v>
      </c>
      <c r="T15" s="23"/>
      <c r="U15" s="23"/>
      <c r="V15" s="30"/>
      <c r="W15" s="24"/>
      <c r="X15" s="22"/>
      <c r="Y15" s="24"/>
      <c r="Z15" s="25"/>
      <c r="AA15" s="22"/>
      <c r="AB15" s="38"/>
      <c r="AC15" s="40"/>
      <c r="AD15" s="41"/>
      <c r="AE15" s="38"/>
      <c r="AF15" s="42"/>
      <c r="AG15" s="41"/>
      <c r="AH15" s="38"/>
      <c r="AI15" s="31"/>
      <c r="AJ15" s="130">
        <f>SUM(C15:AI15)</f>
        <v>13</v>
      </c>
      <c r="AK15" s="2"/>
      <c r="AL15" s="2"/>
      <c r="AM15" s="65" t="str">
        <f t="shared" si="1"/>
        <v/>
      </c>
      <c r="AN15" s="65" t="str">
        <f t="shared" si="1"/>
        <v/>
      </c>
      <c r="AO15" s="77" t="str">
        <f t="shared" si="2"/>
        <v/>
      </c>
      <c r="AP15" s="78" t="str">
        <f t="shared" si="3"/>
        <v/>
      </c>
    </row>
    <row r="16" spans="1:43" ht="20.399999999999999" x14ac:dyDescent="0.35">
      <c r="A16" s="53">
        <f t="shared" si="4"/>
        <v>44826</v>
      </c>
      <c r="B16" s="5"/>
      <c r="C16" s="22">
        <v>3</v>
      </c>
      <c r="D16" s="23">
        <v>13</v>
      </c>
      <c r="E16" s="23"/>
      <c r="F16" s="23"/>
      <c r="G16" s="24"/>
      <c r="H16" s="25"/>
      <c r="I16" s="137"/>
      <c r="J16" s="22"/>
      <c r="K16" s="23"/>
      <c r="L16" s="30"/>
      <c r="M16" s="39"/>
      <c r="N16" s="23"/>
      <c r="O16" s="23"/>
      <c r="P16" s="23"/>
      <c r="Q16" s="22"/>
      <c r="R16" s="24"/>
      <c r="S16" s="22">
        <v>9</v>
      </c>
      <c r="T16" s="23">
        <v>26</v>
      </c>
      <c r="U16" s="23">
        <v>7.7</v>
      </c>
      <c r="V16" s="30"/>
      <c r="W16" s="24"/>
      <c r="X16" s="22"/>
      <c r="Y16" s="24"/>
      <c r="Z16" s="25"/>
      <c r="AA16" s="22"/>
      <c r="AB16" s="23"/>
      <c r="AC16" s="24"/>
      <c r="AD16" s="22"/>
      <c r="AE16" s="23"/>
      <c r="AF16" s="30"/>
      <c r="AG16" s="22"/>
      <c r="AH16" s="23"/>
      <c r="AI16" s="31"/>
      <c r="AJ16" s="130">
        <f>SUM(C16:AI16)</f>
        <v>58.7</v>
      </c>
      <c r="AK16" s="2"/>
      <c r="AL16" s="2"/>
      <c r="AM16" s="65" t="str">
        <f t="shared" si="1"/>
        <v/>
      </c>
      <c r="AN16" s="65" t="str">
        <f t="shared" si="1"/>
        <v/>
      </c>
      <c r="AO16" s="77" t="str">
        <f t="shared" si="2"/>
        <v/>
      </c>
      <c r="AP16" s="78" t="str">
        <f t="shared" si="3"/>
        <v/>
      </c>
    </row>
    <row r="17" spans="1:43" ht="20.399999999999999" x14ac:dyDescent="0.35">
      <c r="A17" s="53">
        <f t="shared" si="4"/>
        <v>44827</v>
      </c>
      <c r="B17" s="5"/>
      <c r="C17" s="22">
        <v>2.5</v>
      </c>
      <c r="D17" s="23">
        <v>3.8</v>
      </c>
      <c r="E17" s="23">
        <v>1.9</v>
      </c>
      <c r="F17" s="23"/>
      <c r="G17" s="24"/>
      <c r="H17" s="25"/>
      <c r="I17" s="137"/>
      <c r="J17" s="22"/>
      <c r="K17" s="23"/>
      <c r="L17" s="30"/>
      <c r="M17" s="39"/>
      <c r="N17" s="23"/>
      <c r="O17" s="23"/>
      <c r="P17" s="23"/>
      <c r="Q17" s="22"/>
      <c r="R17" s="24"/>
      <c r="S17" s="22">
        <v>14</v>
      </c>
      <c r="T17" s="23">
        <v>18.899999999999999</v>
      </c>
      <c r="U17" s="23"/>
      <c r="V17" s="30"/>
      <c r="W17" s="24"/>
      <c r="X17" s="22"/>
      <c r="Y17" s="24"/>
      <c r="Z17" s="25"/>
      <c r="AA17" s="22"/>
      <c r="AB17" s="23"/>
      <c r="AC17" s="24"/>
      <c r="AD17" s="22"/>
      <c r="AE17" s="23"/>
      <c r="AF17" s="30"/>
      <c r="AG17" s="22"/>
      <c r="AH17" s="23"/>
      <c r="AI17" s="31"/>
      <c r="AJ17" s="130">
        <f t="shared" si="0"/>
        <v>41.099999999999994</v>
      </c>
      <c r="AK17" s="2"/>
      <c r="AL17" s="2"/>
      <c r="AM17" s="65" t="str">
        <f t="shared" si="1"/>
        <v/>
      </c>
      <c r="AN17" s="65" t="str">
        <f t="shared" si="1"/>
        <v/>
      </c>
      <c r="AO17" s="77" t="str">
        <f t="shared" si="2"/>
        <v/>
      </c>
      <c r="AP17" s="78" t="str">
        <f t="shared" si="3"/>
        <v/>
      </c>
    </row>
    <row r="18" spans="1:43" ht="20.399999999999999" x14ac:dyDescent="0.35">
      <c r="A18" s="53">
        <f t="shared" si="4"/>
        <v>44828</v>
      </c>
      <c r="B18" s="5"/>
      <c r="C18" s="22"/>
      <c r="D18" s="23"/>
      <c r="E18" s="23"/>
      <c r="F18" s="23"/>
      <c r="G18" s="24"/>
      <c r="H18" s="25"/>
      <c r="I18" s="137"/>
      <c r="J18" s="22"/>
      <c r="K18" s="23"/>
      <c r="L18" s="30"/>
      <c r="M18" s="39"/>
      <c r="N18" s="23"/>
      <c r="O18" s="23"/>
      <c r="P18" s="23"/>
      <c r="Q18" s="22"/>
      <c r="R18" s="24"/>
      <c r="S18" s="22"/>
      <c r="T18" s="23"/>
      <c r="U18" s="23"/>
      <c r="V18" s="30"/>
      <c r="W18" s="24"/>
      <c r="X18" s="22"/>
      <c r="Y18" s="24"/>
      <c r="Z18" s="25"/>
      <c r="AA18" s="22"/>
      <c r="AB18" s="23"/>
      <c r="AC18" s="24"/>
      <c r="AD18" s="22"/>
      <c r="AE18" s="23"/>
      <c r="AF18" s="30"/>
      <c r="AG18" s="22"/>
      <c r="AH18" s="23"/>
      <c r="AI18" s="31"/>
      <c r="AJ18" s="130">
        <f t="shared" si="0"/>
        <v>0</v>
      </c>
      <c r="AK18" s="2"/>
      <c r="AL18" s="2"/>
      <c r="AM18" s="65" t="str">
        <f t="shared" si="1"/>
        <v/>
      </c>
      <c r="AN18" s="65" t="str">
        <f t="shared" si="1"/>
        <v/>
      </c>
      <c r="AO18" s="77" t="str">
        <f t="shared" si="2"/>
        <v/>
      </c>
      <c r="AP18" s="78" t="str">
        <f t="shared" si="3"/>
        <v/>
      </c>
    </row>
    <row r="19" spans="1:43" ht="20.399999999999999" x14ac:dyDescent="0.35">
      <c r="A19" s="53">
        <f t="shared" si="4"/>
        <v>44829</v>
      </c>
      <c r="B19" s="5"/>
      <c r="C19" s="22"/>
      <c r="D19" s="23"/>
      <c r="E19" s="23"/>
      <c r="F19" s="23"/>
      <c r="G19" s="24"/>
      <c r="H19" s="25"/>
      <c r="I19" s="137"/>
      <c r="J19" s="22"/>
      <c r="K19" s="23"/>
      <c r="L19" s="30"/>
      <c r="M19" s="39"/>
      <c r="N19" s="23"/>
      <c r="O19" s="23"/>
      <c r="P19" s="23"/>
      <c r="Q19" s="22"/>
      <c r="R19" s="24"/>
      <c r="S19" s="22"/>
      <c r="T19" s="23"/>
      <c r="U19" s="23"/>
      <c r="V19" s="30"/>
      <c r="W19" s="24"/>
      <c r="X19" s="22"/>
      <c r="Y19" s="24"/>
      <c r="Z19" s="25"/>
      <c r="AA19" s="22"/>
      <c r="AB19" s="23"/>
      <c r="AC19" s="24"/>
      <c r="AD19" s="22"/>
      <c r="AE19" s="23"/>
      <c r="AF19" s="30"/>
      <c r="AG19" s="22"/>
      <c r="AH19" s="23"/>
      <c r="AI19" s="31"/>
      <c r="AJ19" s="130">
        <f t="shared" ref="AJ19:AJ27" si="5">SUM(C19:AI19)</f>
        <v>0</v>
      </c>
      <c r="AK19" s="2"/>
      <c r="AL19" s="2"/>
      <c r="AM19" s="65" t="str">
        <f t="shared" si="1"/>
        <v/>
      </c>
      <c r="AN19" s="65" t="str">
        <f t="shared" si="1"/>
        <v/>
      </c>
      <c r="AO19" s="77" t="str">
        <f t="shared" si="2"/>
        <v/>
      </c>
      <c r="AP19" s="78" t="str">
        <f t="shared" si="3"/>
        <v/>
      </c>
    </row>
    <row r="20" spans="1:43" ht="20.399999999999999" x14ac:dyDescent="0.35">
      <c r="A20" s="53">
        <f t="shared" si="4"/>
        <v>44830</v>
      </c>
      <c r="B20" s="5"/>
      <c r="C20" s="22">
        <v>3.8</v>
      </c>
      <c r="D20" s="23">
        <v>1.9</v>
      </c>
      <c r="E20" s="23">
        <v>2.2200000000000002</v>
      </c>
      <c r="F20" s="23">
        <v>3.8</v>
      </c>
      <c r="G20" s="24"/>
      <c r="H20" s="25"/>
      <c r="I20" s="137"/>
      <c r="J20" s="22"/>
      <c r="K20" s="23"/>
      <c r="L20" s="30"/>
      <c r="M20" s="39"/>
      <c r="N20" s="23"/>
      <c r="O20" s="23"/>
      <c r="P20" s="23"/>
      <c r="Q20" s="22"/>
      <c r="R20" s="24"/>
      <c r="S20" s="22"/>
      <c r="T20" s="23"/>
      <c r="U20" s="23"/>
      <c r="V20" s="30"/>
      <c r="W20" s="24"/>
      <c r="X20" s="22"/>
      <c r="Y20" s="24"/>
      <c r="Z20" s="25"/>
      <c r="AA20" s="22"/>
      <c r="AB20" s="23"/>
      <c r="AC20" s="24"/>
      <c r="AD20" s="22"/>
      <c r="AE20" s="23"/>
      <c r="AF20" s="30"/>
      <c r="AG20" s="22"/>
      <c r="AH20" s="23"/>
      <c r="AI20" s="31"/>
      <c r="AJ20" s="130">
        <f t="shared" si="5"/>
        <v>11.719999999999999</v>
      </c>
      <c r="AK20" s="2"/>
      <c r="AL20" s="2"/>
      <c r="AM20" s="65" t="str">
        <f t="shared" si="1"/>
        <v/>
      </c>
      <c r="AN20" s="65" t="str">
        <f t="shared" si="1"/>
        <v/>
      </c>
      <c r="AO20" s="77" t="str">
        <f t="shared" si="2"/>
        <v/>
      </c>
      <c r="AP20" s="78" t="str">
        <f t="shared" si="3"/>
        <v/>
      </c>
    </row>
    <row r="21" spans="1:43" ht="20.399999999999999" x14ac:dyDescent="0.35">
      <c r="A21" s="53">
        <f t="shared" si="4"/>
        <v>44831</v>
      </c>
      <c r="B21" s="5"/>
      <c r="C21" s="22">
        <v>2.2200000000000002</v>
      </c>
      <c r="D21" s="23">
        <v>3.8</v>
      </c>
      <c r="E21" s="23">
        <v>3.8</v>
      </c>
      <c r="F21" s="23"/>
      <c r="G21" s="24"/>
      <c r="H21" s="25"/>
      <c r="I21" s="137"/>
      <c r="J21" s="22"/>
      <c r="K21" s="23"/>
      <c r="L21" s="30"/>
      <c r="M21" s="39"/>
      <c r="N21" s="23"/>
      <c r="O21" s="23"/>
      <c r="P21" s="23"/>
      <c r="Q21" s="22">
        <v>57.1</v>
      </c>
      <c r="R21" s="24"/>
      <c r="S21" s="22">
        <v>17</v>
      </c>
      <c r="T21" s="23">
        <v>10</v>
      </c>
      <c r="U21" s="23"/>
      <c r="V21" s="30"/>
      <c r="W21" s="24"/>
      <c r="X21" s="22"/>
      <c r="Y21" s="24"/>
      <c r="Z21" s="25"/>
      <c r="AA21" s="22"/>
      <c r="AB21" s="23"/>
      <c r="AC21" s="24"/>
      <c r="AD21" s="22"/>
      <c r="AE21" s="23"/>
      <c r="AF21" s="30"/>
      <c r="AG21" s="22">
        <v>26.22</v>
      </c>
      <c r="AH21" s="23"/>
      <c r="AI21" s="31"/>
      <c r="AJ21" s="130">
        <f t="shared" si="5"/>
        <v>120.14</v>
      </c>
      <c r="AK21" s="2"/>
      <c r="AL21" s="2"/>
      <c r="AM21" s="65" t="str">
        <f t="shared" si="1"/>
        <v/>
      </c>
      <c r="AN21" s="65" t="str">
        <f t="shared" si="1"/>
        <v/>
      </c>
      <c r="AO21" s="77" t="str">
        <f t="shared" si="2"/>
        <v/>
      </c>
      <c r="AP21" s="78" t="str">
        <f t="shared" si="3"/>
        <v/>
      </c>
    </row>
    <row r="22" spans="1:43" ht="20.399999999999999" x14ac:dyDescent="0.35">
      <c r="A22" s="53">
        <f t="shared" si="4"/>
        <v>44832</v>
      </c>
      <c r="B22" s="5"/>
      <c r="C22" s="22"/>
      <c r="D22" s="23"/>
      <c r="E22" s="23"/>
      <c r="F22" s="23"/>
      <c r="G22" s="24"/>
      <c r="H22" s="25"/>
      <c r="I22" s="137"/>
      <c r="J22" s="22"/>
      <c r="K22" s="23"/>
      <c r="L22" s="30"/>
      <c r="M22" s="39"/>
      <c r="N22" s="23"/>
      <c r="O22" s="23"/>
      <c r="P22" s="23"/>
      <c r="Q22" s="22"/>
      <c r="R22" s="24"/>
      <c r="S22" s="22">
        <v>9.5</v>
      </c>
      <c r="T22" s="23">
        <v>10.5</v>
      </c>
      <c r="U22" s="23">
        <v>18.5</v>
      </c>
      <c r="V22" s="30"/>
      <c r="W22" s="24"/>
      <c r="X22" s="22"/>
      <c r="Y22" s="24"/>
      <c r="Z22" s="25">
        <v>7.01</v>
      </c>
      <c r="AA22" s="22"/>
      <c r="AB22" s="23"/>
      <c r="AC22" s="24"/>
      <c r="AD22" s="22"/>
      <c r="AE22" s="23"/>
      <c r="AF22" s="30"/>
      <c r="AG22" s="22"/>
      <c r="AH22" s="23"/>
      <c r="AI22" s="31"/>
      <c r="AJ22" s="130">
        <f t="shared" si="5"/>
        <v>45.51</v>
      </c>
      <c r="AK22" s="2"/>
      <c r="AL22" s="2"/>
      <c r="AM22" s="65" t="str">
        <f t="shared" si="1"/>
        <v/>
      </c>
      <c r="AN22" s="65" t="str">
        <f t="shared" si="1"/>
        <v/>
      </c>
      <c r="AO22" s="77" t="str">
        <f t="shared" si="2"/>
        <v/>
      </c>
      <c r="AP22" s="78" t="str">
        <f t="shared" si="3"/>
        <v/>
      </c>
    </row>
    <row r="23" spans="1:43" ht="20.399999999999999" x14ac:dyDescent="0.35">
      <c r="A23" s="53">
        <f t="shared" si="4"/>
        <v>44833</v>
      </c>
      <c r="B23" s="5"/>
      <c r="C23" s="22">
        <v>4.5</v>
      </c>
      <c r="D23" s="23">
        <v>15</v>
      </c>
      <c r="E23" s="23">
        <v>3.8</v>
      </c>
      <c r="F23" s="23"/>
      <c r="G23" s="24"/>
      <c r="H23" s="25"/>
      <c r="I23" s="137"/>
      <c r="J23" s="22"/>
      <c r="K23" s="23"/>
      <c r="L23" s="30"/>
      <c r="M23" s="39"/>
      <c r="N23" s="23"/>
      <c r="O23" s="23"/>
      <c r="P23" s="23"/>
      <c r="Q23" s="22"/>
      <c r="R23" s="24"/>
      <c r="S23" s="22">
        <v>13.9</v>
      </c>
      <c r="T23" s="23"/>
      <c r="U23" s="23"/>
      <c r="V23" s="30"/>
      <c r="W23" s="24"/>
      <c r="X23" s="22"/>
      <c r="Y23" s="24"/>
      <c r="Z23" s="25">
        <v>15.15</v>
      </c>
      <c r="AA23" s="22"/>
      <c r="AB23" s="23"/>
      <c r="AC23" s="24"/>
      <c r="AD23" s="22"/>
      <c r="AE23" s="23"/>
      <c r="AF23" s="30"/>
      <c r="AG23" s="22"/>
      <c r="AH23" s="23"/>
      <c r="AI23" s="31"/>
      <c r="AJ23" s="130">
        <f t="shared" si="5"/>
        <v>52.35</v>
      </c>
      <c r="AK23" s="2"/>
      <c r="AL23" s="2"/>
      <c r="AM23" s="65" t="str">
        <f t="shared" si="1"/>
        <v/>
      </c>
      <c r="AN23" s="65" t="str">
        <f t="shared" si="1"/>
        <v/>
      </c>
      <c r="AO23" s="77" t="str">
        <f t="shared" si="2"/>
        <v/>
      </c>
      <c r="AP23" s="78" t="str">
        <f t="shared" si="3"/>
        <v/>
      </c>
    </row>
    <row r="24" spans="1:43" ht="20.399999999999999" x14ac:dyDescent="0.35">
      <c r="A24" s="53">
        <f t="shared" si="4"/>
        <v>44834</v>
      </c>
      <c r="B24" s="5"/>
      <c r="C24" s="22">
        <v>1.6</v>
      </c>
      <c r="D24" s="23">
        <v>1.7</v>
      </c>
      <c r="E24" s="23">
        <v>6</v>
      </c>
      <c r="F24" s="23"/>
      <c r="G24" s="24"/>
      <c r="H24" s="25"/>
      <c r="I24" s="25"/>
      <c r="J24" s="22"/>
      <c r="K24" s="23"/>
      <c r="L24" s="30">
        <v>11.8</v>
      </c>
      <c r="M24" s="39">
        <v>3.4</v>
      </c>
      <c r="N24" s="23"/>
      <c r="O24" s="23"/>
      <c r="P24" s="23"/>
      <c r="Q24" s="22"/>
      <c r="R24" s="24"/>
      <c r="S24" s="22"/>
      <c r="T24" s="23"/>
      <c r="U24" s="23"/>
      <c r="V24" s="30"/>
      <c r="W24" s="24"/>
      <c r="X24" s="22"/>
      <c r="Y24" s="24"/>
      <c r="Z24" s="25"/>
      <c r="AA24" s="22"/>
      <c r="AB24" s="23"/>
      <c r="AC24" s="24"/>
      <c r="AD24" s="22"/>
      <c r="AE24" s="23"/>
      <c r="AF24" s="30"/>
      <c r="AG24" s="22"/>
      <c r="AH24" s="23"/>
      <c r="AI24" s="31"/>
      <c r="AJ24" s="130">
        <f t="shared" si="5"/>
        <v>24.5</v>
      </c>
      <c r="AK24" s="2"/>
      <c r="AL24" s="2"/>
      <c r="AM24" s="65" t="str">
        <f t="shared" si="1"/>
        <v/>
      </c>
      <c r="AN24" s="65" t="str">
        <f t="shared" si="1"/>
        <v/>
      </c>
      <c r="AO24" s="77" t="str">
        <f t="shared" si="2"/>
        <v/>
      </c>
      <c r="AP24" s="78" t="str">
        <f>IFERROR(IF((AO24-7.8333)&gt;0,AO24-7.8333,""),"")</f>
        <v/>
      </c>
    </row>
    <row r="25" spans="1:43" ht="20.399999999999999" x14ac:dyDescent="0.35">
      <c r="A25" s="53" t="str">
        <f t="shared" si="4"/>
        <v xml:space="preserve"> </v>
      </c>
      <c r="B25" s="3"/>
      <c r="C25" s="22"/>
      <c r="D25" s="23"/>
      <c r="E25" s="23"/>
      <c r="F25" s="23"/>
      <c r="G25" s="24"/>
      <c r="H25" s="25"/>
      <c r="I25" s="137"/>
      <c r="J25" s="22"/>
      <c r="K25" s="23"/>
      <c r="L25" s="30"/>
      <c r="M25" s="39"/>
      <c r="N25" s="23"/>
      <c r="O25" s="23"/>
      <c r="P25" s="23"/>
      <c r="Q25" s="22"/>
      <c r="R25" s="24"/>
      <c r="S25" s="22"/>
      <c r="T25" s="23"/>
      <c r="U25" s="23"/>
      <c r="V25" s="30"/>
      <c r="W25" s="24"/>
      <c r="X25" s="22"/>
      <c r="Y25" s="24"/>
      <c r="Z25" s="25"/>
      <c r="AA25" s="22"/>
      <c r="AB25" s="23"/>
      <c r="AC25" s="24"/>
      <c r="AD25" s="22"/>
      <c r="AE25" s="23"/>
      <c r="AF25" s="30"/>
      <c r="AG25" s="22"/>
      <c r="AH25" s="23"/>
      <c r="AI25" s="31"/>
      <c r="AJ25" s="130">
        <f t="shared" si="5"/>
        <v>0</v>
      </c>
      <c r="AK25" s="2"/>
      <c r="AL25" s="2"/>
      <c r="AM25" s="65" t="str">
        <f t="shared" si="1"/>
        <v/>
      </c>
      <c r="AN25" s="65" t="str">
        <f t="shared" si="1"/>
        <v/>
      </c>
      <c r="AO25" s="77" t="str">
        <f t="shared" si="2"/>
        <v/>
      </c>
      <c r="AP25" s="78" t="str">
        <f t="shared" si="3"/>
        <v/>
      </c>
    </row>
    <row r="26" spans="1:43" ht="20.399999999999999" x14ac:dyDescent="0.35">
      <c r="A26" s="53" t="str">
        <f t="shared" si="4"/>
        <v xml:space="preserve"> </v>
      </c>
      <c r="B26" s="3"/>
      <c r="C26" s="22"/>
      <c r="D26" s="23"/>
      <c r="E26" s="23"/>
      <c r="F26" s="23"/>
      <c r="G26" s="24"/>
      <c r="H26" s="25"/>
      <c r="I26" s="137"/>
      <c r="J26" s="22"/>
      <c r="K26" s="23"/>
      <c r="L26" s="30"/>
      <c r="M26" s="39"/>
      <c r="N26" s="23"/>
      <c r="O26" s="23"/>
      <c r="P26" s="23"/>
      <c r="Q26" s="22"/>
      <c r="R26" s="24"/>
      <c r="S26" s="22"/>
      <c r="T26" s="23"/>
      <c r="U26" s="23"/>
      <c r="V26" s="30"/>
      <c r="W26" s="24"/>
      <c r="X26" s="22"/>
      <c r="Y26" s="24"/>
      <c r="Z26" s="25"/>
      <c r="AA26" s="22"/>
      <c r="AB26" s="23"/>
      <c r="AC26" s="24"/>
      <c r="AD26" s="22"/>
      <c r="AE26" s="23"/>
      <c r="AF26" s="30"/>
      <c r="AG26" s="22"/>
      <c r="AH26" s="23"/>
      <c r="AI26" s="31"/>
      <c r="AJ26" s="130">
        <f t="shared" si="5"/>
        <v>0</v>
      </c>
      <c r="AK26" s="2"/>
      <c r="AL26" s="2"/>
      <c r="AM26" s="65" t="str">
        <f t="shared" si="1"/>
        <v/>
      </c>
      <c r="AN26" s="65" t="str">
        <f t="shared" si="1"/>
        <v/>
      </c>
      <c r="AO26" s="77" t="str">
        <f t="shared" si="2"/>
        <v/>
      </c>
      <c r="AP26" s="78" t="str">
        <f t="shared" si="3"/>
        <v/>
      </c>
    </row>
    <row r="27" spans="1:43" ht="21" thickBot="1" x14ac:dyDescent="0.4">
      <c r="A27" s="53" t="str">
        <f t="shared" si="4"/>
        <v xml:space="preserve"> </v>
      </c>
      <c r="B27" s="3"/>
      <c r="C27" s="22"/>
      <c r="D27" s="23"/>
      <c r="E27" s="23"/>
      <c r="F27" s="23"/>
      <c r="G27" s="24"/>
      <c r="H27" s="25"/>
      <c r="I27" s="137"/>
      <c r="J27" s="22"/>
      <c r="K27" s="23"/>
      <c r="L27" s="30"/>
      <c r="M27" s="39"/>
      <c r="N27" s="23"/>
      <c r="O27" s="23"/>
      <c r="P27" s="23"/>
      <c r="Q27" s="22"/>
      <c r="R27" s="24"/>
      <c r="S27" s="22"/>
      <c r="T27" s="23"/>
      <c r="U27" s="23"/>
      <c r="V27" s="30"/>
      <c r="W27" s="24"/>
      <c r="X27" s="22"/>
      <c r="Y27" s="24"/>
      <c r="Z27" s="25"/>
      <c r="AA27" s="22"/>
      <c r="AB27" s="23"/>
      <c r="AC27" s="24"/>
      <c r="AD27" s="22"/>
      <c r="AE27" s="23"/>
      <c r="AF27" s="30"/>
      <c r="AG27" s="22"/>
      <c r="AH27" s="23"/>
      <c r="AI27" s="31"/>
      <c r="AJ27" s="132">
        <f t="shared" si="5"/>
        <v>0</v>
      </c>
      <c r="AK27" s="2"/>
      <c r="AL27" s="2"/>
      <c r="AM27" s="93" t="str">
        <f t="shared" si="1"/>
        <v/>
      </c>
      <c r="AN27" s="65" t="str">
        <f t="shared" si="1"/>
        <v/>
      </c>
      <c r="AO27" s="77" t="str">
        <f t="shared" si="2"/>
        <v/>
      </c>
      <c r="AP27" s="78" t="str">
        <f t="shared" si="3"/>
        <v/>
      </c>
    </row>
    <row r="28" spans="1:43" ht="18.600000000000001" thickBot="1" x14ac:dyDescent="0.4">
      <c r="A28" s="213" t="s">
        <v>16</v>
      </c>
      <c r="B28" s="214"/>
      <c r="C28" s="215">
        <f>SUM(C10:G27)</f>
        <v>114.43999999999998</v>
      </c>
      <c r="D28" s="216"/>
      <c r="E28" s="216"/>
      <c r="F28" s="216"/>
      <c r="G28" s="217"/>
      <c r="H28" s="43">
        <f>SUM(H10:H27)</f>
        <v>0</v>
      </c>
      <c r="I28" s="43">
        <f>SUM(I10:I27)</f>
        <v>0</v>
      </c>
      <c r="J28" s="215">
        <f>SUM(J10:J27,L10:L27)</f>
        <v>11.8</v>
      </c>
      <c r="K28" s="216"/>
      <c r="L28" s="229"/>
      <c r="M28" s="350">
        <f>SUM(M10:P27)</f>
        <v>3.4</v>
      </c>
      <c r="N28" s="216"/>
      <c r="O28" s="216"/>
      <c r="P28" s="217"/>
      <c r="Q28" s="215">
        <f>SUM(Q10:R27)</f>
        <v>57.1</v>
      </c>
      <c r="R28" s="217"/>
      <c r="S28" s="215">
        <f>SUM(S10:W27)</f>
        <v>160.4</v>
      </c>
      <c r="T28" s="216"/>
      <c r="U28" s="216"/>
      <c r="V28" s="216"/>
      <c r="W28" s="217"/>
      <c r="X28" s="215">
        <f>SUM(X10:Y27)</f>
        <v>0</v>
      </c>
      <c r="Y28" s="217"/>
      <c r="Z28" s="44">
        <f>SUM(Z10:Z27)</f>
        <v>22.16</v>
      </c>
      <c r="AA28" s="215">
        <f>SUM(AA10:AC27)</f>
        <v>0</v>
      </c>
      <c r="AB28" s="216"/>
      <c r="AC28" s="217"/>
      <c r="AD28" s="215">
        <f>SUM(AD10:AF27)</f>
        <v>0</v>
      </c>
      <c r="AE28" s="216"/>
      <c r="AF28" s="217"/>
      <c r="AG28" s="215">
        <f>SUM(AG10:AI27)</f>
        <v>26.22</v>
      </c>
      <c r="AH28" s="216"/>
      <c r="AI28" s="251"/>
      <c r="AJ28" s="131">
        <f>SUM(AJ10:AJ27)</f>
        <v>395.52000000000004</v>
      </c>
      <c r="AK28" s="61"/>
      <c r="AL28" s="6"/>
      <c r="AM28" s="63"/>
      <c r="AN28" s="68" t="str">
        <f t="shared" ref="AN28" si="6">IFERROR(IF(ISNUMBER(VALUE(MID(AL28,1,2))),MID(AL28,1,2),MID(AL28,1,1))+IF(ISNUMBER(VALUE(MID(AL28,SEARCH("H",AL28)+1,1))),0.5,),"")</f>
        <v/>
      </c>
      <c r="AO28" s="74"/>
      <c r="AP28" s="71"/>
    </row>
    <row r="29" spans="1:43" ht="18" x14ac:dyDescent="0.35">
      <c r="A29" s="116"/>
      <c r="B29" s="110"/>
      <c r="C29" s="111"/>
      <c r="D29" s="111"/>
      <c r="E29" s="111"/>
      <c r="F29" s="111"/>
      <c r="G29" s="111"/>
      <c r="H29" s="116"/>
      <c r="I29" s="116"/>
      <c r="J29" s="116"/>
      <c r="K29" s="116"/>
      <c r="L29" s="116"/>
      <c r="M29" s="111"/>
      <c r="N29" s="111"/>
      <c r="O29" s="111"/>
      <c r="P29" s="111"/>
      <c r="Q29" s="111"/>
      <c r="R29" s="111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258" t="s">
        <v>19</v>
      </c>
      <c r="AH29" s="259"/>
      <c r="AI29" s="260"/>
      <c r="AJ29" s="6"/>
      <c r="AK29" s="6"/>
      <c r="AL29" s="6"/>
      <c r="AM29" s="63"/>
      <c r="AN29" s="69" t="s">
        <v>29</v>
      </c>
      <c r="AO29" s="75">
        <f>IFERROR(SUM(AO10:AO23),"")</f>
        <v>0</v>
      </c>
      <c r="AP29" s="72">
        <f>IFERROR(SUM(AP10:AP27),"")</f>
        <v>0</v>
      </c>
    </row>
    <row r="30" spans="1:43" ht="15" customHeight="1" thickBot="1" x14ac:dyDescent="0.4">
      <c r="A30" s="117"/>
      <c r="B30" s="112"/>
      <c r="C30" s="113"/>
      <c r="D30" s="113"/>
      <c r="E30" s="113"/>
      <c r="F30" s="113"/>
      <c r="G30" s="113"/>
      <c r="H30" s="117"/>
      <c r="I30" s="117"/>
      <c r="J30" s="120" t="s">
        <v>40</v>
      </c>
      <c r="K30" s="118" cm="1">
        <f t="array" ref="K30">SUMPRODUCT(1*(ISNUMBER($Q10:$Q27)=FALSE),1*(ISNUMBER($A10:$A27)),1*(ISNUMBER(SEARCH("*m",TEXT($A10:$A27,"jjj jj mm aa"),3))=FALSE),1*(ISBLANK($B10:$B27)))*15</f>
        <v>150</v>
      </c>
      <c r="L30" s="117"/>
      <c r="M30" s="111"/>
      <c r="N30" s="111"/>
      <c r="O30" s="111"/>
      <c r="P30" s="111"/>
      <c r="Q30" s="111"/>
      <c r="R30" s="111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111"/>
      <c r="AG30" s="261"/>
      <c r="AH30" s="262"/>
      <c r="AI30" s="263"/>
      <c r="AJ30" s="273"/>
      <c r="AK30" s="133"/>
      <c r="AL30" s="21"/>
      <c r="AM30" s="64"/>
      <c r="AN30" s="69" t="s">
        <v>30</v>
      </c>
      <c r="AO30" s="76">
        <f>IFERROR(AO29/COUNTIF(AO10:AO27,"&gt;"&amp;0),0)</f>
        <v>0</v>
      </c>
      <c r="AP30" s="73">
        <f>IFERROR(AP29/COUNT(AP10:AP27),0)</f>
        <v>0</v>
      </c>
    </row>
    <row r="31" spans="1:43" ht="15" customHeight="1" x14ac:dyDescent="0.3">
      <c r="A31" s="114"/>
      <c r="B31" s="112"/>
      <c r="C31" s="113"/>
      <c r="D31" s="113"/>
      <c r="E31" s="113"/>
      <c r="F31" s="113"/>
      <c r="G31" s="113"/>
      <c r="H31" s="114"/>
      <c r="I31" s="114"/>
      <c r="J31" s="120" t="s">
        <v>41</v>
      </c>
      <c r="K31" s="119">
        <f>K30-SUM(K10:K27)</f>
        <v>150</v>
      </c>
      <c r="L31" s="114"/>
      <c r="M31" s="111"/>
      <c r="N31" s="111"/>
      <c r="O31" s="111"/>
      <c r="P31" s="111"/>
      <c r="Q31" s="111"/>
      <c r="R31" s="111"/>
      <c r="S31" s="111"/>
      <c r="T31" s="111"/>
      <c r="U31" s="111"/>
      <c r="V31" s="111"/>
      <c r="W31" s="111"/>
      <c r="X31" s="111"/>
      <c r="Y31" s="111"/>
      <c r="Z31" s="111"/>
      <c r="AA31" s="111"/>
      <c r="AB31" s="111"/>
      <c r="AC31" s="111"/>
      <c r="AD31" s="111"/>
      <c r="AE31" s="111"/>
      <c r="AF31" s="111"/>
      <c r="AG31" s="252">
        <f>AJ28</f>
        <v>395.52000000000004</v>
      </c>
      <c r="AH31" s="253"/>
      <c r="AI31" s="254"/>
      <c r="AJ31" s="273"/>
      <c r="AK31" s="133"/>
      <c r="AL31" s="21"/>
      <c r="AM31" s="21"/>
      <c r="AN31" s="21"/>
      <c r="AO31" s="81" t="str">
        <f>IF(COUNTIF(AO10:AO27,"&gt;"&amp;0)=1,"sur "&amp;COUNTIF(AO10:AO27,"&gt;"&amp;0)&amp;" jour",IF(COUNTIF(AO10:AO27,"&gt;"&amp;0)&gt;1,"sur "&amp;COUNTIF(AO10:AO27,"&gt;"&amp;0)&amp;" jours",""))</f>
        <v/>
      </c>
      <c r="AP31" s="21"/>
    </row>
    <row r="32" spans="1:43" ht="14.4" customHeight="1" thickBot="1" x14ac:dyDescent="0.35">
      <c r="A32" s="114"/>
      <c r="B32" s="112"/>
      <c r="C32" s="113"/>
      <c r="D32" s="113"/>
      <c r="E32" s="113"/>
      <c r="F32" s="113"/>
      <c r="G32" s="113"/>
      <c r="H32" s="114"/>
      <c r="I32" s="114"/>
      <c r="J32" s="114"/>
      <c r="L32" s="114"/>
      <c r="M32" s="111"/>
      <c r="N32" s="111"/>
      <c r="O32" s="111"/>
      <c r="P32" s="111"/>
      <c r="Q32" s="111"/>
      <c r="R32" s="111"/>
      <c r="S32" s="111"/>
      <c r="T32" s="111"/>
      <c r="U32" s="111"/>
      <c r="V32" s="111"/>
      <c r="W32" s="111"/>
      <c r="X32" s="111"/>
      <c r="Y32" s="111"/>
      <c r="Z32" s="111"/>
      <c r="AA32" s="111"/>
      <c r="AB32" s="111"/>
      <c r="AC32" s="111"/>
      <c r="AD32" s="111"/>
      <c r="AE32" s="111"/>
      <c r="AF32" s="111"/>
      <c r="AG32" s="255"/>
      <c r="AH32" s="256"/>
      <c r="AI32" s="257"/>
      <c r="AJ32" s="248"/>
      <c r="AK32" s="134"/>
      <c r="AL32" s="14"/>
      <c r="AM32" s="14"/>
      <c r="AN32" s="14"/>
      <c r="AO32" s="14"/>
      <c r="AP32" s="14"/>
      <c r="AQ32" s="14"/>
    </row>
    <row r="33" spans="1:43" ht="14.4" customHeight="1" thickTop="1" x14ac:dyDescent="0.3">
      <c r="A33" s="114"/>
      <c r="B33" s="112"/>
      <c r="C33" s="113"/>
      <c r="D33" s="113"/>
      <c r="E33" s="113"/>
      <c r="F33" s="113"/>
      <c r="G33" s="113"/>
      <c r="H33" s="114"/>
      <c r="I33" s="114"/>
      <c r="J33" s="114"/>
      <c r="K33" s="114"/>
      <c r="L33" s="114"/>
      <c r="M33" s="111"/>
      <c r="N33" s="111"/>
      <c r="O33" s="111"/>
      <c r="P33" s="111"/>
      <c r="Q33" s="111"/>
      <c r="R33" s="111"/>
      <c r="S33" s="111"/>
      <c r="T33" s="111"/>
      <c r="U33" s="111"/>
      <c r="V33" s="111"/>
      <c r="W33" s="111"/>
      <c r="X33" s="111"/>
      <c r="Y33" s="111"/>
      <c r="Z33" s="111"/>
      <c r="AA33" s="111"/>
      <c r="AB33" s="111"/>
      <c r="AC33" s="111"/>
      <c r="AD33" s="111"/>
      <c r="AE33" s="111"/>
      <c r="AF33" s="111"/>
      <c r="AG33" s="106"/>
      <c r="AH33" s="106"/>
      <c r="AI33" s="106"/>
      <c r="AJ33" s="248"/>
      <c r="AK33" s="134"/>
      <c r="AL33" s="14"/>
      <c r="AM33" s="14"/>
      <c r="AN33" s="14"/>
      <c r="AO33" s="14"/>
      <c r="AP33" s="14"/>
      <c r="AQ33" s="14"/>
    </row>
    <row r="34" spans="1:43" ht="14.4" customHeight="1" x14ac:dyDescent="0.3">
      <c r="A34" s="115"/>
      <c r="B34" s="115"/>
      <c r="C34" s="115"/>
      <c r="D34" s="115"/>
      <c r="E34" s="115"/>
      <c r="F34" s="115"/>
      <c r="G34" s="115"/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5"/>
      <c r="S34" s="115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08"/>
      <c r="AH34" s="108"/>
      <c r="AI34" s="108"/>
      <c r="AJ34" s="14"/>
      <c r="AK34" s="14"/>
      <c r="AL34" s="14"/>
      <c r="AM34" s="14"/>
      <c r="AN34" s="14"/>
      <c r="AO34" s="6"/>
      <c r="AP34" s="6"/>
    </row>
    <row r="35" spans="1:43" ht="15" customHeight="1" thickBot="1" x14ac:dyDescent="0.35">
      <c r="A35" s="115"/>
      <c r="B35" s="115"/>
      <c r="C35" s="115"/>
      <c r="D35" s="115"/>
      <c r="E35" s="115"/>
      <c r="F35" s="115"/>
      <c r="G35" s="115"/>
      <c r="H35" s="115"/>
      <c r="I35" s="115"/>
      <c r="J35" s="115"/>
      <c r="K35" s="115"/>
      <c r="L35" s="115"/>
      <c r="M35" s="115"/>
      <c r="N35" s="115"/>
      <c r="O35" s="115"/>
      <c r="P35" s="115"/>
      <c r="Q35" s="115"/>
      <c r="R35" s="115"/>
      <c r="S35" s="115"/>
      <c r="T35" s="115"/>
      <c r="U35" s="115"/>
      <c r="V35" s="115"/>
      <c r="W35" s="115"/>
      <c r="X35" s="115"/>
      <c r="Y35" s="115"/>
      <c r="Z35" s="115"/>
      <c r="AA35" s="115"/>
      <c r="AB35" s="115"/>
      <c r="AC35" s="115"/>
      <c r="AD35" s="115"/>
      <c r="AE35" s="115"/>
      <c r="AF35" s="115"/>
      <c r="AG35" s="109"/>
      <c r="AH35" s="109"/>
      <c r="AI35" s="109"/>
      <c r="AJ35" s="6"/>
      <c r="AK35" s="6"/>
      <c r="AL35" s="6"/>
      <c r="AM35" s="6"/>
      <c r="AN35" s="6"/>
      <c r="AO35" s="6"/>
      <c r="AP35" s="6"/>
    </row>
    <row r="36" spans="1:43" ht="15" customHeight="1" thickTop="1" thickBot="1" x14ac:dyDescent="0.35">
      <c r="A36" s="11"/>
      <c r="B36" s="236"/>
      <c r="C36" s="236"/>
      <c r="D36" s="236"/>
      <c r="E36" s="236"/>
      <c r="F36" s="9"/>
      <c r="G36" s="9"/>
      <c r="H36" s="9"/>
      <c r="I36" s="9"/>
      <c r="J36" s="46"/>
      <c r="K36" s="46"/>
      <c r="L36" s="46"/>
      <c r="M36" s="46"/>
      <c r="N36" s="141"/>
      <c r="O36" s="141"/>
      <c r="P36" s="141"/>
      <c r="Q36" s="141"/>
      <c r="R36" s="46"/>
      <c r="S36" s="142"/>
      <c r="T36" s="142"/>
      <c r="U36" s="142"/>
      <c r="V36" s="142"/>
      <c r="W36" s="142"/>
      <c r="X36" s="46"/>
      <c r="Y36" s="46"/>
      <c r="Z36" s="46"/>
      <c r="AA36" s="9"/>
      <c r="AB36" s="9"/>
      <c r="AC36" s="9"/>
      <c r="AD36" s="9"/>
      <c r="AE36" s="9"/>
      <c r="AF36" s="9"/>
      <c r="AG36" s="237" t="str">
        <f>IF(AG38="AUCUN JOUR DE FRAIS","AUCUNE DEP",ROUND(AJ28/AK38,2)&amp;" € MOY. DEPENSE(S)/JOUR")</f>
        <v>35,96 € MOY. DEPENSE(S)/JOUR</v>
      </c>
      <c r="AH36" s="238"/>
      <c r="AI36" s="238"/>
      <c r="AJ36" s="239"/>
      <c r="AK36" s="62"/>
      <c r="AL36" s="198" t="str">
        <f>MAX(AJ10:AJ27)&amp;" € max. depens./jour"</f>
        <v>120,14 € max. depens./jour</v>
      </c>
      <c r="AM36" s="199"/>
      <c r="AN36" s="204" t="str">
        <f>_xlfn.MINIFS(AJ10:AJ27,AJ10:AJ27,"&gt;0")&amp;" € min. depens./jour"</f>
        <v>3,8 € min. depens./jour</v>
      </c>
      <c r="AO36" s="205"/>
    </row>
    <row r="37" spans="1:43" ht="15" customHeight="1" thickBot="1" x14ac:dyDescent="0.9">
      <c r="A37" s="11"/>
      <c r="B37" s="16"/>
      <c r="C37" s="16"/>
      <c r="D37" s="16"/>
      <c r="E37" s="16"/>
      <c r="F37" s="9"/>
      <c r="G37" s="9"/>
      <c r="H37" s="9"/>
      <c r="I37" s="9"/>
      <c r="J37" s="46"/>
      <c r="K37" s="46"/>
      <c r="L37" s="46"/>
      <c r="M37" s="146"/>
      <c r="N37" s="146"/>
      <c r="O37" s="146"/>
      <c r="P37" s="146"/>
      <c r="Q37" s="146"/>
      <c r="R37" s="46"/>
      <c r="S37" s="46"/>
      <c r="T37" s="46"/>
      <c r="U37" s="46"/>
      <c r="V37" s="46"/>
      <c r="W37" s="46"/>
      <c r="X37" s="46"/>
      <c r="Y37" s="46"/>
      <c r="Z37" s="46"/>
      <c r="AA37" s="9"/>
      <c r="AB37" s="9"/>
      <c r="AC37" s="9"/>
      <c r="AD37" s="9"/>
      <c r="AE37" s="9"/>
      <c r="AF37" s="9"/>
      <c r="AG37" s="20"/>
      <c r="AH37" s="20"/>
      <c r="AI37" s="20"/>
      <c r="AJ37" s="20"/>
      <c r="AK37" s="20"/>
      <c r="AL37" s="200"/>
      <c r="AM37" s="201"/>
      <c r="AN37" s="206"/>
      <c r="AO37" s="207"/>
    </row>
    <row r="38" spans="1:43" ht="15" customHeight="1" x14ac:dyDescent="0.85">
      <c r="A38" s="11"/>
      <c r="B38" s="16"/>
      <c r="C38" s="16"/>
      <c r="D38" s="16"/>
      <c r="E38" s="16"/>
      <c r="F38" s="16"/>
      <c r="G38" s="16"/>
      <c r="H38" s="16"/>
      <c r="I38" s="16"/>
      <c r="J38" s="143"/>
      <c r="K38" s="143"/>
      <c r="L38" s="47"/>
      <c r="M38" s="147"/>
      <c r="N38" s="147"/>
      <c r="O38" s="147"/>
      <c r="P38" s="147"/>
      <c r="Q38" s="147"/>
      <c r="R38" s="46"/>
      <c r="S38" s="46"/>
      <c r="T38" s="46"/>
      <c r="U38" s="46"/>
      <c r="V38" s="46"/>
      <c r="W38" s="46"/>
      <c r="X38" s="46"/>
      <c r="Y38" s="144"/>
      <c r="Z38" s="144"/>
      <c r="AA38" s="19"/>
      <c r="AB38" s="19"/>
      <c r="AC38" s="17"/>
      <c r="AD38" s="17"/>
      <c r="AE38" s="9"/>
      <c r="AF38" s="9"/>
      <c r="AG38" s="242" t="str">
        <f>IF(COUNTIF(AJ10:AJ27,"&gt;0"),COUNTIF(AJ10:AJ27,"&gt;0")&amp;" JOUR(S) DE FRAIS REAL.","AUCUN JOUR DE FRAIS")</f>
        <v>11 JOUR(S) DE FRAIS REAL.</v>
      </c>
      <c r="AH38" s="243"/>
      <c r="AI38" s="243"/>
      <c r="AJ38" s="244"/>
      <c r="AK38" s="240">
        <f>COUNTIF(AJ10:AJ27,"&gt;0")</f>
        <v>11</v>
      </c>
      <c r="AL38" s="200"/>
      <c r="AM38" s="201"/>
      <c r="AN38" s="206"/>
      <c r="AO38" s="207"/>
    </row>
    <row r="39" spans="1:43" ht="15" customHeight="1" thickBot="1" x14ac:dyDescent="0.9">
      <c r="A39" s="11"/>
      <c r="B39" s="16"/>
      <c r="C39" s="16"/>
      <c r="D39" s="16"/>
      <c r="E39" s="16"/>
      <c r="F39" s="16"/>
      <c r="G39" s="16"/>
      <c r="H39" s="16"/>
      <c r="I39" s="16"/>
      <c r="J39" s="143"/>
      <c r="K39" s="143"/>
      <c r="L39" s="47"/>
      <c r="M39" s="147"/>
      <c r="N39" s="147"/>
      <c r="O39" s="147"/>
      <c r="P39" s="147"/>
      <c r="Q39" s="147"/>
      <c r="R39" s="148"/>
      <c r="S39" s="148"/>
      <c r="T39" s="148"/>
      <c r="U39" s="149"/>
      <c r="V39" s="149"/>
      <c r="W39" s="150"/>
      <c r="X39" s="150"/>
      <c r="Y39" s="144"/>
      <c r="Z39" s="144"/>
      <c r="AA39" s="19"/>
      <c r="AB39" s="19"/>
      <c r="AC39" s="17"/>
      <c r="AD39" s="17"/>
      <c r="AE39" s="9"/>
      <c r="AF39" s="9"/>
      <c r="AG39" s="245"/>
      <c r="AH39" s="246"/>
      <c r="AI39" s="246"/>
      <c r="AJ39" s="247"/>
      <c r="AK39" s="241"/>
      <c r="AL39" s="202"/>
      <c r="AM39" s="203"/>
      <c r="AN39" s="208"/>
      <c r="AO39" s="209"/>
    </row>
    <row r="40" spans="1:43" ht="15" customHeight="1" x14ac:dyDescent="0.85">
      <c r="A40" s="11"/>
      <c r="B40" s="9"/>
      <c r="C40" s="9"/>
      <c r="D40" s="9"/>
      <c r="E40" s="9"/>
      <c r="F40" s="16"/>
      <c r="G40" s="16"/>
      <c r="H40" s="16"/>
      <c r="I40" s="16"/>
      <c r="J40" s="143"/>
      <c r="K40" s="143"/>
      <c r="L40" s="47"/>
      <c r="M40" s="147"/>
      <c r="N40" s="147"/>
      <c r="O40" s="147"/>
      <c r="P40" s="147"/>
      <c r="Q40" s="147"/>
      <c r="R40" s="148"/>
      <c r="S40" s="148"/>
      <c r="T40" s="148"/>
      <c r="U40" s="149"/>
      <c r="V40" s="149"/>
      <c r="W40" s="150"/>
      <c r="X40" s="150"/>
      <c r="Y40" s="144"/>
      <c r="Z40" s="144"/>
      <c r="AA40" s="19"/>
      <c r="AB40" s="19"/>
      <c r="AC40" s="17"/>
      <c r="AD40" s="17"/>
      <c r="AE40" s="9"/>
      <c r="AF40" s="9"/>
      <c r="AG40" s="9"/>
      <c r="AH40" s="9"/>
      <c r="AI40" s="9"/>
      <c r="AJ40" s="10"/>
      <c r="AK40" s="10"/>
      <c r="AL40" s="6"/>
      <c r="AM40" s="6"/>
      <c r="AN40" s="6"/>
      <c r="AO40" s="6"/>
      <c r="AP40" s="6"/>
    </row>
    <row r="41" spans="1:43" ht="15" customHeight="1" x14ac:dyDescent="0.85">
      <c r="A41" s="11"/>
      <c r="B41" s="16"/>
      <c r="C41" s="16"/>
      <c r="D41" s="16"/>
      <c r="E41" s="16"/>
      <c r="F41" s="16"/>
      <c r="G41" s="16"/>
      <c r="H41" s="16"/>
      <c r="I41" s="16"/>
      <c r="J41" s="143"/>
      <c r="K41" s="143"/>
      <c r="L41" s="47"/>
      <c r="M41" s="146"/>
      <c r="N41" s="146"/>
      <c r="O41" s="146"/>
      <c r="P41" s="146"/>
      <c r="Q41" s="146"/>
      <c r="R41" s="148"/>
      <c r="S41" s="148"/>
      <c r="T41" s="148"/>
      <c r="U41" s="149"/>
      <c r="V41" s="149"/>
      <c r="W41" s="150"/>
      <c r="X41" s="150"/>
      <c r="Y41" s="144"/>
      <c r="Z41" s="144"/>
      <c r="AA41" s="19"/>
      <c r="AB41" s="19"/>
      <c r="AC41" s="17"/>
      <c r="AD41" s="17"/>
      <c r="AE41" s="9"/>
      <c r="AF41" s="9"/>
      <c r="AG41" s="236"/>
      <c r="AH41" s="236"/>
      <c r="AI41" s="236"/>
      <c r="AJ41" s="236"/>
      <c r="AK41" s="135"/>
      <c r="AM41" s="13"/>
      <c r="AN41" s="6"/>
      <c r="AO41" s="6"/>
      <c r="AP41" s="6"/>
    </row>
    <row r="42" spans="1:43" ht="15" customHeight="1" x14ac:dyDescent="0.85">
      <c r="A42" s="11"/>
      <c r="B42" s="16"/>
      <c r="C42" s="16"/>
      <c r="D42" s="16"/>
      <c r="E42" s="16"/>
      <c r="F42" s="9"/>
      <c r="G42" s="9"/>
      <c r="H42" s="9"/>
      <c r="I42" s="9"/>
      <c r="J42" s="46"/>
      <c r="K42" s="46"/>
      <c r="L42" s="46"/>
      <c r="M42" s="147"/>
      <c r="N42" s="147"/>
      <c r="O42" s="147"/>
      <c r="P42" s="147"/>
      <c r="Q42" s="147"/>
      <c r="R42" s="148"/>
      <c r="S42" s="148"/>
      <c r="T42" s="148"/>
      <c r="U42" s="149"/>
      <c r="V42" s="149"/>
      <c r="W42" s="150"/>
      <c r="X42" s="150"/>
      <c r="Y42" s="46"/>
      <c r="Z42" s="46"/>
      <c r="AA42" s="9"/>
      <c r="AB42" s="9"/>
      <c r="AC42" s="9"/>
      <c r="AD42" s="9"/>
      <c r="AE42" s="9"/>
      <c r="AF42" s="9"/>
      <c r="AG42" s="236"/>
      <c r="AH42" s="236"/>
      <c r="AI42" s="236"/>
      <c r="AJ42" s="236"/>
      <c r="AK42" s="135"/>
      <c r="AM42" s="6"/>
      <c r="AN42" s="6"/>
      <c r="AO42" s="6"/>
      <c r="AP42" s="6"/>
    </row>
    <row r="43" spans="1:43" ht="15" customHeight="1" x14ac:dyDescent="0.85">
      <c r="A43" s="6"/>
      <c r="B43" s="16"/>
      <c r="C43" s="16"/>
      <c r="D43" s="16"/>
      <c r="E43" s="16"/>
      <c r="F43" s="9"/>
      <c r="G43" s="9"/>
      <c r="H43" s="9"/>
      <c r="I43" s="9"/>
      <c r="J43" s="46"/>
      <c r="K43" s="46"/>
      <c r="L43" s="46"/>
      <c r="M43" s="147"/>
      <c r="N43" s="147"/>
      <c r="O43" s="147"/>
      <c r="P43" s="147"/>
      <c r="Q43" s="147"/>
      <c r="R43" s="46"/>
      <c r="S43" s="46"/>
      <c r="T43" s="46"/>
      <c r="U43" s="46"/>
      <c r="V43" s="46"/>
      <c r="W43" s="46"/>
      <c r="X43" s="46"/>
      <c r="Y43" s="46"/>
      <c r="Z43" s="46"/>
      <c r="AA43" s="9"/>
      <c r="AB43" s="9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</row>
    <row r="44" spans="1:43" ht="15" customHeight="1" x14ac:dyDescent="0.3">
      <c r="J44" s="145"/>
      <c r="K44" s="145"/>
      <c r="L44" s="145"/>
      <c r="M44" s="147"/>
      <c r="N44" s="147"/>
      <c r="O44" s="147"/>
      <c r="P44" s="147"/>
      <c r="Q44" s="147"/>
      <c r="R44" s="46"/>
      <c r="S44" s="46"/>
      <c r="T44" s="46"/>
      <c r="U44" s="46"/>
      <c r="V44" s="46"/>
      <c r="W44" s="46"/>
      <c r="X44" s="46"/>
      <c r="Y44" s="145"/>
      <c r="Z44" s="145"/>
    </row>
    <row r="45" spans="1:43" ht="15" customHeight="1" x14ac:dyDescent="0.3">
      <c r="J45" s="145"/>
      <c r="K45" s="145"/>
      <c r="L45" s="145"/>
      <c r="M45" s="151"/>
      <c r="N45" s="151"/>
      <c r="O45" s="151"/>
      <c r="P45" s="151"/>
      <c r="Q45" s="151"/>
      <c r="R45" s="46"/>
      <c r="S45" s="46"/>
      <c r="T45" s="46"/>
      <c r="U45" s="46"/>
      <c r="V45" s="46"/>
      <c r="W45" s="46"/>
      <c r="X45" s="46"/>
      <c r="Y45" s="145"/>
      <c r="Z45" s="145"/>
    </row>
    <row r="46" spans="1:43" ht="15" customHeight="1" x14ac:dyDescent="0.3">
      <c r="J46" s="145"/>
      <c r="K46" s="145"/>
      <c r="L46" s="145"/>
      <c r="M46" s="152"/>
      <c r="N46" s="152"/>
      <c r="O46" s="152"/>
      <c r="P46" s="152"/>
      <c r="Q46" s="152"/>
      <c r="R46" s="46"/>
      <c r="S46" s="46"/>
      <c r="T46" s="46"/>
      <c r="U46" s="46"/>
      <c r="V46" s="46"/>
      <c r="W46" s="46"/>
      <c r="X46" s="46"/>
      <c r="Y46" s="145"/>
      <c r="Z46" s="145"/>
    </row>
    <row r="47" spans="1:43" ht="15" customHeight="1" x14ac:dyDescent="0.3">
      <c r="J47" s="145"/>
      <c r="K47" s="145"/>
      <c r="L47" s="145"/>
      <c r="M47" s="152"/>
      <c r="N47" s="152"/>
      <c r="O47" s="152"/>
      <c r="P47" s="152"/>
      <c r="Q47" s="152"/>
      <c r="R47" s="153"/>
      <c r="S47" s="153"/>
      <c r="T47" s="153"/>
      <c r="U47" s="149"/>
      <c r="V47" s="149"/>
      <c r="W47" s="150"/>
      <c r="X47" s="150"/>
      <c r="Y47" s="145"/>
      <c r="Z47" s="145"/>
    </row>
    <row r="48" spans="1:43" ht="15" customHeight="1" x14ac:dyDescent="0.3">
      <c r="J48" s="145"/>
      <c r="K48" s="145"/>
      <c r="L48" s="145"/>
      <c r="M48" s="152"/>
      <c r="N48" s="152"/>
      <c r="O48" s="152"/>
      <c r="P48" s="152"/>
      <c r="Q48" s="152"/>
      <c r="R48" s="153"/>
      <c r="S48" s="153"/>
      <c r="T48" s="153"/>
      <c r="U48" s="149"/>
      <c r="V48" s="149"/>
      <c r="W48" s="150"/>
      <c r="X48" s="150"/>
      <c r="Y48" s="145"/>
      <c r="Z48" s="145"/>
      <c r="AJ48" t="str">
        <f>IF(COUNTIF(AJ10:AJ27,"&gt;0"),COUNTIF(AJ10:AJ27,"&gt;0")&amp;" JOURS DE FRAIS","AUCUN JOUR DE FRAIS")</f>
        <v>11 JOURS DE FRAIS</v>
      </c>
    </row>
    <row r="49" spans="10:26" ht="15" customHeight="1" x14ac:dyDescent="0.3">
      <c r="J49" s="145"/>
      <c r="K49" s="145"/>
      <c r="L49" s="145"/>
      <c r="M49" s="151"/>
      <c r="N49" s="151"/>
      <c r="O49" s="151"/>
      <c r="P49" s="151"/>
      <c r="Q49" s="151"/>
      <c r="R49" s="153"/>
      <c r="S49" s="153"/>
      <c r="T49" s="153"/>
      <c r="U49" s="149"/>
      <c r="V49" s="149"/>
      <c r="W49" s="150"/>
      <c r="X49" s="150"/>
      <c r="Y49" s="145"/>
      <c r="Z49" s="145"/>
    </row>
    <row r="50" spans="10:26" ht="15" customHeight="1" x14ac:dyDescent="0.3">
      <c r="J50" s="145"/>
      <c r="K50" s="145"/>
      <c r="L50" s="145"/>
      <c r="M50" s="152"/>
      <c r="N50" s="152"/>
      <c r="O50" s="152"/>
      <c r="P50" s="152"/>
      <c r="Q50" s="152"/>
      <c r="R50" s="153"/>
      <c r="S50" s="153"/>
      <c r="T50" s="153"/>
      <c r="U50" s="149"/>
      <c r="V50" s="149"/>
      <c r="W50" s="150"/>
      <c r="X50" s="150"/>
      <c r="Y50" s="145"/>
      <c r="Z50" s="145"/>
    </row>
    <row r="51" spans="10:26" ht="15" customHeight="1" x14ac:dyDescent="0.3">
      <c r="J51" s="145"/>
      <c r="K51" s="145"/>
      <c r="L51" s="145"/>
      <c r="M51" s="152"/>
      <c r="N51" s="152"/>
      <c r="O51" s="152"/>
      <c r="P51" s="152"/>
      <c r="Q51" s="152"/>
      <c r="R51" s="46"/>
      <c r="S51" s="46"/>
      <c r="T51" s="46"/>
      <c r="U51" s="46"/>
      <c r="V51" s="46"/>
      <c r="W51" s="46"/>
      <c r="X51" s="46"/>
      <c r="Y51" s="145"/>
      <c r="Z51" s="145"/>
    </row>
    <row r="52" spans="10:26" ht="15" customHeight="1" x14ac:dyDescent="0.3">
      <c r="J52" s="145"/>
      <c r="K52" s="145"/>
      <c r="L52" s="145"/>
      <c r="M52" s="152"/>
      <c r="N52" s="152"/>
      <c r="O52" s="152"/>
      <c r="P52" s="152"/>
      <c r="Q52" s="152"/>
      <c r="R52" s="46"/>
      <c r="S52" s="46"/>
      <c r="T52" s="46"/>
      <c r="U52" s="46"/>
      <c r="V52" s="46"/>
      <c r="W52" s="46"/>
      <c r="X52" s="46"/>
      <c r="Y52" s="145"/>
      <c r="Z52" s="145"/>
    </row>
  </sheetData>
  <mergeCells count="60">
    <mergeCell ref="AG41:AJ42"/>
    <mergeCell ref="B36:E36"/>
    <mergeCell ref="AG36:AJ36"/>
    <mergeCell ref="AL36:AM39"/>
    <mergeCell ref="AN36:AO39"/>
    <mergeCell ref="AG38:AJ39"/>
    <mergeCell ref="AK38:AK39"/>
    <mergeCell ref="AD28:AF28"/>
    <mergeCell ref="AG28:AI28"/>
    <mergeCell ref="AG29:AI30"/>
    <mergeCell ref="AJ30:AJ31"/>
    <mergeCell ref="AG31:AI32"/>
    <mergeCell ref="AJ32:AJ33"/>
    <mergeCell ref="S28:W28"/>
    <mergeCell ref="X28:Y28"/>
    <mergeCell ref="X8:Y9"/>
    <mergeCell ref="Z8:Z9"/>
    <mergeCell ref="AA8:AC9"/>
    <mergeCell ref="AA28:AC28"/>
    <mergeCell ref="A28:B28"/>
    <mergeCell ref="C28:G28"/>
    <mergeCell ref="J28:L28"/>
    <mergeCell ref="M28:P28"/>
    <mergeCell ref="Q28:R28"/>
    <mergeCell ref="J8:L8"/>
    <mergeCell ref="M8:P9"/>
    <mergeCell ref="Q8:W8"/>
    <mergeCell ref="AK8:AL8"/>
    <mergeCell ref="Q9:R9"/>
    <mergeCell ref="S9:W9"/>
    <mergeCell ref="AD8:AF9"/>
    <mergeCell ref="AG8:AI9"/>
    <mergeCell ref="AJ8:AJ9"/>
    <mergeCell ref="A8:A9"/>
    <mergeCell ref="B8:B9"/>
    <mergeCell ref="C8:G9"/>
    <mergeCell ref="H8:H9"/>
    <mergeCell ref="I8:I9"/>
    <mergeCell ref="AP3:AQ4"/>
    <mergeCell ref="B4:C5"/>
    <mergeCell ref="D4:E5"/>
    <mergeCell ref="F4:G5"/>
    <mergeCell ref="K4:L4"/>
    <mergeCell ref="M4:N4"/>
    <mergeCell ref="Q4:R4"/>
    <mergeCell ref="K5:Q6"/>
    <mergeCell ref="B1:C3"/>
    <mergeCell ref="D1:F3"/>
    <mergeCell ref="G1:G3"/>
    <mergeCell ref="K1:L1"/>
    <mergeCell ref="M1:N1"/>
    <mergeCell ref="O1:R1"/>
    <mergeCell ref="R5:R6"/>
    <mergeCell ref="I6:J6"/>
    <mergeCell ref="K2:L2"/>
    <mergeCell ref="M2:N2"/>
    <mergeCell ref="Q2:R2"/>
    <mergeCell ref="K3:L3"/>
    <mergeCell ref="M3:N3"/>
    <mergeCell ref="Q3:R3"/>
  </mergeCells>
  <conditionalFormatting sqref="Y38:Z41">
    <cfRule type="dataBar" priority="38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{69C7B8D2-F81C-4CAC-81EB-6525B1523160}</x14:id>
        </ext>
      </extLst>
    </cfRule>
  </conditionalFormatting>
  <conditionalFormatting sqref="B37:E39">
    <cfRule type="cellIs" dxfId="44" priority="35" operator="greaterThan">
      <formula>80</formula>
    </cfRule>
    <cfRule type="colorScale" priority="36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F38:I41">
    <cfRule type="dataBar" priority="33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{A4525F8C-39B0-4222-A6E3-8413A305A811}</x14:id>
        </ext>
      </extLst>
    </cfRule>
  </conditionalFormatting>
  <conditionalFormatting sqref="M42:Q44 B41:E43">
    <cfRule type="cellIs" dxfId="43" priority="18" operator="greaterThan">
      <formula>250</formula>
    </cfRule>
    <cfRule type="colorScale" priority="19">
      <colorScale>
        <cfvo type="num" val="0"/>
        <cfvo type="num" val="83"/>
        <cfvo type="num" val="166"/>
        <color rgb="FF63BE7B"/>
        <color rgb="FFFFEB84"/>
        <color rgb="FFF8696B"/>
      </colorScale>
    </cfRule>
  </conditionalFormatting>
  <conditionalFormatting sqref="R47:T50">
    <cfRule type="dataBar" priority="30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{CF510EE3-AC4E-4D72-ADF9-DAECF0F6D56E}</x14:id>
        </ext>
      </extLst>
    </cfRule>
  </conditionalFormatting>
  <conditionalFormatting sqref="M46:Q48">
    <cfRule type="cellIs" dxfId="42" priority="27" operator="greaterThan">
      <formula>80</formula>
    </cfRule>
    <cfRule type="colorScale" priority="28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M50:Q52">
    <cfRule type="cellIs" dxfId="41" priority="25" operator="greaterThan">
      <formula>250</formula>
    </cfRule>
    <cfRule type="colorScale" priority="26">
      <colorScale>
        <cfvo type="num" val="0"/>
        <cfvo type="num" val="83"/>
        <cfvo type="num" val="166"/>
        <color rgb="FF63BE7B"/>
        <color rgb="FFFFEB84"/>
        <color rgb="FFF8696B"/>
      </colorScale>
    </cfRule>
  </conditionalFormatting>
  <conditionalFormatting sqref="R39:T42">
    <cfRule type="dataBar" priority="23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{FFF9AD1E-B0A6-464C-BDC5-B30517BEFEB1}</x14:id>
        </ext>
      </extLst>
    </cfRule>
  </conditionalFormatting>
  <conditionalFormatting sqref="M38:Q40">
    <cfRule type="cellIs" dxfId="40" priority="20" operator="greaterThan">
      <formula>80</formula>
    </cfRule>
    <cfRule type="colorScale" priority="21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A26:AI27 A10:B25 AI10:AI25">
    <cfRule type="expression" dxfId="39" priority="17">
      <formula>OR(WEEKDAY($A10,2)=6,WEEKDAY($A10,2)=7)</formula>
    </cfRule>
  </conditionalFormatting>
  <conditionalFormatting sqref="AK10:AL27">
    <cfRule type="expression" dxfId="38" priority="16">
      <formula>OR(WEEKDAY($A10,2)=6,WEEKDAY($A10,2)=7)</formula>
    </cfRule>
  </conditionalFormatting>
  <conditionalFormatting sqref="K26:K27">
    <cfRule type="expression" dxfId="37" priority="14">
      <formula>AND(ISNUMBER($Q26)=FALSE,ISNUMBER($A26),ISNUMBER(SEARCH("*m",TEXT($A26,"jjj jj mm aa"),3))=FALSE,ISBLANK($B26))</formula>
    </cfRule>
    <cfRule type="expression" dxfId="36" priority="15">
      <formula>OR(AND(ISNUMBER($A26),ISNUMBER($Q26)),ISBLANK($B26)=FALSE)</formula>
    </cfRule>
  </conditionalFormatting>
  <conditionalFormatting sqref="K5">
    <cfRule type="dataBar" priority="11">
      <dataBar>
        <cfvo type="num" val="0"/>
        <cfvo type="num" val="6000"/>
        <color rgb="FF638EC6"/>
      </dataBar>
      <extLst>
        <ext xmlns:x14="http://schemas.microsoft.com/office/spreadsheetml/2009/9/main" uri="{B025F937-C7B1-47D3-B67F-A62EFF666E3E}">
          <x14:id>{DC500726-37A5-42EC-BADD-8007F9CF10C6}</x14:id>
        </ext>
      </extLst>
    </cfRule>
  </conditionalFormatting>
  <conditionalFormatting sqref="AH5:AH6">
    <cfRule type="colorScale" priority="8">
      <colorScale>
        <cfvo type="num" val="0"/>
        <cfvo type="num" val="2500"/>
        <cfvo type="num" val="5000"/>
        <color rgb="FF00B050"/>
        <color rgb="FFFFEB84"/>
        <color rgb="FFF8696B"/>
      </colorScale>
    </cfRule>
  </conditionalFormatting>
  <conditionalFormatting sqref="AF1">
    <cfRule type="cellIs" dxfId="35" priority="9" operator="greaterThan">
      <formula>80</formula>
    </cfRule>
    <cfRule type="colorScale" priority="10">
      <colorScale>
        <cfvo type="num" val="0"/>
        <cfvo type="num" val="2500"/>
        <cfvo type="num" val="5000"/>
        <color rgb="FF00B050"/>
        <color rgb="FFFFEB84"/>
        <color rgb="FFF8696B"/>
      </colorScale>
    </cfRule>
  </conditionalFormatting>
  <conditionalFormatting sqref="AF5:AG6">
    <cfRule type="colorScale" priority="7">
      <colorScale>
        <cfvo type="num" val="0"/>
        <cfvo type="num" val="1200"/>
        <cfvo type="num" val="2000"/>
        <color rgb="FF00B050"/>
        <color rgb="FFFFEB84"/>
        <color rgb="FFDA0000"/>
      </colorScale>
    </cfRule>
  </conditionalFormatting>
  <conditionalFormatting sqref="C10:AH14 C18:AH25 W15:AH17">
    <cfRule type="expression" dxfId="34" priority="6">
      <formula>OR(WEEKDAY($A10,2)=6,WEEKDAY($A10,2)=7)</formula>
    </cfRule>
  </conditionalFormatting>
  <conditionalFormatting sqref="K10:K14 K18:K25">
    <cfRule type="expression" dxfId="33" priority="4">
      <formula>AND(ISNUMBER($Q10)=FALSE,ISNUMBER($A10),ISNUMBER(SEARCH("*m",TEXT($A10,"jjj jj mm aa"),3))=FALSE,ISBLANK($B10))</formula>
    </cfRule>
    <cfRule type="expression" dxfId="32" priority="5">
      <formula>OR(AND(ISNUMBER($A10),ISNUMBER($Q10)),ISBLANK($B10)=FALSE)</formula>
    </cfRule>
  </conditionalFormatting>
  <conditionalFormatting sqref="C15:V17">
    <cfRule type="expression" dxfId="31" priority="3">
      <formula>OR(WEEKDAY($A15,2)=6,WEEKDAY($A15,2)=7)</formula>
    </cfRule>
  </conditionalFormatting>
  <conditionalFormatting sqref="K15:K17">
    <cfRule type="expression" dxfId="30" priority="1">
      <formula>AND(ISNUMBER($Q15)=FALSE,ISNUMBER($A15),ISNUMBER(SEARCH("*m",TEXT($A15,"jjj jj mm aa"),3))=FALSE,ISBLANK($B15))</formula>
    </cfRule>
    <cfRule type="expression" dxfId="29" priority="2">
      <formula>OR(AND(ISNUMBER($A15),ISNUMBER($Q15)),ISBLANK($B15)=FALSE)</formula>
    </cfRule>
  </conditionalFormatting>
  <dataValidations disablePrompts="1" count="5">
    <dataValidation type="list" allowBlank="1" showInputMessage="1" sqref="B10:B27" xr:uid="{1212C0FC-CDD0-4C9B-AF46-303053E7E3E8}">
      <formula1>"CONGE,AR_TVL,INVITE_DEJ"</formula1>
    </dataValidation>
    <dataValidation type="list" allowBlank="1" showInputMessage="1" showErrorMessage="1" sqref="AK10:AL27" xr:uid="{F90F7E31-26E2-43EC-B33B-7B1AF63CEFCE}">
      <formula1>"6H,6H30,7H,7H30,8H,8H30,9H,9H30,10H,10H30,11H,11H30,12H,12H30,13H,13H30,14H,14H30,15H,15H30,16H,16H30,17H,17H30,18H,18H30,19H,19H30,20H,20H30,21H,21H30,22H,22H30,23H,00H,1H,2H,3H,4H"</formula1>
    </dataValidation>
    <dataValidation type="list" showInputMessage="1" showErrorMessage="1" sqref="G1:G3" xr:uid="{CE8F2132-CF85-44BB-86B8-24FE4467DBCC}">
      <formula1>"1,2"</formula1>
    </dataValidation>
    <dataValidation type="list" showInputMessage="1" showErrorMessage="1" sqref="D1:F3" xr:uid="{35F7906A-1CBF-4CC6-BCFB-27DA45A3364A}">
      <formula1>"Janvier,Février,Mars,Avril,Mai,Juin,Juillet,Août,Septembre,Octobre,Novembre,Décembre"</formula1>
    </dataValidation>
    <dataValidation type="list" showInputMessage="1" showErrorMessage="1" sqref="B1:C3" xr:uid="{C700F4D2-B9EB-4AA7-B3A6-7B5F02B9F2AF}">
      <formula1>"2016,2017,2018,2019,2020,2021,2022,2023,2024"</formula1>
    </dataValidation>
  </dataValidations>
  <pageMargins left="0.25" right="0.25" top="0.75" bottom="0.75" header="0.3" footer="0.3"/>
  <pageSetup paperSize="9" scale="51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9C7B8D2-F81C-4CAC-81EB-6525B1523160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Y38:Z41</xm:sqref>
        </x14:conditionalFormatting>
        <x14:conditionalFormatting xmlns:xm="http://schemas.microsoft.com/office/excel/2006/main">
          <x14:cfRule type="dataBar" id="{A4525F8C-39B0-4222-A6E3-8413A305A811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F38:I41</xm:sqref>
        </x14:conditionalFormatting>
        <x14:conditionalFormatting xmlns:xm="http://schemas.microsoft.com/office/excel/2006/main">
          <x14:cfRule type="dataBar" id="{CF510EE3-AC4E-4D72-ADF9-DAECF0F6D56E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R47:T50</xm:sqref>
        </x14:conditionalFormatting>
        <x14:conditionalFormatting xmlns:xm="http://schemas.microsoft.com/office/excel/2006/main">
          <x14:cfRule type="dataBar" id="{FFF9AD1E-B0A6-464C-BDC5-B30517BEFEB1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R39:T42</xm:sqref>
        </x14:conditionalFormatting>
        <x14:conditionalFormatting xmlns:xm="http://schemas.microsoft.com/office/excel/2006/main">
          <x14:cfRule type="dataBar" id="{DC500726-37A5-42EC-BADD-8007F9CF10C6}">
            <x14:dataBar minLength="0" maxLength="100" border="1">
              <x14:cfvo type="num">
                <xm:f>0</xm:f>
              </x14:cfvo>
              <x14:cfvo type="num">
                <xm:f>6000</xm:f>
              </x14:cfvo>
              <x14:borderColor rgb="FF000000"/>
              <x14:negativeFillColor rgb="FFFF0000"/>
              <x14:axisColor rgb="FF000000"/>
            </x14:dataBar>
          </x14:cfRule>
          <xm:sqref>K5</xm:sqref>
        </x14:conditionalFormatting>
        <x14:conditionalFormatting xmlns:xm="http://schemas.microsoft.com/office/excel/2006/main">
          <x14:cfRule type="iconSet" priority="39" id="{E06167AC-6A3D-477F-80CE-4688D1ED3372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AA38:AB41</xm:sqref>
        </x14:conditionalFormatting>
        <x14:conditionalFormatting xmlns:xm="http://schemas.microsoft.com/office/excel/2006/main">
          <x14:cfRule type="iconSet" priority="37" id="{EAF86F4F-433F-4279-81D2-194A79032530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AC38:AD41</xm:sqref>
        </x14:conditionalFormatting>
        <x14:conditionalFormatting xmlns:xm="http://schemas.microsoft.com/office/excel/2006/main">
          <x14:cfRule type="iconSet" priority="34" id="{F68A16D5-C1A2-497F-A06F-D6192009D65C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J38:K41</xm:sqref>
        </x14:conditionalFormatting>
        <x14:conditionalFormatting xmlns:xm="http://schemas.microsoft.com/office/excel/2006/main">
          <x14:cfRule type="iconSet" priority="32" id="{15F05739-573C-4B65-BC77-8A45D09F142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L38:L41</xm:sqref>
        </x14:conditionalFormatting>
        <x14:conditionalFormatting xmlns:xm="http://schemas.microsoft.com/office/excel/2006/main">
          <x14:cfRule type="iconSet" priority="31" id="{6EC8CE1B-9C3D-4558-A987-89956E5724EF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U47:V50</xm:sqref>
        </x14:conditionalFormatting>
        <x14:conditionalFormatting xmlns:xm="http://schemas.microsoft.com/office/excel/2006/main">
          <x14:cfRule type="iconSet" priority="29" id="{70E31847-17CC-43E1-8B96-C1B9D7A20FD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W47:X50</xm:sqref>
        </x14:conditionalFormatting>
        <x14:conditionalFormatting xmlns:xm="http://schemas.microsoft.com/office/excel/2006/main">
          <x14:cfRule type="iconSet" priority="24" id="{7DE4112F-9BE8-4D70-A3BA-F7A04F2671AE}">
            <x14:iconSet showValue="0" custom="1">
              <x14:cfvo type="percent">
                <xm:f>0</xm:f>
              </x14:cfvo>
              <x14:cfvo type="num">
                <xm:f>100</xm:f>
              </x14:cfvo>
              <x14:cfvo type="num">
                <xm:f>200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U39:V42</xm:sqref>
        </x14:conditionalFormatting>
        <x14:conditionalFormatting xmlns:xm="http://schemas.microsoft.com/office/excel/2006/main">
          <x14:cfRule type="iconSet" priority="22" id="{C1098CE2-E41E-47EB-B899-77ABACB47902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320</xm:f>
              </x14:cfvo>
              <x14:cfIcon iconSet="5Quarters" iconId="0"/>
              <x14:cfIcon iconSet="5Quarters" iconId="0"/>
              <x14:cfIcon iconSet="3Flags" iconId="0"/>
            </x14:iconSet>
          </x14:cfRule>
          <xm:sqref>W39:X42</xm:sqref>
        </x14:conditionalFormatting>
        <x14:conditionalFormatting xmlns:xm="http://schemas.microsoft.com/office/excel/2006/main">
          <x14:cfRule type="iconSet" priority="13" id="{65EEA5BF-0FE3-402F-BDB7-8ACDDBF6A5A6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320</xm:f>
              </x14:cfvo>
              <x14:cfIcon iconSet="5Quarters" iconId="0"/>
              <x14:cfIcon iconSet="5Quarters" iconId="0"/>
              <x14:cfIcon iconSet="3Flags" iconId="0"/>
            </x14:iconSet>
          </x14:cfRule>
          <xm:sqref>AP3:AQ4</xm:sqref>
        </x14:conditionalFormatting>
        <x14:conditionalFormatting xmlns:xm="http://schemas.microsoft.com/office/excel/2006/main">
          <x14:cfRule type="iconSet" priority="12" id="{9B2D33C5-477B-41EC-9C6D-2AD46E88E873}">
            <x14:iconSet showValue="0" custom="1">
              <x14:cfvo type="percent">
                <xm:f>0</xm:f>
              </x14:cfvo>
              <x14:cfvo type="num">
                <xm:f>4500</xm:f>
              </x14:cfvo>
              <x14:cfvo type="num">
                <xm:f>5200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R5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6BE1C-0B5F-488D-A8D7-1660D52324CB}">
  <sheetPr codeName="Feuil2">
    <tabColor rgb="FF00B0F0"/>
    <pageSetUpPr fitToPage="1"/>
  </sheetPr>
  <dimension ref="A1:AQ49"/>
  <sheetViews>
    <sheetView showGridLines="0" zoomScale="85" zoomScaleNormal="85" workbookViewId="0">
      <pane xSplit="1" ySplit="9" topLeftCell="E10" activePane="bottomRight" state="frozen"/>
      <selection activeCell="AF15" sqref="AF15"/>
      <selection pane="topRight" activeCell="AF15" sqref="AF15"/>
      <selection pane="bottomLeft" activeCell="AF15" sqref="AF15"/>
      <selection pane="bottomRight" activeCell="K31" sqref="K31"/>
    </sheetView>
  </sheetViews>
  <sheetFormatPr baseColWidth="10" defaultColWidth="10.5546875" defaultRowHeight="15" customHeight="1" x14ac:dyDescent="0.3"/>
  <cols>
    <col min="1" max="1" width="24.5546875" customWidth="1"/>
    <col min="2" max="2" width="12" customWidth="1"/>
    <col min="3" max="7" width="6.6640625" customWidth="1"/>
    <col min="8" max="9" width="9.88671875" customWidth="1"/>
    <col min="10" max="25" width="6.6640625" customWidth="1"/>
    <col min="26" max="26" width="9.88671875" customWidth="1"/>
    <col min="27" max="35" width="6.6640625" customWidth="1"/>
    <col min="36" max="36" width="20.6640625" bestFit="1" customWidth="1"/>
    <col min="37" max="38" width="8" customWidth="1"/>
    <col min="39" max="42" width="12.33203125" customWidth="1"/>
  </cols>
  <sheetData>
    <row r="1" spans="1:42" ht="15.45" customHeight="1" thickTop="1" thickBot="1" x14ac:dyDescent="0.35">
      <c r="A1" s="51"/>
      <c r="B1" s="285">
        <v>2022</v>
      </c>
      <c r="C1" s="286"/>
      <c r="D1" s="291" t="s">
        <v>36</v>
      </c>
      <c r="E1" s="292"/>
      <c r="F1" s="293"/>
      <c r="G1" s="300">
        <v>2</v>
      </c>
      <c r="H1" s="6"/>
      <c r="I1" s="6"/>
      <c r="J1" s="361" t="s">
        <v>42</v>
      </c>
      <c r="K1" s="362"/>
      <c r="L1" s="362"/>
      <c r="M1" s="363"/>
      <c r="N1" s="6"/>
      <c r="O1" s="351" t="s">
        <v>49</v>
      </c>
      <c r="P1" s="352"/>
      <c r="Q1" s="352"/>
      <c r="R1" s="355">
        <f>SUM(M28,'MOIS 1er'!M28:P28)</f>
        <v>6.9</v>
      </c>
      <c r="S1" s="355"/>
      <c r="T1" s="154"/>
      <c r="U1" s="159"/>
      <c r="V1" s="159"/>
      <c r="W1" s="159"/>
      <c r="X1" s="159"/>
      <c r="Y1" s="159"/>
      <c r="Z1" s="159"/>
      <c r="AA1" s="160"/>
    </row>
    <row r="2" spans="1:42" ht="15.45" customHeight="1" thickTop="1" thickBot="1" x14ac:dyDescent="0.35">
      <c r="A2" s="51"/>
      <c r="B2" s="287"/>
      <c r="C2" s="288"/>
      <c r="D2" s="294"/>
      <c r="E2" s="295"/>
      <c r="F2" s="296"/>
      <c r="G2" s="301"/>
      <c r="H2" s="6"/>
      <c r="I2" s="6"/>
      <c r="J2" s="121"/>
      <c r="K2" s="364">
        <f>SUM(C28,I28,J28,M28,Q28,S28,X28,Z28,AA28,AD28,AG28)</f>
        <v>376.52</v>
      </c>
      <c r="L2" s="365"/>
      <c r="M2" s="122"/>
      <c r="N2" s="45"/>
      <c r="O2" s="353"/>
      <c r="P2" s="354"/>
      <c r="Q2" s="354"/>
      <c r="R2" s="355"/>
      <c r="S2" s="355"/>
      <c r="T2" s="155"/>
      <c r="U2" s="156"/>
      <c r="V2" s="156"/>
      <c r="W2" s="156"/>
      <c r="X2" s="156"/>
      <c r="Y2" s="156"/>
      <c r="Z2" s="156"/>
      <c r="AA2" s="161"/>
    </row>
    <row r="3" spans="1:42" ht="15.45" customHeight="1" thickTop="1" thickBot="1" x14ac:dyDescent="0.35">
      <c r="A3" s="51"/>
      <c r="B3" s="289"/>
      <c r="C3" s="290"/>
      <c r="D3" s="297"/>
      <c r="E3" s="298"/>
      <c r="F3" s="299"/>
      <c r="G3" s="302"/>
      <c r="H3" s="6"/>
      <c r="I3" s="6"/>
      <c r="J3" s="361" t="s">
        <v>43</v>
      </c>
      <c r="K3" s="362"/>
      <c r="L3" s="362"/>
      <c r="M3" s="363"/>
      <c r="N3" s="45"/>
      <c r="O3" s="353" t="s">
        <v>48</v>
      </c>
      <c r="P3" s="354"/>
      <c r="Q3" s="354"/>
      <c r="R3" s="355">
        <f>SUM('MOIS 1er'!Q28:W28,test!Q28:W28)</f>
        <v>237.70000000000002</v>
      </c>
      <c r="S3" s="355"/>
      <c r="T3" s="367">
        <f>SUM(R1:S6)</f>
        <v>375.85</v>
      </c>
      <c r="U3" s="367"/>
      <c r="V3" s="367"/>
      <c r="W3" s="367"/>
      <c r="X3" s="367"/>
      <c r="Y3" s="367"/>
      <c r="Z3" s="368"/>
      <c r="AA3" s="366">
        <f>T3</f>
        <v>375.85</v>
      </c>
    </row>
    <row r="4" spans="1:42" ht="15.45" customHeight="1" thickTop="1" thickBot="1" x14ac:dyDescent="0.35">
      <c r="A4" s="51"/>
      <c r="B4" s="303" t="s">
        <v>0</v>
      </c>
      <c r="C4" s="304"/>
      <c r="D4" s="307">
        <f>IF(G1=1,DATE(B1,MONTH(DATEVALUE(D1&amp;"12")),1),IF(G1=2,DATE(B1,MONTH(DATEVALUE(D1&amp;"12")),16),""))</f>
        <v>44820</v>
      </c>
      <c r="E4" s="308"/>
      <c r="F4" s="307">
        <f>IFERROR(IF(VALUE(DAY(DATEVALUE(TEXT(D4,"jj mmm"))))&gt;15,EOMONTH(D4,0),D4+14),"")</f>
        <v>44834</v>
      </c>
      <c r="G4" s="308"/>
      <c r="H4" s="123"/>
      <c r="I4" s="136"/>
      <c r="J4" s="121"/>
      <c r="K4" s="364">
        <f>SUM(H28,I28,J28,M28,Q28,S28,Z28)</f>
        <v>241.85999999999999</v>
      </c>
      <c r="L4" s="365"/>
      <c r="M4" s="122"/>
      <c r="N4" s="94"/>
      <c r="O4" s="353"/>
      <c r="P4" s="354"/>
      <c r="Q4" s="354"/>
      <c r="R4" s="355"/>
      <c r="S4" s="355"/>
      <c r="T4" s="283"/>
      <c r="U4" s="283"/>
      <c r="V4" s="283"/>
      <c r="W4" s="283"/>
      <c r="X4" s="283"/>
      <c r="Y4" s="283"/>
      <c r="Z4" s="284"/>
      <c r="AA4" s="366"/>
    </row>
    <row r="5" spans="1:42" ht="15.45" customHeight="1" thickTop="1" thickBot="1" x14ac:dyDescent="0.35">
      <c r="A5" s="51"/>
      <c r="B5" s="305"/>
      <c r="C5" s="306"/>
      <c r="D5" s="309"/>
      <c r="E5" s="310"/>
      <c r="F5" s="309"/>
      <c r="G5" s="310"/>
      <c r="H5" s="94"/>
      <c r="I5" s="94"/>
      <c r="J5" s="361" t="s">
        <v>44</v>
      </c>
      <c r="K5" s="362"/>
      <c r="L5" s="362"/>
      <c r="M5" s="363"/>
      <c r="N5" s="94"/>
      <c r="O5" s="356" t="s">
        <v>47</v>
      </c>
      <c r="P5" s="357"/>
      <c r="Q5" s="357"/>
      <c r="R5" s="355">
        <f>SUM(H28:I28,'MOIS 1er'!H28:I28)</f>
        <v>131.25</v>
      </c>
      <c r="S5" s="355"/>
      <c r="T5" s="155"/>
      <c r="U5" s="157"/>
      <c r="V5" s="157"/>
      <c r="W5" s="157"/>
      <c r="X5" s="157"/>
      <c r="Y5" s="157"/>
      <c r="Z5" s="157"/>
      <c r="AA5" s="162"/>
    </row>
    <row r="6" spans="1:42" ht="15.45" customHeight="1" thickTop="1" thickBot="1" x14ac:dyDescent="0.35">
      <c r="A6" s="51"/>
      <c r="B6" s="7"/>
      <c r="C6" s="6"/>
      <c r="D6" s="6"/>
      <c r="E6" s="6"/>
      <c r="F6" s="6"/>
      <c r="G6" s="6"/>
      <c r="H6" s="6"/>
      <c r="I6" s="6"/>
      <c r="J6" s="121"/>
      <c r="K6" s="364">
        <f>AG31</f>
        <v>376.52000000000004</v>
      </c>
      <c r="L6" s="365"/>
      <c r="M6" s="122"/>
      <c r="N6" s="6"/>
      <c r="O6" s="358"/>
      <c r="P6" s="359"/>
      <c r="Q6" s="359"/>
      <c r="R6" s="360"/>
      <c r="S6" s="360"/>
      <c r="T6" s="163"/>
      <c r="U6" s="164"/>
      <c r="V6" s="164"/>
      <c r="W6" s="164"/>
      <c r="X6" s="164"/>
      <c r="Y6" s="164"/>
      <c r="Z6" s="164"/>
      <c r="AA6" s="165"/>
    </row>
    <row r="7" spans="1:42" ht="15.45" customHeight="1" thickTop="1" thickBot="1" x14ac:dyDescent="0.35">
      <c r="A7" s="52"/>
      <c r="B7" s="107"/>
      <c r="C7" s="12"/>
      <c r="D7" s="12"/>
      <c r="E7" s="12"/>
      <c r="F7" s="12"/>
      <c r="G7" s="12"/>
      <c r="H7" s="12"/>
      <c r="I7" s="12"/>
      <c r="J7" s="12"/>
      <c r="K7" s="6"/>
      <c r="L7" s="12"/>
      <c r="M7" s="12"/>
      <c r="N7" s="12"/>
      <c r="O7" s="12"/>
      <c r="P7" s="12"/>
      <c r="Q7" s="12"/>
      <c r="R7" s="12"/>
      <c r="S7" s="12"/>
      <c r="T7" s="12"/>
      <c r="U7" s="158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45"/>
      <c r="AL7" s="6"/>
      <c r="AM7" s="6"/>
      <c r="AN7" s="6"/>
      <c r="AO7" s="6"/>
      <c r="AP7" s="6"/>
    </row>
    <row r="8" spans="1:42" ht="22.2" customHeight="1" thickTop="1" thickBot="1" x14ac:dyDescent="0.4">
      <c r="A8" s="218" t="s">
        <v>1</v>
      </c>
      <c r="B8" s="220" t="s">
        <v>3</v>
      </c>
      <c r="C8" s="222" t="s">
        <v>4</v>
      </c>
      <c r="D8" s="223"/>
      <c r="E8" s="223"/>
      <c r="F8" s="223"/>
      <c r="G8" s="224"/>
      <c r="H8" s="228" t="s">
        <v>5</v>
      </c>
      <c r="I8" s="228" t="s">
        <v>46</v>
      </c>
      <c r="J8" s="271" t="s">
        <v>20</v>
      </c>
      <c r="K8" s="231"/>
      <c r="L8" s="272"/>
      <c r="M8" s="230" t="s">
        <v>21</v>
      </c>
      <c r="N8" s="231"/>
      <c r="O8" s="231"/>
      <c r="P8" s="232"/>
      <c r="Q8" s="278" t="s">
        <v>6</v>
      </c>
      <c r="R8" s="278"/>
      <c r="S8" s="278"/>
      <c r="T8" s="278"/>
      <c r="U8" s="278"/>
      <c r="V8" s="278"/>
      <c r="W8" s="278"/>
      <c r="X8" s="267" t="s">
        <v>7</v>
      </c>
      <c r="Y8" s="269"/>
      <c r="Z8" s="228" t="s">
        <v>8</v>
      </c>
      <c r="AA8" s="267" t="s">
        <v>9</v>
      </c>
      <c r="AB8" s="268"/>
      <c r="AC8" s="269"/>
      <c r="AD8" s="264" t="s">
        <v>10</v>
      </c>
      <c r="AE8" s="265"/>
      <c r="AF8" s="266"/>
      <c r="AG8" s="228" t="s">
        <v>11</v>
      </c>
      <c r="AH8" s="228"/>
      <c r="AI8" s="228"/>
      <c r="AJ8" s="249" t="s">
        <v>22</v>
      </c>
      <c r="AK8" s="212" t="s">
        <v>2</v>
      </c>
      <c r="AL8" s="212"/>
      <c r="AM8" s="82" t="s">
        <v>26</v>
      </c>
      <c r="AN8" s="66"/>
      <c r="AO8" s="66"/>
      <c r="AP8" s="67"/>
    </row>
    <row r="9" spans="1:42" ht="18.600000000000001" thickTop="1" thickBot="1" x14ac:dyDescent="0.35">
      <c r="A9" s="219"/>
      <c r="B9" s="221"/>
      <c r="C9" s="225"/>
      <c r="D9" s="226"/>
      <c r="E9" s="226"/>
      <c r="F9" s="226"/>
      <c r="G9" s="227"/>
      <c r="H9" s="228"/>
      <c r="I9" s="228"/>
      <c r="J9" s="103" t="s">
        <v>37</v>
      </c>
      <c r="K9" s="104" t="s">
        <v>38</v>
      </c>
      <c r="L9" s="105" t="s">
        <v>39</v>
      </c>
      <c r="M9" s="233"/>
      <c r="N9" s="234"/>
      <c r="O9" s="234"/>
      <c r="P9" s="235"/>
      <c r="Q9" s="274" t="s">
        <v>14</v>
      </c>
      <c r="R9" s="275"/>
      <c r="S9" s="274" t="s">
        <v>15</v>
      </c>
      <c r="T9" s="276"/>
      <c r="U9" s="276"/>
      <c r="V9" s="277"/>
      <c r="W9" s="275"/>
      <c r="X9" s="267"/>
      <c r="Y9" s="269"/>
      <c r="Z9" s="228"/>
      <c r="AA9" s="267"/>
      <c r="AB9" s="268"/>
      <c r="AC9" s="269"/>
      <c r="AD9" s="264"/>
      <c r="AE9" s="265"/>
      <c r="AF9" s="266"/>
      <c r="AG9" s="228"/>
      <c r="AH9" s="228"/>
      <c r="AI9" s="228"/>
      <c r="AJ9" s="250"/>
      <c r="AK9" s="8" t="s">
        <v>12</v>
      </c>
      <c r="AL9" s="8" t="s">
        <v>13</v>
      </c>
      <c r="AM9" s="83" t="s">
        <v>27</v>
      </c>
      <c r="AN9" s="70"/>
      <c r="AO9" s="79" t="s">
        <v>28</v>
      </c>
      <c r="AP9" s="80" t="s">
        <v>31</v>
      </c>
    </row>
    <row r="10" spans="1:42" ht="21.6" thickTop="1" thickBot="1" x14ac:dyDescent="0.4">
      <c r="A10" s="53">
        <f>IFERROR(D4,"")</f>
        <v>44820</v>
      </c>
      <c r="B10" s="5"/>
      <c r="C10" s="22">
        <v>3.8</v>
      </c>
      <c r="D10" s="23"/>
      <c r="E10" s="23"/>
      <c r="F10" s="23"/>
      <c r="G10" s="24"/>
      <c r="H10" s="25"/>
      <c r="I10" s="137"/>
      <c r="J10" s="26"/>
      <c r="K10" s="27"/>
      <c r="L10" s="28"/>
      <c r="M10" s="29"/>
      <c r="N10" s="27"/>
      <c r="O10" s="27"/>
      <c r="P10" s="167"/>
      <c r="Q10" s="22"/>
      <c r="R10" s="24"/>
      <c r="S10" s="22"/>
      <c r="T10" s="23"/>
      <c r="U10" s="23"/>
      <c r="V10" s="30"/>
      <c r="W10" s="24"/>
      <c r="X10" s="22"/>
      <c r="Y10" s="24"/>
      <c r="Z10" s="25"/>
      <c r="AA10" s="22"/>
      <c r="AB10" s="23"/>
      <c r="AC10" s="24"/>
      <c r="AD10" s="22"/>
      <c r="AE10" s="23"/>
      <c r="AF10" s="30"/>
      <c r="AG10" s="22"/>
      <c r="AH10" s="23"/>
      <c r="AI10" s="31"/>
      <c r="AJ10" s="129">
        <f>+SUM(C10:AI10)</f>
        <v>3.8</v>
      </c>
      <c r="AK10" s="1"/>
      <c r="AL10" s="2"/>
      <c r="AM10" s="65" t="str">
        <f>IFERROR(IF(ISNUMBER(VALUE(MID(AK10,1,2))),MID(AK10,1,2),MID(AK10,1,1))+IF(ISNUMBER(VALUE(MID(AK10,SEARCH("H",AK10)+1,1))),0.5,0),"")</f>
        <v/>
      </c>
      <c r="AN10" s="65" t="str">
        <f t="shared" ref="AM10:AN27" si="0">IFERROR(IF(ISNUMBER(VALUE(MID(AL10,1,2))),MID(AL10,1,2),MID(AL10,1,1))+IF(ISNUMBER(VALUE(MID(AL10,SEARCH("H",AL10)+1,1))),0.5,0),"")</f>
        <v/>
      </c>
      <c r="AO10" s="77" t="str">
        <f t="shared" ref="AO10:AO27" si="1">IFERROR(IF(AN10&lt;AM10,(AN10+24)-(AM10+12)+12,AN10-AM10),"")</f>
        <v/>
      </c>
      <c r="AP10" s="78" t="str">
        <f>IFERROR(IF((AO10-7.8333)&gt;0,AO10-7.8333,""),"")</f>
        <v/>
      </c>
    </row>
    <row r="11" spans="1:42" ht="21.6" thickTop="1" thickBot="1" x14ac:dyDescent="0.4">
      <c r="A11" s="53">
        <f>IFERROR(IF(OR(A10&gt;=$F$4,A10=" ")," ",A10+1),"")</f>
        <v>44821</v>
      </c>
      <c r="B11" s="5"/>
      <c r="C11" s="32"/>
      <c r="D11" s="33"/>
      <c r="E11" s="33"/>
      <c r="F11" s="33"/>
      <c r="G11" s="34"/>
      <c r="H11" s="35"/>
      <c r="I11" s="138"/>
      <c r="J11" s="32"/>
      <c r="K11" s="33"/>
      <c r="L11" s="36"/>
      <c r="M11" s="37"/>
      <c r="N11" s="33"/>
      <c r="O11" s="36"/>
      <c r="P11" s="169"/>
      <c r="Q11" s="166"/>
      <c r="R11" s="34"/>
      <c r="S11" s="32"/>
      <c r="T11" s="33"/>
      <c r="U11" s="33"/>
      <c r="V11" s="36"/>
      <c r="W11" s="34"/>
      <c r="X11" s="32"/>
      <c r="Y11" s="34"/>
      <c r="Z11" s="35"/>
      <c r="AA11" s="32"/>
      <c r="AB11" s="38"/>
      <c r="AC11" s="24"/>
      <c r="AD11" s="22"/>
      <c r="AE11" s="23"/>
      <c r="AF11" s="30"/>
      <c r="AG11" s="22"/>
      <c r="AH11" s="23"/>
      <c r="AI11" s="31"/>
      <c r="AJ11" s="130">
        <f t="shared" ref="AJ11:AJ18" si="2">SUM(C11:AI11)</f>
        <v>0</v>
      </c>
      <c r="AK11" s="4"/>
      <c r="AL11" s="4"/>
      <c r="AM11" s="65" t="str">
        <f t="shared" si="0"/>
        <v/>
      </c>
      <c r="AN11" s="65" t="str">
        <f t="shared" si="0"/>
        <v/>
      </c>
      <c r="AO11" s="77" t="str">
        <f t="shared" si="1"/>
        <v/>
      </c>
      <c r="AP11" s="78" t="str">
        <f t="shared" ref="AP11:AP27" si="3">IFERROR(IF((AO11-7.8333)&gt;0,AO11-7.8333,""),"")</f>
        <v/>
      </c>
    </row>
    <row r="12" spans="1:42" ht="21" thickTop="1" x14ac:dyDescent="0.35">
      <c r="A12" s="53">
        <f t="shared" ref="A12:A27" si="4">IFERROR(IF(OR(A11&gt;=$F$4,A11=" ")," ",A11+1),"")</f>
        <v>44822</v>
      </c>
      <c r="B12" s="5"/>
      <c r="C12" s="22"/>
      <c r="D12" s="23"/>
      <c r="E12" s="23"/>
      <c r="F12" s="23"/>
      <c r="G12" s="24"/>
      <c r="H12" s="25"/>
      <c r="I12" s="137"/>
      <c r="J12" s="22"/>
      <c r="K12" s="23"/>
      <c r="L12" s="30"/>
      <c r="M12" s="39"/>
      <c r="N12" s="23"/>
      <c r="O12" s="23"/>
      <c r="P12" s="168"/>
      <c r="Q12" s="22"/>
      <c r="R12" s="24"/>
      <c r="S12" s="22"/>
      <c r="T12" s="23"/>
      <c r="U12" s="23"/>
      <c r="V12" s="30"/>
      <c r="W12" s="24"/>
      <c r="X12" s="22"/>
      <c r="Y12" s="24"/>
      <c r="Z12" s="25"/>
      <c r="AA12" s="22"/>
      <c r="AB12" s="23"/>
      <c r="AC12" s="24"/>
      <c r="AD12" s="22"/>
      <c r="AE12" s="23"/>
      <c r="AF12" s="30"/>
      <c r="AG12" s="22"/>
      <c r="AH12" s="23"/>
      <c r="AI12" s="31"/>
      <c r="AJ12" s="130">
        <f t="shared" si="2"/>
        <v>0</v>
      </c>
      <c r="AK12" s="4"/>
      <c r="AL12" s="4"/>
      <c r="AM12" s="65" t="str">
        <f t="shared" si="0"/>
        <v/>
      </c>
      <c r="AN12" s="65" t="str">
        <f t="shared" si="0"/>
        <v/>
      </c>
      <c r="AO12" s="77" t="str">
        <f t="shared" si="1"/>
        <v/>
      </c>
      <c r="AP12" s="78" t="str">
        <f t="shared" si="3"/>
        <v/>
      </c>
    </row>
    <row r="13" spans="1:42" ht="20.399999999999999" x14ac:dyDescent="0.35">
      <c r="A13" s="53">
        <f t="shared" si="4"/>
        <v>44823</v>
      </c>
      <c r="B13" s="5"/>
      <c r="C13" s="22">
        <v>3.8</v>
      </c>
      <c r="D13" s="23">
        <v>3.8</v>
      </c>
      <c r="E13" s="23">
        <v>3.8</v>
      </c>
      <c r="F13" s="23">
        <v>3.8</v>
      </c>
      <c r="G13" s="24"/>
      <c r="H13" s="25"/>
      <c r="I13" s="137"/>
      <c r="J13" s="22"/>
      <c r="K13" s="23"/>
      <c r="L13" s="30"/>
      <c r="M13" s="39"/>
      <c r="N13" s="23"/>
      <c r="O13" s="23"/>
      <c r="P13" s="23"/>
      <c r="Q13" s="22"/>
      <c r="R13" s="24"/>
      <c r="S13" s="22"/>
      <c r="T13" s="23"/>
      <c r="U13" s="23"/>
      <c r="V13" s="30"/>
      <c r="W13" s="24"/>
      <c r="X13" s="22"/>
      <c r="Y13" s="24"/>
      <c r="Z13" s="25"/>
      <c r="AA13" s="22"/>
      <c r="AB13" s="23"/>
      <c r="AC13" s="24"/>
      <c r="AD13" s="22"/>
      <c r="AE13" s="23"/>
      <c r="AF13" s="30"/>
      <c r="AG13" s="22"/>
      <c r="AH13" s="23"/>
      <c r="AI13" s="31"/>
      <c r="AJ13" s="130">
        <f>SUM(C13:AI13)</f>
        <v>15.2</v>
      </c>
      <c r="AK13" s="2"/>
      <c r="AL13" s="2"/>
      <c r="AM13" s="65" t="str">
        <f t="shared" si="0"/>
        <v/>
      </c>
      <c r="AN13" s="65" t="str">
        <f t="shared" si="0"/>
        <v/>
      </c>
      <c r="AO13" s="77" t="str">
        <f t="shared" si="1"/>
        <v/>
      </c>
      <c r="AP13" s="78" t="str">
        <f t="shared" si="3"/>
        <v/>
      </c>
    </row>
    <row r="14" spans="1:42" ht="20.399999999999999" x14ac:dyDescent="0.35">
      <c r="A14" s="53">
        <f t="shared" si="4"/>
        <v>44824</v>
      </c>
      <c r="B14" s="5"/>
      <c r="C14" s="22">
        <v>3.8</v>
      </c>
      <c r="D14" s="23">
        <v>1.9</v>
      </c>
      <c r="E14" s="23">
        <v>3.8</v>
      </c>
      <c r="F14" s="23"/>
      <c r="G14" s="24"/>
      <c r="H14" s="25"/>
      <c r="I14" s="137"/>
      <c r="J14" s="22"/>
      <c r="K14" s="23"/>
      <c r="L14" s="30"/>
      <c r="M14" s="39"/>
      <c r="N14" s="23"/>
      <c r="O14" s="23"/>
      <c r="P14" s="23"/>
      <c r="Q14" s="22"/>
      <c r="R14" s="24"/>
      <c r="S14" s="39"/>
      <c r="T14" s="23"/>
      <c r="U14" s="23"/>
      <c r="V14" s="30"/>
      <c r="W14" s="24"/>
      <c r="X14" s="22"/>
      <c r="Y14" s="24"/>
      <c r="Z14" s="25"/>
      <c r="AA14" s="22"/>
      <c r="AB14" s="38"/>
      <c r="AC14" s="40"/>
      <c r="AD14" s="41"/>
      <c r="AE14" s="38"/>
      <c r="AF14" s="42"/>
      <c r="AG14" s="41"/>
      <c r="AH14" s="38"/>
      <c r="AI14" s="31"/>
      <c r="AJ14" s="130">
        <f t="shared" si="2"/>
        <v>9.5</v>
      </c>
      <c r="AK14" s="2"/>
      <c r="AL14" s="2"/>
      <c r="AM14" s="65" t="str">
        <f t="shared" si="0"/>
        <v/>
      </c>
      <c r="AN14" s="65" t="str">
        <f t="shared" si="0"/>
        <v/>
      </c>
      <c r="AO14" s="77" t="str">
        <f t="shared" si="1"/>
        <v/>
      </c>
      <c r="AP14" s="78" t="str">
        <f t="shared" si="3"/>
        <v/>
      </c>
    </row>
    <row r="15" spans="1:42" ht="20.399999999999999" x14ac:dyDescent="0.35">
      <c r="A15" s="53">
        <f t="shared" si="4"/>
        <v>44825</v>
      </c>
      <c r="B15" s="5"/>
      <c r="C15" s="22">
        <v>3.8</v>
      </c>
      <c r="D15" s="23">
        <v>3.8</v>
      </c>
      <c r="E15" s="23"/>
      <c r="F15" s="23"/>
      <c r="G15" s="24"/>
      <c r="H15" s="25"/>
      <c r="I15" s="137"/>
      <c r="J15" s="22"/>
      <c r="K15" s="23"/>
      <c r="L15" s="30"/>
      <c r="M15" s="39"/>
      <c r="N15" s="23"/>
      <c r="O15" s="23"/>
      <c r="P15" s="23"/>
      <c r="Q15" s="22"/>
      <c r="R15" s="24"/>
      <c r="S15" s="22">
        <v>5.4</v>
      </c>
      <c r="T15" s="23"/>
      <c r="U15" s="23"/>
      <c r="V15" s="30"/>
      <c r="W15" s="24"/>
      <c r="X15" s="22"/>
      <c r="Y15" s="24"/>
      <c r="Z15" s="25"/>
      <c r="AA15" s="22"/>
      <c r="AB15" s="38"/>
      <c r="AC15" s="40"/>
      <c r="AD15" s="41"/>
      <c r="AE15" s="38"/>
      <c r="AF15" s="42"/>
      <c r="AG15" s="41"/>
      <c r="AH15" s="38"/>
      <c r="AI15" s="31"/>
      <c r="AJ15" s="130">
        <f>SUM(C15:AI15)</f>
        <v>13</v>
      </c>
      <c r="AK15" s="2"/>
      <c r="AL15" s="2"/>
      <c r="AM15" s="65" t="str">
        <f t="shared" si="0"/>
        <v/>
      </c>
      <c r="AN15" s="65" t="str">
        <f t="shared" si="0"/>
        <v/>
      </c>
      <c r="AO15" s="77" t="str">
        <f t="shared" si="1"/>
        <v/>
      </c>
      <c r="AP15" s="78" t="str">
        <f t="shared" si="3"/>
        <v/>
      </c>
    </row>
    <row r="16" spans="1:42" ht="20.399999999999999" x14ac:dyDescent="0.35">
      <c r="A16" s="53">
        <f t="shared" si="4"/>
        <v>44826</v>
      </c>
      <c r="B16" s="5"/>
      <c r="C16" s="22">
        <v>3</v>
      </c>
      <c r="D16" s="23">
        <v>13</v>
      </c>
      <c r="E16" s="23"/>
      <c r="F16" s="23"/>
      <c r="G16" s="24"/>
      <c r="H16" s="25"/>
      <c r="I16" s="137"/>
      <c r="J16" s="22"/>
      <c r="K16" s="23"/>
      <c r="L16" s="30"/>
      <c r="M16" s="39"/>
      <c r="N16" s="23"/>
      <c r="O16" s="23"/>
      <c r="P16" s="23"/>
      <c r="Q16" s="22"/>
      <c r="R16" s="24"/>
      <c r="S16" s="22">
        <v>9</v>
      </c>
      <c r="T16" s="23">
        <v>13</v>
      </c>
      <c r="U16" s="23">
        <v>7.7</v>
      </c>
      <c r="V16" s="30"/>
      <c r="W16" s="24"/>
      <c r="X16" s="22"/>
      <c r="Y16" s="24"/>
      <c r="Z16" s="25"/>
      <c r="AA16" s="22"/>
      <c r="AB16" s="23"/>
      <c r="AC16" s="24"/>
      <c r="AD16" s="22"/>
      <c r="AE16" s="23"/>
      <c r="AF16" s="30"/>
      <c r="AG16" s="22"/>
      <c r="AH16" s="23"/>
      <c r="AI16" s="31"/>
      <c r="AJ16" s="130">
        <f>SUM(C16:AI16)</f>
        <v>45.7</v>
      </c>
      <c r="AK16" s="2"/>
      <c r="AL16" s="2"/>
      <c r="AM16" s="65" t="str">
        <f t="shared" si="0"/>
        <v/>
      </c>
      <c r="AN16" s="65" t="str">
        <f t="shared" si="0"/>
        <v/>
      </c>
      <c r="AO16" s="77" t="str">
        <f t="shared" si="1"/>
        <v/>
      </c>
      <c r="AP16" s="78" t="str">
        <f t="shared" si="3"/>
        <v/>
      </c>
    </row>
    <row r="17" spans="1:43" ht="20.399999999999999" x14ac:dyDescent="0.35">
      <c r="A17" s="53">
        <f t="shared" si="4"/>
        <v>44827</v>
      </c>
      <c r="B17" s="5"/>
      <c r="C17" s="22">
        <v>2.5</v>
      </c>
      <c r="D17" s="23">
        <v>3.8</v>
      </c>
      <c r="E17" s="23">
        <v>1.9</v>
      </c>
      <c r="F17" s="23"/>
      <c r="G17" s="24"/>
      <c r="H17" s="25"/>
      <c r="I17" s="137"/>
      <c r="J17" s="22"/>
      <c r="K17" s="23"/>
      <c r="L17" s="30"/>
      <c r="M17" s="39"/>
      <c r="N17" s="23"/>
      <c r="O17" s="23"/>
      <c r="P17" s="23"/>
      <c r="Q17" s="22"/>
      <c r="R17" s="24"/>
      <c r="S17" s="22">
        <v>14</v>
      </c>
      <c r="T17" s="23">
        <v>18.899999999999999</v>
      </c>
      <c r="U17" s="23"/>
      <c r="V17" s="30"/>
      <c r="W17" s="24"/>
      <c r="X17" s="22"/>
      <c r="Y17" s="24"/>
      <c r="Z17" s="25"/>
      <c r="AA17" s="22"/>
      <c r="AB17" s="23"/>
      <c r="AC17" s="24"/>
      <c r="AD17" s="22"/>
      <c r="AE17" s="23"/>
      <c r="AF17" s="30"/>
      <c r="AG17" s="22"/>
      <c r="AH17" s="23"/>
      <c r="AI17" s="31"/>
      <c r="AJ17" s="130">
        <f t="shared" si="2"/>
        <v>41.099999999999994</v>
      </c>
      <c r="AK17" s="2"/>
      <c r="AL17" s="2"/>
      <c r="AM17" s="65" t="str">
        <f t="shared" si="0"/>
        <v/>
      </c>
      <c r="AN17" s="65" t="str">
        <f t="shared" si="0"/>
        <v/>
      </c>
      <c r="AO17" s="77" t="str">
        <f t="shared" si="1"/>
        <v/>
      </c>
      <c r="AP17" s="78" t="str">
        <f t="shared" si="3"/>
        <v/>
      </c>
    </row>
    <row r="18" spans="1:43" ht="20.399999999999999" x14ac:dyDescent="0.35">
      <c r="A18" s="53">
        <f t="shared" si="4"/>
        <v>44828</v>
      </c>
      <c r="B18" s="5"/>
      <c r="C18" s="22"/>
      <c r="D18" s="23"/>
      <c r="E18" s="23"/>
      <c r="F18" s="23"/>
      <c r="G18" s="24"/>
      <c r="H18" s="25"/>
      <c r="I18" s="137"/>
      <c r="J18" s="22"/>
      <c r="K18" s="23"/>
      <c r="L18" s="30"/>
      <c r="M18" s="39"/>
      <c r="N18" s="23"/>
      <c r="O18" s="23"/>
      <c r="P18" s="23"/>
      <c r="Q18" s="22"/>
      <c r="R18" s="24"/>
      <c r="S18" s="22"/>
      <c r="T18" s="23"/>
      <c r="U18" s="23"/>
      <c r="V18" s="30"/>
      <c r="W18" s="24"/>
      <c r="X18" s="22"/>
      <c r="Y18" s="24"/>
      <c r="Z18" s="25"/>
      <c r="AA18" s="22"/>
      <c r="AB18" s="23"/>
      <c r="AC18" s="24"/>
      <c r="AD18" s="22"/>
      <c r="AE18" s="23"/>
      <c r="AF18" s="30"/>
      <c r="AG18" s="22"/>
      <c r="AH18" s="23"/>
      <c r="AI18" s="31"/>
      <c r="AJ18" s="130">
        <f t="shared" si="2"/>
        <v>0</v>
      </c>
      <c r="AK18" s="2"/>
      <c r="AL18" s="2"/>
      <c r="AM18" s="65" t="str">
        <f t="shared" si="0"/>
        <v/>
      </c>
      <c r="AN18" s="65" t="str">
        <f t="shared" si="0"/>
        <v/>
      </c>
      <c r="AO18" s="77" t="str">
        <f t="shared" si="1"/>
        <v/>
      </c>
      <c r="AP18" s="78" t="str">
        <f t="shared" si="3"/>
        <v/>
      </c>
    </row>
    <row r="19" spans="1:43" ht="20.399999999999999" x14ac:dyDescent="0.35">
      <c r="A19" s="53">
        <f t="shared" si="4"/>
        <v>44829</v>
      </c>
      <c r="B19" s="5"/>
      <c r="C19" s="22"/>
      <c r="D19" s="23"/>
      <c r="E19" s="23"/>
      <c r="F19" s="23"/>
      <c r="G19" s="24"/>
      <c r="H19" s="25"/>
      <c r="I19" s="137"/>
      <c r="J19" s="22"/>
      <c r="K19" s="23"/>
      <c r="L19" s="30"/>
      <c r="M19" s="39"/>
      <c r="N19" s="23"/>
      <c r="O19" s="23"/>
      <c r="P19" s="23"/>
      <c r="Q19" s="22"/>
      <c r="R19" s="24"/>
      <c r="S19" s="22"/>
      <c r="T19" s="23"/>
      <c r="U19" s="23"/>
      <c r="V19" s="30"/>
      <c r="W19" s="24"/>
      <c r="X19" s="22"/>
      <c r="Y19" s="24"/>
      <c r="Z19" s="25"/>
      <c r="AA19" s="22"/>
      <c r="AB19" s="23"/>
      <c r="AC19" s="24"/>
      <c r="AD19" s="22"/>
      <c r="AE19" s="23"/>
      <c r="AF19" s="30"/>
      <c r="AG19" s="22"/>
      <c r="AH19" s="23"/>
      <c r="AI19" s="31"/>
      <c r="AJ19" s="130">
        <f t="shared" ref="AJ19:AJ27" si="5">SUM(C19:AI19)</f>
        <v>0</v>
      </c>
      <c r="AK19" s="2"/>
      <c r="AL19" s="2"/>
      <c r="AM19" s="65" t="str">
        <f t="shared" si="0"/>
        <v/>
      </c>
      <c r="AN19" s="65" t="str">
        <f t="shared" si="0"/>
        <v/>
      </c>
      <c r="AO19" s="77" t="str">
        <f t="shared" si="1"/>
        <v/>
      </c>
      <c r="AP19" s="78" t="str">
        <f t="shared" si="3"/>
        <v/>
      </c>
    </row>
    <row r="20" spans="1:43" ht="20.399999999999999" x14ac:dyDescent="0.35">
      <c r="A20" s="53">
        <f t="shared" si="4"/>
        <v>44830</v>
      </c>
      <c r="B20" s="5"/>
      <c r="C20" s="22">
        <v>3.8</v>
      </c>
      <c r="D20" s="23">
        <v>1.9</v>
      </c>
      <c r="E20" s="23">
        <v>2.2200000000000002</v>
      </c>
      <c r="F20" s="23">
        <v>3.8</v>
      </c>
      <c r="G20" s="24"/>
      <c r="H20" s="25"/>
      <c r="I20" s="137"/>
      <c r="J20" s="22"/>
      <c r="K20" s="23"/>
      <c r="L20" s="30"/>
      <c r="M20" s="39"/>
      <c r="N20" s="23"/>
      <c r="O20" s="23"/>
      <c r="P20" s="23"/>
      <c r="Q20" s="22"/>
      <c r="R20" s="24"/>
      <c r="S20" s="22"/>
      <c r="T20" s="23"/>
      <c r="U20" s="23"/>
      <c r="V20" s="30"/>
      <c r="W20" s="24"/>
      <c r="X20" s="22"/>
      <c r="Y20" s="24"/>
      <c r="Z20" s="25"/>
      <c r="AA20" s="22"/>
      <c r="AB20" s="23"/>
      <c r="AC20" s="24"/>
      <c r="AD20" s="22"/>
      <c r="AE20" s="23"/>
      <c r="AF20" s="30"/>
      <c r="AG20" s="22"/>
      <c r="AH20" s="23"/>
      <c r="AI20" s="31"/>
      <c r="AJ20" s="130">
        <f t="shared" si="5"/>
        <v>11.719999999999999</v>
      </c>
      <c r="AK20" s="2"/>
      <c r="AL20" s="2"/>
      <c r="AM20" s="65" t="str">
        <f t="shared" si="0"/>
        <v/>
      </c>
      <c r="AN20" s="65" t="str">
        <f t="shared" si="0"/>
        <v/>
      </c>
      <c r="AO20" s="77" t="str">
        <f t="shared" si="1"/>
        <v/>
      </c>
      <c r="AP20" s="78" t="str">
        <f t="shared" si="3"/>
        <v/>
      </c>
    </row>
    <row r="21" spans="1:43" ht="20.399999999999999" x14ac:dyDescent="0.35">
      <c r="A21" s="53">
        <f t="shared" si="4"/>
        <v>44831</v>
      </c>
      <c r="B21" s="5"/>
      <c r="C21" s="22">
        <v>2.2200000000000002</v>
      </c>
      <c r="D21" s="23">
        <v>3.8</v>
      </c>
      <c r="E21" s="23">
        <v>3.8</v>
      </c>
      <c r="F21" s="23"/>
      <c r="G21" s="24"/>
      <c r="H21" s="25"/>
      <c r="I21" s="137"/>
      <c r="J21" s="22"/>
      <c r="K21" s="23"/>
      <c r="L21" s="30"/>
      <c r="M21" s="39"/>
      <c r="N21" s="23"/>
      <c r="O21" s="23"/>
      <c r="P21" s="23"/>
      <c r="Q21" s="22">
        <v>57.1</v>
      </c>
      <c r="R21" s="24"/>
      <c r="S21" s="22">
        <v>17</v>
      </c>
      <c r="T21" s="23">
        <v>10</v>
      </c>
      <c r="U21" s="23"/>
      <c r="V21" s="30"/>
      <c r="W21" s="24"/>
      <c r="X21" s="22"/>
      <c r="Y21" s="24"/>
      <c r="Z21" s="25"/>
      <c r="AA21" s="22"/>
      <c r="AB21" s="23"/>
      <c r="AC21" s="24"/>
      <c r="AD21" s="22"/>
      <c r="AE21" s="23"/>
      <c r="AF21" s="30"/>
      <c r="AG21" s="22">
        <v>26.22</v>
      </c>
      <c r="AH21" s="23"/>
      <c r="AI21" s="31"/>
      <c r="AJ21" s="130">
        <f t="shared" si="5"/>
        <v>120.14</v>
      </c>
      <c r="AK21" s="2"/>
      <c r="AL21" s="2"/>
      <c r="AM21" s="65" t="str">
        <f t="shared" si="0"/>
        <v/>
      </c>
      <c r="AN21" s="65" t="str">
        <f t="shared" si="0"/>
        <v/>
      </c>
      <c r="AO21" s="77" t="str">
        <f t="shared" si="1"/>
        <v/>
      </c>
      <c r="AP21" s="78" t="str">
        <f t="shared" si="3"/>
        <v/>
      </c>
    </row>
    <row r="22" spans="1:43" ht="20.399999999999999" x14ac:dyDescent="0.35">
      <c r="A22" s="53">
        <f t="shared" si="4"/>
        <v>44832</v>
      </c>
      <c r="B22" s="5"/>
      <c r="C22" s="22"/>
      <c r="D22" s="23"/>
      <c r="E22" s="23"/>
      <c r="F22" s="23"/>
      <c r="G22" s="24"/>
      <c r="H22" s="25"/>
      <c r="I22" s="137"/>
      <c r="J22" s="22"/>
      <c r="K22" s="23"/>
      <c r="L22" s="30"/>
      <c r="M22" s="39"/>
      <c r="N22" s="23"/>
      <c r="O22" s="23"/>
      <c r="P22" s="23"/>
      <c r="Q22" s="22"/>
      <c r="R22" s="24"/>
      <c r="S22" s="22">
        <v>9.5</v>
      </c>
      <c r="T22" s="23">
        <v>10.5</v>
      </c>
      <c r="U22" s="23">
        <v>18.5</v>
      </c>
      <c r="V22" s="30"/>
      <c r="W22" s="24"/>
      <c r="X22" s="22"/>
      <c r="Y22" s="24"/>
      <c r="Z22" s="25">
        <v>7.01</v>
      </c>
      <c r="AA22" s="22"/>
      <c r="AB22" s="23"/>
      <c r="AC22" s="24"/>
      <c r="AD22" s="22"/>
      <c r="AE22" s="23"/>
      <c r="AF22" s="30"/>
      <c r="AG22" s="22"/>
      <c r="AH22" s="23"/>
      <c r="AI22" s="31"/>
      <c r="AJ22" s="130">
        <f t="shared" si="5"/>
        <v>45.51</v>
      </c>
      <c r="AK22" s="2"/>
      <c r="AL22" s="2"/>
      <c r="AM22" s="65" t="str">
        <f t="shared" si="0"/>
        <v/>
      </c>
      <c r="AN22" s="65" t="str">
        <f t="shared" si="0"/>
        <v/>
      </c>
      <c r="AO22" s="77" t="str">
        <f t="shared" si="1"/>
        <v/>
      </c>
      <c r="AP22" s="78" t="str">
        <f t="shared" si="3"/>
        <v/>
      </c>
    </row>
    <row r="23" spans="1:43" ht="20.399999999999999" x14ac:dyDescent="0.35">
      <c r="A23" s="53">
        <f t="shared" si="4"/>
        <v>44833</v>
      </c>
      <c r="B23" s="5"/>
      <c r="C23" s="22">
        <v>4.5</v>
      </c>
      <c r="D23" s="23">
        <v>15</v>
      </c>
      <c r="E23" s="23">
        <v>3.8</v>
      </c>
      <c r="F23" s="23"/>
      <c r="G23" s="24"/>
      <c r="H23" s="25"/>
      <c r="I23" s="137"/>
      <c r="J23" s="22"/>
      <c r="K23" s="23"/>
      <c r="L23" s="30"/>
      <c r="M23" s="39"/>
      <c r="N23" s="23"/>
      <c r="O23" s="23"/>
      <c r="P23" s="23"/>
      <c r="Q23" s="22"/>
      <c r="R23" s="24"/>
      <c r="S23" s="22">
        <v>13.9</v>
      </c>
      <c r="T23" s="23"/>
      <c r="U23" s="23"/>
      <c r="V23" s="30"/>
      <c r="W23" s="24"/>
      <c r="X23" s="22"/>
      <c r="Y23" s="24"/>
      <c r="Z23" s="25">
        <v>15.15</v>
      </c>
      <c r="AA23" s="22"/>
      <c r="AB23" s="23"/>
      <c r="AC23" s="24"/>
      <c r="AD23" s="22"/>
      <c r="AE23" s="23"/>
      <c r="AF23" s="30"/>
      <c r="AG23" s="22"/>
      <c r="AH23" s="23"/>
      <c r="AI23" s="31"/>
      <c r="AJ23" s="130">
        <f t="shared" si="5"/>
        <v>52.35</v>
      </c>
      <c r="AK23" s="2"/>
      <c r="AL23" s="2"/>
      <c r="AM23" s="65" t="str">
        <f t="shared" si="0"/>
        <v/>
      </c>
      <c r="AN23" s="65" t="str">
        <f t="shared" si="0"/>
        <v/>
      </c>
      <c r="AO23" s="77" t="str">
        <f t="shared" si="1"/>
        <v/>
      </c>
      <c r="AP23" s="78" t="str">
        <f t="shared" si="3"/>
        <v/>
      </c>
    </row>
    <row r="24" spans="1:43" ht="20.399999999999999" x14ac:dyDescent="0.35">
      <c r="A24" s="53">
        <f t="shared" si="4"/>
        <v>44834</v>
      </c>
      <c r="B24" s="5"/>
      <c r="C24" s="22">
        <v>1.6</v>
      </c>
      <c r="D24" s="23">
        <v>1.7</v>
      </c>
      <c r="E24" s="23"/>
      <c r="F24" s="23"/>
      <c r="G24" s="24"/>
      <c r="H24" s="25"/>
      <c r="I24" s="25"/>
      <c r="J24" s="22"/>
      <c r="K24" s="23"/>
      <c r="L24" s="30">
        <v>11.8</v>
      </c>
      <c r="M24" s="39">
        <v>3.4</v>
      </c>
      <c r="N24" s="23"/>
      <c r="O24" s="23"/>
      <c r="P24" s="23"/>
      <c r="Q24" s="22"/>
      <c r="R24" s="24"/>
      <c r="S24" s="22"/>
      <c r="T24" s="23"/>
      <c r="U24" s="23"/>
      <c r="V24" s="30"/>
      <c r="W24" s="24"/>
      <c r="X24" s="22"/>
      <c r="Y24" s="24"/>
      <c r="Z24" s="25"/>
      <c r="AA24" s="22"/>
      <c r="AB24" s="23"/>
      <c r="AC24" s="24"/>
      <c r="AD24" s="22"/>
      <c r="AE24" s="23"/>
      <c r="AF24" s="30"/>
      <c r="AG24" s="22"/>
      <c r="AH24" s="23"/>
      <c r="AI24" s="31"/>
      <c r="AJ24" s="130">
        <f t="shared" si="5"/>
        <v>18.5</v>
      </c>
      <c r="AK24" s="2"/>
      <c r="AL24" s="2"/>
      <c r="AM24" s="65" t="str">
        <f t="shared" si="0"/>
        <v/>
      </c>
      <c r="AN24" s="65" t="str">
        <f t="shared" si="0"/>
        <v/>
      </c>
      <c r="AO24" s="77" t="str">
        <f t="shared" si="1"/>
        <v/>
      </c>
      <c r="AP24" s="78" t="str">
        <f>IFERROR(IF((AO24-7.8333)&gt;0,AO24-7.8333,""),"")</f>
        <v/>
      </c>
    </row>
    <row r="25" spans="1:43" ht="20.399999999999999" x14ac:dyDescent="0.35">
      <c r="A25" s="53" t="str">
        <f t="shared" si="4"/>
        <v xml:space="preserve"> </v>
      </c>
      <c r="B25" s="3"/>
      <c r="C25" s="22"/>
      <c r="D25" s="23"/>
      <c r="E25" s="23"/>
      <c r="F25" s="23"/>
      <c r="G25" s="24"/>
      <c r="H25" s="25"/>
      <c r="I25" s="137"/>
      <c r="J25" s="22"/>
      <c r="K25" s="23"/>
      <c r="L25" s="30"/>
      <c r="M25" s="39"/>
      <c r="N25" s="23"/>
      <c r="O25" s="23"/>
      <c r="P25" s="23"/>
      <c r="Q25" s="22"/>
      <c r="R25" s="24"/>
      <c r="S25" s="22"/>
      <c r="T25" s="23"/>
      <c r="U25" s="23"/>
      <c r="V25" s="30"/>
      <c r="W25" s="24"/>
      <c r="X25" s="22"/>
      <c r="Y25" s="24"/>
      <c r="Z25" s="25"/>
      <c r="AA25" s="22"/>
      <c r="AB25" s="23"/>
      <c r="AC25" s="24"/>
      <c r="AD25" s="22"/>
      <c r="AE25" s="23"/>
      <c r="AF25" s="30"/>
      <c r="AG25" s="22"/>
      <c r="AH25" s="23"/>
      <c r="AI25" s="31"/>
      <c r="AJ25" s="130">
        <f t="shared" si="5"/>
        <v>0</v>
      </c>
      <c r="AK25" s="2"/>
      <c r="AL25" s="2"/>
      <c r="AM25" s="65" t="str">
        <f t="shared" si="0"/>
        <v/>
      </c>
      <c r="AN25" s="65" t="str">
        <f t="shared" si="0"/>
        <v/>
      </c>
      <c r="AO25" s="77" t="str">
        <f t="shared" si="1"/>
        <v/>
      </c>
      <c r="AP25" s="78" t="str">
        <f t="shared" si="3"/>
        <v/>
      </c>
    </row>
    <row r="26" spans="1:43" ht="20.399999999999999" x14ac:dyDescent="0.35">
      <c r="A26" s="53" t="str">
        <f t="shared" si="4"/>
        <v xml:space="preserve"> </v>
      </c>
      <c r="B26" s="3"/>
      <c r="C26" s="22"/>
      <c r="D26" s="23"/>
      <c r="E26" s="23"/>
      <c r="F26" s="23"/>
      <c r="G26" s="24"/>
      <c r="H26" s="25"/>
      <c r="I26" s="137"/>
      <c r="J26" s="22"/>
      <c r="K26" s="23"/>
      <c r="L26" s="30"/>
      <c r="M26" s="39"/>
      <c r="N26" s="23"/>
      <c r="O26" s="23"/>
      <c r="P26" s="23"/>
      <c r="Q26" s="22"/>
      <c r="R26" s="24"/>
      <c r="S26" s="22"/>
      <c r="T26" s="23"/>
      <c r="U26" s="23"/>
      <c r="V26" s="30"/>
      <c r="W26" s="24"/>
      <c r="X26" s="22"/>
      <c r="Y26" s="24"/>
      <c r="Z26" s="25"/>
      <c r="AA26" s="22"/>
      <c r="AB26" s="23"/>
      <c r="AC26" s="24"/>
      <c r="AD26" s="22"/>
      <c r="AE26" s="23"/>
      <c r="AF26" s="30"/>
      <c r="AG26" s="22"/>
      <c r="AH26" s="23"/>
      <c r="AI26" s="31"/>
      <c r="AJ26" s="130">
        <f t="shared" si="5"/>
        <v>0</v>
      </c>
      <c r="AK26" s="2"/>
      <c r="AL26" s="2"/>
      <c r="AM26" s="65" t="str">
        <f t="shared" si="0"/>
        <v/>
      </c>
      <c r="AN26" s="65" t="str">
        <f t="shared" si="0"/>
        <v/>
      </c>
      <c r="AO26" s="77" t="str">
        <f t="shared" si="1"/>
        <v/>
      </c>
      <c r="AP26" s="78" t="str">
        <f t="shared" si="3"/>
        <v/>
      </c>
    </row>
    <row r="27" spans="1:43" ht="21" thickBot="1" x14ac:dyDescent="0.4">
      <c r="A27" s="53" t="str">
        <f t="shared" si="4"/>
        <v xml:space="preserve"> </v>
      </c>
      <c r="B27" s="3"/>
      <c r="C27" s="22"/>
      <c r="D27" s="23"/>
      <c r="E27" s="23"/>
      <c r="F27" s="23"/>
      <c r="G27" s="24"/>
      <c r="H27" s="25"/>
      <c r="I27" s="137"/>
      <c r="J27" s="22"/>
      <c r="K27" s="23"/>
      <c r="L27" s="30"/>
      <c r="M27" s="39"/>
      <c r="N27" s="23"/>
      <c r="O27" s="23"/>
      <c r="P27" s="23"/>
      <c r="Q27" s="22"/>
      <c r="R27" s="24"/>
      <c r="S27" s="22"/>
      <c r="T27" s="23"/>
      <c r="U27" s="23"/>
      <c r="V27" s="30"/>
      <c r="W27" s="24"/>
      <c r="X27" s="22"/>
      <c r="Y27" s="24"/>
      <c r="Z27" s="25"/>
      <c r="AA27" s="22"/>
      <c r="AB27" s="23"/>
      <c r="AC27" s="24"/>
      <c r="AD27" s="22"/>
      <c r="AE27" s="23"/>
      <c r="AF27" s="30"/>
      <c r="AG27" s="22"/>
      <c r="AH27" s="23"/>
      <c r="AI27" s="31"/>
      <c r="AJ27" s="132">
        <f t="shared" si="5"/>
        <v>0</v>
      </c>
      <c r="AK27" s="2"/>
      <c r="AL27" s="2"/>
      <c r="AM27" s="93" t="str">
        <f t="shared" si="0"/>
        <v/>
      </c>
      <c r="AN27" s="65" t="str">
        <f t="shared" si="0"/>
        <v/>
      </c>
      <c r="AO27" s="77" t="str">
        <f t="shared" si="1"/>
        <v/>
      </c>
      <c r="AP27" s="78" t="str">
        <f t="shared" si="3"/>
        <v/>
      </c>
    </row>
    <row r="28" spans="1:43" ht="18.600000000000001" thickBot="1" x14ac:dyDescent="0.4">
      <c r="A28" s="213" t="s">
        <v>16</v>
      </c>
      <c r="B28" s="214"/>
      <c r="C28" s="215">
        <f>SUM(C10:G27)</f>
        <v>108.43999999999998</v>
      </c>
      <c r="D28" s="216"/>
      <c r="E28" s="216"/>
      <c r="F28" s="216"/>
      <c r="G28" s="217"/>
      <c r="H28" s="43">
        <f>SUM(H10:H27)</f>
        <v>0</v>
      </c>
      <c r="I28" s="43">
        <f>SUM(I10:I27)</f>
        <v>0</v>
      </c>
      <c r="J28" s="215">
        <f>SUM(J10:J27,L10:L27)</f>
        <v>11.8</v>
      </c>
      <c r="K28" s="216"/>
      <c r="L28" s="229"/>
      <c r="M28" s="216">
        <f>SUM(M10:P27)</f>
        <v>3.4</v>
      </c>
      <c r="N28" s="216"/>
      <c r="O28" s="216"/>
      <c r="P28" s="217"/>
      <c r="Q28" s="215">
        <f>SUM(Q10:R27)</f>
        <v>57.1</v>
      </c>
      <c r="R28" s="217"/>
      <c r="S28" s="215">
        <f>SUM(S10:W27)</f>
        <v>147.4</v>
      </c>
      <c r="T28" s="216"/>
      <c r="U28" s="216"/>
      <c r="V28" s="216"/>
      <c r="W28" s="217"/>
      <c r="X28" s="215">
        <f>SUM(X10:Y27)</f>
        <v>0</v>
      </c>
      <c r="Y28" s="217"/>
      <c r="Z28" s="44">
        <f>SUM(Z10:Z27)</f>
        <v>22.16</v>
      </c>
      <c r="AA28" s="215">
        <f>SUM(AA10:AC27)</f>
        <v>0</v>
      </c>
      <c r="AB28" s="216"/>
      <c r="AC28" s="217"/>
      <c r="AD28" s="215">
        <f>SUM(AD10:AF27)</f>
        <v>0</v>
      </c>
      <c r="AE28" s="216"/>
      <c r="AF28" s="216"/>
      <c r="AG28" s="215">
        <f>SUM(AG10:AI27)</f>
        <v>26.22</v>
      </c>
      <c r="AH28" s="216"/>
      <c r="AI28" s="251"/>
      <c r="AJ28" s="131">
        <f>SUM(AJ10:AJ27)</f>
        <v>376.52000000000004</v>
      </c>
      <c r="AK28" s="61"/>
      <c r="AL28" s="6"/>
      <c r="AM28" s="63"/>
      <c r="AN28" s="68" t="str">
        <f t="shared" ref="AN28" si="6">IFERROR(IF(ISNUMBER(VALUE(MID(AL28,1,2))),MID(AL28,1,2),MID(AL28,1,1))+IF(ISNUMBER(VALUE(MID(AL28,SEARCH("H",AL28)+1,1))),0.5,),"")</f>
        <v/>
      </c>
      <c r="AO28" s="74"/>
      <c r="AP28" s="71"/>
    </row>
    <row r="29" spans="1:43" ht="18" x14ac:dyDescent="0.35">
      <c r="A29" s="116"/>
      <c r="B29" s="110"/>
      <c r="C29" s="111"/>
      <c r="D29" s="111"/>
      <c r="E29" s="111"/>
      <c r="F29" s="111"/>
      <c r="G29" s="111"/>
      <c r="H29" s="116"/>
      <c r="I29" s="116"/>
      <c r="J29" s="116"/>
      <c r="K29" s="116"/>
      <c r="L29" s="116"/>
      <c r="M29" s="111"/>
      <c r="N29" s="111"/>
      <c r="O29" s="111"/>
      <c r="P29" s="111"/>
      <c r="Q29" s="111"/>
      <c r="R29" s="111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258" t="s">
        <v>19</v>
      </c>
      <c r="AH29" s="259"/>
      <c r="AI29" s="260"/>
      <c r="AJ29" s="6"/>
      <c r="AK29" s="6"/>
      <c r="AL29" s="6"/>
      <c r="AM29" s="63"/>
      <c r="AN29" s="69" t="s">
        <v>29</v>
      </c>
      <c r="AO29" s="75">
        <f>IFERROR(SUM(AO10:AO23),"")</f>
        <v>0</v>
      </c>
      <c r="AP29" s="72">
        <f>IFERROR(SUM(AP10:AP27),"")</f>
        <v>0</v>
      </c>
    </row>
    <row r="30" spans="1:43" ht="15" customHeight="1" thickBot="1" x14ac:dyDescent="0.4">
      <c r="A30" s="117"/>
      <c r="B30" s="112"/>
      <c r="C30" s="113"/>
      <c r="D30" s="113"/>
      <c r="E30" s="113"/>
      <c r="F30" s="113"/>
      <c r="G30" s="113"/>
      <c r="H30" s="117"/>
      <c r="I30" s="117"/>
      <c r="J30" s="120" t="s">
        <v>40</v>
      </c>
      <c r="K30" s="118" cm="1">
        <f t="array" ref="K30">SUMPRODUCT(1*(ISNUMBER($Q10:$Q27)=FALSE),1*(ISNUMBER($A10:$A27)),1*(ISNUMBER(SEARCH("*m",TEXT($A10:$A27,"jjj jj mm aa"),3))=FALSE),1*(ISBLANK($B10:$B27)))*15</f>
        <v>150</v>
      </c>
      <c r="L30" s="117"/>
      <c r="M30" s="111"/>
      <c r="N30" s="111"/>
      <c r="O30" s="111"/>
      <c r="P30" s="111"/>
      <c r="Q30" s="111"/>
      <c r="R30" s="111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111"/>
      <c r="AG30" s="261"/>
      <c r="AH30" s="262"/>
      <c r="AI30" s="263"/>
      <c r="AJ30" s="273"/>
      <c r="AK30" s="101"/>
      <c r="AL30" s="21"/>
      <c r="AM30" s="64"/>
      <c r="AN30" s="69" t="s">
        <v>30</v>
      </c>
      <c r="AO30" s="76">
        <f>IFERROR(AO29/COUNTIF(AO10:AO27,"&gt;"&amp;0),0)</f>
        <v>0</v>
      </c>
      <c r="AP30" s="73">
        <f>IFERROR(AP29/COUNT(AP10:AP27),0)</f>
        <v>0</v>
      </c>
    </row>
    <row r="31" spans="1:43" ht="15" customHeight="1" x14ac:dyDescent="0.3">
      <c r="A31" s="114"/>
      <c r="B31" s="112"/>
      <c r="C31" s="113"/>
      <c r="D31" s="113"/>
      <c r="E31" s="113"/>
      <c r="F31" s="113"/>
      <c r="G31" s="113"/>
      <c r="H31" s="114"/>
      <c r="I31" s="114"/>
      <c r="J31" s="120" t="s">
        <v>41</v>
      </c>
      <c r="K31" s="119">
        <f>K30-SUM(K10:K27)</f>
        <v>150</v>
      </c>
      <c r="L31" s="114"/>
      <c r="M31" s="111"/>
      <c r="N31" s="111"/>
      <c r="O31" s="111"/>
      <c r="P31" s="111"/>
      <c r="Q31" s="111"/>
      <c r="R31" s="111"/>
      <c r="S31" s="111"/>
      <c r="T31" s="111"/>
      <c r="U31" s="111"/>
      <c r="V31" s="111"/>
      <c r="W31" s="111"/>
      <c r="X31" s="111"/>
      <c r="Y31" s="111"/>
      <c r="Z31" s="111"/>
      <c r="AA31" s="111"/>
      <c r="AB31" s="111"/>
      <c r="AC31" s="111"/>
      <c r="AD31" s="111"/>
      <c r="AE31" s="111"/>
      <c r="AF31" s="111"/>
      <c r="AG31" s="252">
        <f>AJ28</f>
        <v>376.52000000000004</v>
      </c>
      <c r="AH31" s="253"/>
      <c r="AI31" s="254"/>
      <c r="AJ31" s="273"/>
      <c r="AK31" s="101"/>
      <c r="AL31" s="21"/>
      <c r="AM31" s="21"/>
      <c r="AN31" s="21"/>
      <c r="AO31" s="81" t="str">
        <f>IF(COUNTIF(AO10:AO27,"&gt;"&amp;0)=1,"sur "&amp;COUNTIF(AO10:AO27,"&gt;"&amp;0)&amp;" jour",IF(COUNTIF(AO10:AO27,"&gt;"&amp;0)&gt;1,"sur "&amp;COUNTIF(AO10:AO27,"&gt;"&amp;0)&amp;" jours",""))</f>
        <v/>
      </c>
      <c r="AP31" s="21"/>
    </row>
    <row r="32" spans="1:43" ht="14.4" customHeight="1" thickBot="1" x14ac:dyDescent="0.35">
      <c r="A32" s="114"/>
      <c r="B32" s="112"/>
      <c r="C32" s="113"/>
      <c r="D32" s="113"/>
      <c r="E32" s="113"/>
      <c r="F32" s="113"/>
      <c r="G32" s="113"/>
      <c r="H32" s="114"/>
      <c r="I32" s="114"/>
      <c r="J32" s="114"/>
      <c r="L32" s="114"/>
      <c r="M32" s="111"/>
      <c r="N32" s="111"/>
      <c r="O32" s="111"/>
      <c r="P32" s="111"/>
      <c r="Q32" s="111"/>
      <c r="R32" s="111"/>
      <c r="S32" s="111"/>
      <c r="T32" s="111"/>
      <c r="U32" s="111"/>
      <c r="V32" s="111"/>
      <c r="W32" s="111"/>
      <c r="X32" s="111"/>
      <c r="Y32" s="111"/>
      <c r="Z32" s="111"/>
      <c r="AA32" s="111"/>
      <c r="AB32" s="111"/>
      <c r="AC32" s="111"/>
      <c r="AD32" s="111"/>
      <c r="AE32" s="111"/>
      <c r="AF32" s="111"/>
      <c r="AG32" s="255"/>
      <c r="AH32" s="256"/>
      <c r="AI32" s="257"/>
      <c r="AJ32" s="248"/>
      <c r="AK32" s="102"/>
      <c r="AL32" s="14"/>
      <c r="AM32" s="14"/>
      <c r="AN32" s="14"/>
      <c r="AO32" s="14"/>
      <c r="AP32" s="14"/>
      <c r="AQ32" s="14"/>
    </row>
    <row r="33" spans="1:43" ht="14.4" customHeight="1" thickTop="1" x14ac:dyDescent="0.3">
      <c r="A33" s="114"/>
      <c r="B33" s="112"/>
      <c r="C33" s="113"/>
      <c r="D33" s="113"/>
      <c r="E33" s="113"/>
      <c r="F33" s="113"/>
      <c r="G33" s="113"/>
      <c r="H33" s="114"/>
      <c r="I33" s="114"/>
      <c r="J33" s="114"/>
      <c r="K33" s="114"/>
      <c r="L33" s="114"/>
      <c r="M33" s="111"/>
      <c r="N33" s="111"/>
      <c r="O33" s="111"/>
      <c r="P33" s="111"/>
      <c r="Q33" s="111"/>
      <c r="R33" s="111"/>
      <c r="S33" s="111"/>
      <c r="T33" s="111"/>
      <c r="U33" s="111"/>
      <c r="V33" s="111"/>
      <c r="W33" s="111"/>
      <c r="X33" s="111"/>
      <c r="Y33" s="111"/>
      <c r="Z33" s="111"/>
      <c r="AA33" s="111"/>
      <c r="AB33" s="111"/>
      <c r="AC33" s="111"/>
      <c r="AD33" s="111"/>
      <c r="AE33" s="111"/>
      <c r="AF33" s="111"/>
      <c r="AG33" s="106"/>
      <c r="AH33" s="106"/>
      <c r="AI33" s="106"/>
      <c r="AJ33" s="248"/>
      <c r="AK33" s="102"/>
      <c r="AL33" s="14"/>
      <c r="AM33" s="14"/>
      <c r="AN33" s="14"/>
      <c r="AO33" s="14"/>
      <c r="AP33" s="14"/>
      <c r="AQ33" s="14"/>
    </row>
    <row r="34" spans="1:43" ht="14.4" customHeight="1" x14ac:dyDescent="0.3">
      <c r="A34" s="115"/>
      <c r="B34" s="115"/>
      <c r="C34" s="115"/>
      <c r="D34" s="115"/>
      <c r="E34" s="115"/>
      <c r="F34" s="115"/>
      <c r="G34" s="115"/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5"/>
      <c r="S34" s="115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08"/>
      <c r="AH34" s="108"/>
      <c r="AI34" s="108"/>
      <c r="AJ34" s="14"/>
      <c r="AK34" s="14"/>
      <c r="AL34" s="14"/>
      <c r="AM34" s="14"/>
      <c r="AN34" s="14"/>
      <c r="AO34" s="6"/>
      <c r="AP34" s="6"/>
    </row>
    <row r="35" spans="1:43" thickBot="1" x14ac:dyDescent="0.35">
      <c r="A35" s="115"/>
      <c r="B35" s="115"/>
      <c r="C35" s="115"/>
      <c r="D35" s="115"/>
      <c r="E35" s="115"/>
      <c r="F35" s="115"/>
      <c r="G35" s="115"/>
      <c r="H35" s="115"/>
      <c r="I35" s="115"/>
      <c r="J35" s="115"/>
      <c r="K35" s="115"/>
      <c r="L35" s="115"/>
      <c r="M35" s="115"/>
      <c r="N35" s="115"/>
      <c r="O35" s="115"/>
      <c r="P35" s="115"/>
      <c r="Q35" s="115"/>
      <c r="R35" s="115"/>
      <c r="S35" s="115"/>
      <c r="T35" s="115"/>
      <c r="U35" s="115"/>
      <c r="V35" s="115"/>
      <c r="W35" s="115"/>
      <c r="X35" s="115"/>
      <c r="Y35" s="115"/>
      <c r="Z35" s="115"/>
      <c r="AA35" s="115"/>
      <c r="AB35" s="115"/>
      <c r="AC35" s="115"/>
      <c r="AD35" s="115"/>
      <c r="AE35" s="115"/>
      <c r="AF35" s="115"/>
      <c r="AG35" s="109"/>
      <c r="AH35" s="109"/>
      <c r="AI35" s="109"/>
      <c r="AJ35" s="6"/>
      <c r="AK35" s="6"/>
      <c r="AL35" s="6"/>
      <c r="AM35" s="6"/>
      <c r="AN35" s="6"/>
      <c r="AO35" s="6"/>
      <c r="AP35" s="6"/>
    </row>
    <row r="36" spans="1:43" ht="15" customHeight="1" thickTop="1" thickBot="1" x14ac:dyDescent="0.35">
      <c r="A36" s="11"/>
      <c r="B36" s="236"/>
      <c r="C36" s="236"/>
      <c r="D36" s="236"/>
      <c r="E36" s="236"/>
      <c r="F36" s="9"/>
      <c r="G36" s="9"/>
      <c r="H36" s="9"/>
      <c r="I36" s="9"/>
      <c r="J36" s="9"/>
      <c r="K36" s="9"/>
      <c r="L36" s="9"/>
      <c r="M36" s="9"/>
      <c r="N36" s="11"/>
      <c r="O36" s="11"/>
      <c r="P36" s="11"/>
      <c r="Q36" s="11"/>
      <c r="R36" s="9"/>
      <c r="S36" s="15"/>
      <c r="T36" s="15"/>
      <c r="U36" s="15"/>
      <c r="V36" s="15"/>
      <c r="W36" s="15"/>
      <c r="X36" s="9"/>
      <c r="Y36" s="9"/>
      <c r="Z36" s="9"/>
      <c r="AA36" s="9"/>
      <c r="AB36" s="9"/>
      <c r="AC36" s="9"/>
      <c r="AD36" s="9"/>
      <c r="AE36" s="9"/>
      <c r="AF36" s="9"/>
      <c r="AG36" s="237" t="str">
        <f>IF(AG38="AUCUN JOUR DE FRAIS","AUCUNE DEP",ROUND(AJ28/AK38,2)&amp;" € MOY. DEPENSE(S)/JOUR")</f>
        <v>34,23 € MOY. DEPENSE(S)/JOUR</v>
      </c>
      <c r="AH36" s="238"/>
      <c r="AI36" s="238"/>
      <c r="AJ36" s="239"/>
      <c r="AK36" s="62"/>
      <c r="AL36" s="198" t="str">
        <f>MAX(AJ10:AJ27)&amp;" € max. depens./jour"</f>
        <v>120,14 € max. depens./jour</v>
      </c>
      <c r="AM36" s="199"/>
      <c r="AN36" s="204" t="str">
        <f>_xlfn.MINIFS(AJ10:AJ27,AJ10:AJ27,"&gt;0")&amp;" € min. depens./jour"</f>
        <v>3,8 € min. depens./jour</v>
      </c>
      <c r="AO36" s="205"/>
    </row>
    <row r="37" spans="1:43" ht="15" customHeight="1" thickBot="1" x14ac:dyDescent="0.9">
      <c r="A37" s="11"/>
      <c r="B37" s="16"/>
      <c r="C37" s="16"/>
      <c r="D37" s="16"/>
      <c r="E37" s="16"/>
      <c r="F37" s="9"/>
      <c r="G37" s="9"/>
      <c r="H37" s="9"/>
      <c r="I37" s="9"/>
      <c r="J37" s="9"/>
      <c r="K37" s="9"/>
      <c r="L37" s="9"/>
      <c r="Y37" s="9"/>
      <c r="Z37" s="9"/>
      <c r="AA37" s="9"/>
      <c r="AB37" s="9"/>
      <c r="AC37" s="9"/>
      <c r="AD37" s="9"/>
      <c r="AE37" s="9"/>
      <c r="AF37" s="9"/>
      <c r="AG37" s="20"/>
      <c r="AH37" s="20"/>
      <c r="AI37" s="20"/>
      <c r="AJ37" s="20"/>
      <c r="AK37" s="20"/>
      <c r="AL37" s="200"/>
      <c r="AM37" s="201"/>
      <c r="AN37" s="206"/>
      <c r="AO37" s="207"/>
    </row>
    <row r="38" spans="1:43" ht="15" customHeight="1" x14ac:dyDescent="0.85">
      <c r="A38" s="11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7"/>
      <c r="Y38" s="18"/>
      <c r="Z38" s="18"/>
      <c r="AA38" s="19"/>
      <c r="AB38" s="19"/>
      <c r="AC38" s="17"/>
      <c r="AD38" s="17"/>
      <c r="AE38" s="9"/>
      <c r="AF38" s="9"/>
      <c r="AG38" s="242" t="str">
        <f>IF(COUNTIF(AJ10:AJ27,"&gt;0"),COUNTIF(AJ10:AJ27,"&gt;0")&amp;" JOUR(S) DE FRAIS REAL.","AUCUN JOUR DE FRAIS")</f>
        <v>11 JOUR(S) DE FRAIS REAL.</v>
      </c>
      <c r="AH38" s="243"/>
      <c r="AI38" s="243"/>
      <c r="AJ38" s="244"/>
      <c r="AK38" s="240">
        <f>COUNTIF(AJ10:AJ27,"&gt;0")</f>
        <v>11</v>
      </c>
      <c r="AL38" s="200"/>
      <c r="AM38" s="201"/>
      <c r="AN38" s="206"/>
      <c r="AO38" s="207"/>
    </row>
    <row r="39" spans="1:43" ht="15" customHeight="1" thickBot="1" x14ac:dyDescent="0.9">
      <c r="A39" s="11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7"/>
      <c r="AF39" s="9"/>
      <c r="AG39" s="245"/>
      <c r="AH39" s="246"/>
      <c r="AI39" s="246"/>
      <c r="AJ39" s="247"/>
      <c r="AK39" s="241"/>
      <c r="AL39" s="202"/>
      <c r="AM39" s="203"/>
      <c r="AN39" s="208"/>
      <c r="AO39" s="209"/>
    </row>
    <row r="40" spans="1:43" ht="15" customHeight="1" x14ac:dyDescent="0.85">
      <c r="A40" s="11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7"/>
      <c r="AF40" s="9"/>
      <c r="AG40" s="236"/>
      <c r="AH40" s="236"/>
      <c r="AI40" s="236"/>
      <c r="AJ40" s="236"/>
      <c r="AK40" s="100"/>
      <c r="AM40" s="13"/>
      <c r="AN40" s="6"/>
      <c r="AO40" s="6"/>
      <c r="AP40" s="6"/>
    </row>
    <row r="41" spans="1:43" ht="15" customHeight="1" x14ac:dyDescent="0.85">
      <c r="A41" s="11"/>
      <c r="B41" s="16"/>
      <c r="C41" s="16"/>
      <c r="D41" s="16"/>
      <c r="E41" s="16"/>
      <c r="F41" s="9"/>
      <c r="G41" s="9"/>
      <c r="H41" s="9"/>
      <c r="I41" s="9"/>
      <c r="J41" s="9"/>
      <c r="K41" s="9"/>
      <c r="L41" s="9"/>
      <c r="AF41" s="9"/>
      <c r="AG41" s="236"/>
      <c r="AH41" s="236"/>
      <c r="AI41" s="236"/>
      <c r="AJ41" s="236"/>
      <c r="AK41" s="100"/>
      <c r="AM41" s="6"/>
      <c r="AN41" s="6"/>
      <c r="AO41" s="6"/>
      <c r="AP41" s="6"/>
    </row>
    <row r="42" spans="1:43" ht="15" customHeight="1" thickBot="1" x14ac:dyDescent="0.35"/>
    <row r="43" spans="1:43" ht="15" customHeight="1" x14ac:dyDescent="0.3">
      <c r="M43" s="95"/>
      <c r="N43" s="95"/>
      <c r="O43" s="95"/>
      <c r="P43" s="95"/>
      <c r="Q43" s="95"/>
      <c r="R43" s="9"/>
      <c r="S43" s="9"/>
      <c r="T43" s="9"/>
      <c r="U43" s="9"/>
      <c r="V43" s="9"/>
      <c r="W43" s="9"/>
      <c r="X43" s="9"/>
    </row>
    <row r="44" spans="1:43" ht="15" customHeight="1" x14ac:dyDescent="0.3">
      <c r="M44" s="96"/>
      <c r="N44" s="96"/>
      <c r="O44" s="96"/>
      <c r="P44" s="96"/>
      <c r="Q44" s="96"/>
      <c r="R44" s="9"/>
      <c r="S44" s="9"/>
      <c r="T44" s="9"/>
      <c r="U44" s="9"/>
      <c r="V44" s="9"/>
      <c r="W44" s="9"/>
      <c r="X44" s="9"/>
    </row>
    <row r="45" spans="1:43" ht="15" customHeight="1" x14ac:dyDescent="0.3">
      <c r="M45" s="96"/>
      <c r="N45" s="96"/>
      <c r="O45" s="96"/>
      <c r="P45" s="96"/>
      <c r="Q45" s="96"/>
      <c r="R45" s="97"/>
      <c r="S45" s="97"/>
      <c r="T45" s="97"/>
      <c r="U45" s="98"/>
      <c r="V45" s="98"/>
      <c r="W45" s="99"/>
      <c r="X45" s="99"/>
    </row>
    <row r="46" spans="1:43" ht="15" customHeight="1" x14ac:dyDescent="0.3">
      <c r="M46" s="96"/>
      <c r="N46" s="96"/>
      <c r="O46" s="96"/>
      <c r="P46" s="96"/>
      <c r="Q46" s="96"/>
      <c r="R46" s="97"/>
      <c r="S46" s="97"/>
      <c r="T46" s="97"/>
      <c r="U46" s="98"/>
      <c r="V46" s="98"/>
      <c r="W46" s="99"/>
      <c r="X46" s="99"/>
      <c r="AJ46" t="str">
        <f>IF(COUNTIF(AJ10:AJ27,"&gt;0"),COUNTIF(AJ10:AJ27,"&gt;0")&amp;" JOURS DE FRAIS","AUCUN JOUR DE FRAIS")</f>
        <v>11 JOURS DE FRAIS</v>
      </c>
    </row>
    <row r="47" spans="1:43" ht="15" customHeight="1" x14ac:dyDescent="0.3">
      <c r="M47" s="96"/>
      <c r="N47" s="96"/>
      <c r="O47" s="96"/>
      <c r="P47" s="96"/>
      <c r="Q47" s="96"/>
      <c r="R47" s="97"/>
      <c r="S47" s="97"/>
      <c r="T47" s="97"/>
      <c r="U47" s="98"/>
      <c r="V47" s="98"/>
      <c r="W47" s="99"/>
      <c r="X47" s="99"/>
    </row>
    <row r="48" spans="1:43" ht="15" customHeight="1" x14ac:dyDescent="0.3">
      <c r="M48" s="96"/>
      <c r="N48" s="96"/>
      <c r="O48" s="96"/>
      <c r="P48" s="96"/>
      <c r="Q48" s="96"/>
      <c r="R48" s="9"/>
      <c r="S48" s="9"/>
      <c r="T48" s="9"/>
      <c r="U48" s="9"/>
      <c r="V48" s="9"/>
      <c r="W48" s="9"/>
      <c r="X48" s="9"/>
    </row>
    <row r="49" spans="13:24" ht="15" customHeight="1" x14ac:dyDescent="0.3">
      <c r="M49" s="96"/>
      <c r="N49" s="96"/>
      <c r="O49" s="96"/>
      <c r="P49" s="96"/>
      <c r="Q49" s="96"/>
      <c r="R49" s="9"/>
      <c r="S49" s="9"/>
      <c r="T49" s="9"/>
      <c r="U49" s="9"/>
      <c r="V49" s="9"/>
      <c r="W49" s="9"/>
      <c r="X49" s="9"/>
    </row>
  </sheetData>
  <mergeCells count="58">
    <mergeCell ref="B36:E36"/>
    <mergeCell ref="A28:B28"/>
    <mergeCell ref="C28:G28"/>
    <mergeCell ref="AG36:AJ36"/>
    <mergeCell ref="AL36:AM39"/>
    <mergeCell ref="AN36:AO39"/>
    <mergeCell ref="AG38:AJ39"/>
    <mergeCell ref="AK38:AK39"/>
    <mergeCell ref="AD8:AF9"/>
    <mergeCell ref="J28:L28"/>
    <mergeCell ref="M28:P28"/>
    <mergeCell ref="Q28:R28"/>
    <mergeCell ref="S28:W28"/>
    <mergeCell ref="X28:Y28"/>
    <mergeCell ref="AA28:AC28"/>
    <mergeCell ref="AK8:AL8"/>
    <mergeCell ref="Q9:R9"/>
    <mergeCell ref="S9:W9"/>
    <mergeCell ref="X8:Y9"/>
    <mergeCell ref="Z8:Z9"/>
    <mergeCell ref="A8:A9"/>
    <mergeCell ref="B8:B9"/>
    <mergeCell ref="C8:G9"/>
    <mergeCell ref="H8:H9"/>
    <mergeCell ref="I8:I9"/>
    <mergeCell ref="B1:C3"/>
    <mergeCell ref="D1:F3"/>
    <mergeCell ref="G1:G3"/>
    <mergeCell ref="B4:C5"/>
    <mergeCell ref="D4:E5"/>
    <mergeCell ref="F4:G5"/>
    <mergeCell ref="J1:M1"/>
    <mergeCell ref="K2:L2"/>
    <mergeCell ref="J3:M3"/>
    <mergeCell ref="AA3:AA4"/>
    <mergeCell ref="T3:Z4"/>
    <mergeCell ref="K4:L4"/>
    <mergeCell ref="J5:M5"/>
    <mergeCell ref="K6:L6"/>
    <mergeCell ref="J8:L8"/>
    <mergeCell ref="M8:P9"/>
    <mergeCell ref="Q8:W8"/>
    <mergeCell ref="AG40:AJ41"/>
    <mergeCell ref="O1:Q2"/>
    <mergeCell ref="R1:S2"/>
    <mergeCell ref="O3:Q4"/>
    <mergeCell ref="R3:S4"/>
    <mergeCell ref="O5:Q6"/>
    <mergeCell ref="R5:S6"/>
    <mergeCell ref="AD28:AF28"/>
    <mergeCell ref="AG28:AI28"/>
    <mergeCell ref="AG29:AI30"/>
    <mergeCell ref="AJ30:AJ31"/>
    <mergeCell ref="AG31:AI32"/>
    <mergeCell ref="AJ32:AJ33"/>
    <mergeCell ref="AG8:AI9"/>
    <mergeCell ref="AJ8:AJ9"/>
    <mergeCell ref="AA8:AC9"/>
  </mergeCells>
  <phoneticPr fontId="19" type="noConversion"/>
  <conditionalFormatting sqref="Y38:Z38 F38:I40 R45:T47 T3">
    <cfRule type="dataBar" priority="30">
      <dataBar>
        <cfvo type="num" val="0"/>
        <cfvo type="num" val="6000"/>
        <color rgb="FF638EC6"/>
      </dataBar>
      <extLst>
        <ext xmlns:x14="http://schemas.microsoft.com/office/spreadsheetml/2009/9/main" uri="{B025F937-C7B1-47D3-B67F-A62EFF666E3E}">
          <x14:id>{43B0A9B0-85EC-4AB9-8BE8-45D4DA3A7B6C}</x14:id>
        </ext>
      </extLst>
    </cfRule>
  </conditionalFormatting>
  <conditionalFormatting sqref="B37:E39">
    <cfRule type="cellIs" dxfId="28" priority="27" operator="greaterThan">
      <formula>80</formula>
    </cfRule>
    <cfRule type="colorScale" priority="28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B40:E41 T5:T6 R3">
    <cfRule type="cellIs" dxfId="27" priority="10" operator="greaterThan">
      <formula>250</formula>
    </cfRule>
    <cfRule type="colorScale" priority="11">
      <colorScale>
        <cfvo type="num" val="0"/>
        <cfvo type="num" val="2500"/>
        <cfvo type="num" val="5000"/>
        <color rgb="FF00B050"/>
        <color rgb="FFFFEB84"/>
        <color rgb="FFF8696B"/>
      </colorScale>
    </cfRule>
  </conditionalFormatting>
  <conditionalFormatting sqref="M44:Q46">
    <cfRule type="cellIs" dxfId="26" priority="19" operator="greaterThan">
      <formula>80</formula>
    </cfRule>
    <cfRule type="colorScale" priority="20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M47:Q49">
    <cfRule type="cellIs" dxfId="25" priority="17" operator="greaterThan">
      <formula>250</formula>
    </cfRule>
    <cfRule type="colorScale" priority="18">
      <colorScale>
        <cfvo type="num" val="0"/>
        <cfvo type="num" val="83"/>
        <cfvo type="num" val="166"/>
        <color rgb="FF63BE7B"/>
        <color rgb="FFFFEB84"/>
        <color rgb="FFF8696B"/>
      </colorScale>
    </cfRule>
  </conditionalFormatting>
  <conditionalFormatting sqref="R1">
    <cfRule type="cellIs" dxfId="24" priority="12" operator="greaterThan">
      <formula>80</formula>
    </cfRule>
    <cfRule type="colorScale" priority="13">
      <colorScale>
        <cfvo type="num" val="0"/>
        <cfvo type="num" val="2500"/>
        <cfvo type="num" val="5000"/>
        <color rgb="FF00B050"/>
        <color rgb="FFFFEB84"/>
        <color rgb="FFF8696B"/>
      </colorScale>
    </cfRule>
  </conditionalFormatting>
  <conditionalFormatting sqref="B10:AI14 B18:AI27 B15:B17 W15:AI17">
    <cfRule type="expression" dxfId="23" priority="9">
      <formula>OR(WEEKDAY($A10,2)=6,WEEKDAY($A10,2)=7)</formula>
    </cfRule>
  </conditionalFormatting>
  <conditionalFormatting sqref="AK10:AL27">
    <cfRule type="expression" dxfId="22" priority="8">
      <formula>OR(WEEKDAY($A10,2)=6,WEEKDAY($A10,2)=7)</formula>
    </cfRule>
  </conditionalFormatting>
  <conditionalFormatting sqref="K10:K14 K18:K27">
    <cfRule type="expression" dxfId="21" priority="6">
      <formula>AND(ISNUMBER($Q10)=FALSE,ISNUMBER($A10),ISNUMBER(SEARCH("*m",TEXT($A10,"jjj jj mm aa"),3))=FALSE,ISBLANK($B10))</formula>
    </cfRule>
    <cfRule type="expression" dxfId="20" priority="7">
      <formula>OR(AND(ISNUMBER($A10),ISNUMBER($Q10)),ISBLANK($B10)=FALSE)</formula>
    </cfRule>
  </conditionalFormatting>
  <conditionalFormatting sqref="C15:V17">
    <cfRule type="expression" dxfId="19" priority="5">
      <formula>OR(WEEKDAY($A15,2)=6,WEEKDAY($A15,2)=7)</formula>
    </cfRule>
  </conditionalFormatting>
  <conditionalFormatting sqref="K15:K17">
    <cfRule type="expression" dxfId="18" priority="3">
      <formula>AND(ISNUMBER($Q15)=FALSE,ISNUMBER($A15),ISNUMBER(SEARCH("*m",TEXT($A15,"jjj jj mm aa"),3))=FALSE,ISBLANK($B15))</formula>
    </cfRule>
    <cfRule type="expression" dxfId="17" priority="4">
      <formula>OR(AND(ISNUMBER($A15),ISNUMBER($Q15)),ISBLANK($B15)=FALSE)</formula>
    </cfRule>
  </conditionalFormatting>
  <conditionalFormatting sqref="A10:A27">
    <cfRule type="expression" dxfId="16" priority="2">
      <formula>OR(WEEKDAY($A10,2)=6,WEEKDAY($A10,2)=7)</formula>
    </cfRule>
  </conditionalFormatting>
  <conditionalFormatting sqref="R5:S6">
    <cfRule type="colorScale" priority="1">
      <colorScale>
        <cfvo type="num" val="0"/>
        <cfvo type="num" val="1200"/>
        <cfvo type="num" val="2000"/>
        <color rgb="FF00B050"/>
        <color rgb="FFFFEB84"/>
        <color rgb="FFDA0000"/>
      </colorScale>
    </cfRule>
  </conditionalFormatting>
  <dataValidations disablePrompts="1" count="5">
    <dataValidation type="list" showInputMessage="1" showErrorMessage="1" sqref="D1:F3" xr:uid="{457D0311-9BBB-41B1-92E5-2848410A1752}">
      <formula1>"Janvier,Février,Mars,Avril,Mai,Juin,Juillet,Août,Septembre,Octobre,Novembre,Décembre"</formula1>
    </dataValidation>
    <dataValidation type="list" showInputMessage="1" showErrorMessage="1" sqref="G1:G3" xr:uid="{AE04B600-3BB9-46CC-9EB8-16AA83CDB61D}">
      <formula1>"1,2"</formula1>
    </dataValidation>
    <dataValidation type="list" allowBlank="1" showInputMessage="1" showErrorMessage="1" sqref="AK10:AL27" xr:uid="{AC82E198-4909-44B3-AB83-CAFFC5F1377E}">
      <formula1>"6H,6H30,7H,7H30,8H,8H30,9H,9H30,10H,10H30,11H,11H30,12H,12H30,13H,13H30,14H,14H30,15H,15H30,16H,16H30,17H,17H30,18H,18H30,19H,19H30,20H,20H30,21H,21H30,22H,22H30,23H,00H,1H,2H,3H,4H"</formula1>
    </dataValidation>
    <dataValidation type="list" allowBlank="1" showInputMessage="1" sqref="B10:B27" xr:uid="{7BADDD02-1A06-4C1B-BE71-4876B11E0CAB}">
      <formula1>"CONGE,AR_TVL,INVITE_DEJ"</formula1>
    </dataValidation>
    <dataValidation type="list" showInputMessage="1" showErrorMessage="1" sqref="B1:C3" xr:uid="{7471C347-83A9-4E88-A971-C9782BA478EF}">
      <formula1>"2016,2017,2018,2019,2020,2021,2022,2023,2024"</formula1>
    </dataValidation>
  </dataValidations>
  <pageMargins left="0.25" right="0.25" top="0.75" bottom="0.75" header="0.3" footer="0.3"/>
  <pageSetup paperSize="9" scale="51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3B0A9B0-85EC-4AB9-8BE8-45D4DA3A7B6C}">
            <x14:dataBar minLength="0" maxLength="100" border="1">
              <x14:cfvo type="num">
                <xm:f>0</xm:f>
              </x14:cfvo>
              <x14:cfvo type="num">
                <xm:f>6000</xm:f>
              </x14:cfvo>
              <x14:borderColor rgb="FF000000"/>
              <x14:negativeFillColor rgb="FFFF0000"/>
              <x14:axisColor rgb="FF000000"/>
            </x14:dataBar>
          </x14:cfRule>
          <xm:sqref>Y38:Z38 F38:I40 R45:T47 T3</xm:sqref>
        </x14:conditionalFormatting>
        <x14:conditionalFormatting xmlns:xm="http://schemas.microsoft.com/office/excel/2006/main">
          <x14:cfRule type="iconSet" priority="87" id="{30043F3F-406B-439B-BDF8-D5C6C96F7FA5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J38:K40</xm:sqref>
        </x14:conditionalFormatting>
        <x14:conditionalFormatting xmlns:xm="http://schemas.microsoft.com/office/excel/2006/main">
          <x14:cfRule type="iconSet" priority="89" id="{5D68886C-5EA9-4586-B1A2-0674764CFF7C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L38:L40</xm:sqref>
        </x14:conditionalFormatting>
        <x14:conditionalFormatting xmlns:xm="http://schemas.microsoft.com/office/excel/2006/main">
          <x14:cfRule type="iconSet" priority="94" id="{858BAEF8-0AAF-479B-972C-7E23FA25AFE5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AA38:AB38</xm:sqref>
        </x14:conditionalFormatting>
        <x14:conditionalFormatting xmlns:xm="http://schemas.microsoft.com/office/excel/2006/main">
          <x14:cfRule type="iconSet" priority="95" id="{3C9E7F72-268A-4DA6-B972-BF5C6BC624C5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AC38:AD38</xm:sqref>
        </x14:conditionalFormatting>
        <x14:conditionalFormatting xmlns:xm="http://schemas.microsoft.com/office/excel/2006/main">
          <x14:cfRule type="iconSet" priority="100" id="{31BED838-21FE-4B64-858C-B84D4BE94C96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U45:V47</xm:sqref>
        </x14:conditionalFormatting>
        <x14:conditionalFormatting xmlns:xm="http://schemas.microsoft.com/office/excel/2006/main">
          <x14:cfRule type="iconSet" priority="102" id="{8CDC5D0E-35BF-4667-941E-DF8A293CA509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W45:X47</xm:sqref>
        </x14:conditionalFormatting>
        <x14:conditionalFormatting xmlns:xm="http://schemas.microsoft.com/office/excel/2006/main">
          <x14:cfRule type="iconSet" priority="104" id="{11985C57-DD6B-42B7-A46E-F460DE1DC809}">
            <x14:iconSet showValue="0" custom="1">
              <x14:cfvo type="percent">
                <xm:f>0</xm:f>
              </x14:cfvo>
              <x14:cfvo type="num">
                <xm:f>4500</xm:f>
              </x14:cfvo>
              <x14:cfvo type="num">
                <xm:f>5200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AA3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ABDFB3-2FC6-4BB1-9210-9CFB764B2D05}">
  <sheetPr codeName="Feuil3"/>
  <dimension ref="A1:L13"/>
  <sheetViews>
    <sheetView zoomScale="70" zoomScaleNormal="70" workbookViewId="0">
      <selection activeCell="F27" sqref="F27"/>
    </sheetView>
  </sheetViews>
  <sheetFormatPr baseColWidth="10" defaultColWidth="10.5546875" defaultRowHeight="14.4" x14ac:dyDescent="0.3"/>
  <sheetData>
    <row r="1" spans="1:12" ht="15.6" thickTop="1" thickBot="1" x14ac:dyDescent="0.35">
      <c r="A1" s="388" t="s">
        <v>17</v>
      </c>
      <c r="B1" s="389"/>
      <c r="C1" s="389"/>
      <c r="D1" s="389"/>
      <c r="E1" s="390"/>
      <c r="F1" s="380" t="s">
        <v>23</v>
      </c>
      <c r="G1" s="381"/>
      <c r="H1" s="46"/>
      <c r="I1" s="46"/>
      <c r="J1" s="46"/>
      <c r="K1" s="46"/>
      <c r="L1" s="46"/>
    </row>
    <row r="2" spans="1:12" ht="15" thickTop="1" x14ac:dyDescent="0.3">
      <c r="A2" s="391">
        <f>SUM(test!L10:O27,'MOIS 1er'!$M$10:$P$27)</f>
        <v>18.700000000000003</v>
      </c>
      <c r="B2" s="392"/>
      <c r="C2" s="392"/>
      <c r="D2" s="392"/>
      <c r="E2" s="393"/>
      <c r="F2" s="382">
        <f>80-A2</f>
        <v>61.3</v>
      </c>
      <c r="G2" s="383"/>
      <c r="H2" s="46"/>
      <c r="I2" s="46"/>
      <c r="J2" s="46"/>
      <c r="K2" s="46"/>
      <c r="L2" s="46"/>
    </row>
    <row r="3" spans="1:12" ht="14.4" customHeight="1" x14ac:dyDescent="0.3">
      <c r="A3" s="391"/>
      <c r="B3" s="392"/>
      <c r="C3" s="392"/>
      <c r="D3" s="392"/>
      <c r="E3" s="393"/>
      <c r="F3" s="384"/>
      <c r="G3" s="385"/>
      <c r="H3" s="49"/>
      <c r="I3" s="50"/>
      <c r="J3" s="50"/>
      <c r="K3" s="47"/>
      <c r="L3" s="47"/>
    </row>
    <row r="4" spans="1:12" ht="14.4" customHeight="1" thickBot="1" x14ac:dyDescent="0.35">
      <c r="A4" s="391"/>
      <c r="B4" s="392"/>
      <c r="C4" s="392"/>
      <c r="D4" s="392"/>
      <c r="E4" s="393"/>
      <c r="F4" s="386"/>
      <c r="G4" s="387"/>
      <c r="H4" s="49"/>
      <c r="I4" s="50"/>
      <c r="J4" s="50"/>
      <c r="K4" s="47"/>
      <c r="L4" s="47"/>
    </row>
    <row r="5" spans="1:12" ht="14.4" customHeight="1" thickTop="1" thickBot="1" x14ac:dyDescent="0.35">
      <c r="A5" s="394" t="s">
        <v>18</v>
      </c>
      <c r="B5" s="395"/>
      <c r="C5" s="395"/>
      <c r="D5" s="395"/>
      <c r="E5" s="396"/>
      <c r="F5" s="48"/>
      <c r="G5" s="49"/>
      <c r="H5" s="49"/>
      <c r="I5" s="50"/>
      <c r="J5" s="50"/>
      <c r="K5" s="47"/>
      <c r="L5" s="47"/>
    </row>
    <row r="6" spans="1:12" ht="15" customHeight="1" thickTop="1" x14ac:dyDescent="0.3">
      <c r="A6" s="391">
        <f>SUM(test!P10:V27,'MOIS 1er'!$Q$28:$W$28)</f>
        <v>237.7</v>
      </c>
      <c r="B6" s="392"/>
      <c r="C6" s="392"/>
      <c r="D6" s="392"/>
      <c r="E6" s="393"/>
      <c r="F6" s="382">
        <f>250-A6</f>
        <v>12.300000000000011</v>
      </c>
      <c r="G6" s="383"/>
      <c r="H6" s="49"/>
      <c r="I6" s="50"/>
      <c r="J6" s="50"/>
      <c r="K6" s="47"/>
      <c r="L6" s="47"/>
    </row>
    <row r="7" spans="1:12" x14ac:dyDescent="0.3">
      <c r="A7" s="391"/>
      <c r="B7" s="392"/>
      <c r="C7" s="392"/>
      <c r="D7" s="392"/>
      <c r="E7" s="393"/>
      <c r="F7" s="384"/>
      <c r="G7" s="385"/>
      <c r="H7" s="46"/>
      <c r="I7" s="46"/>
      <c r="J7" s="46"/>
      <c r="K7" s="46"/>
      <c r="L7" s="46"/>
    </row>
    <row r="8" spans="1:12" ht="15" thickBot="1" x14ac:dyDescent="0.35">
      <c r="A8" s="391"/>
      <c r="B8" s="392"/>
      <c r="C8" s="392"/>
      <c r="D8" s="392"/>
      <c r="E8" s="393"/>
      <c r="F8" s="386"/>
      <c r="G8" s="387"/>
      <c r="H8" s="45"/>
      <c r="I8" s="45"/>
      <c r="J8" s="45"/>
      <c r="K8" s="45"/>
      <c r="L8" s="45"/>
    </row>
    <row r="9" spans="1:12" ht="15" customHeight="1" thickTop="1" x14ac:dyDescent="0.3">
      <c r="A9" s="369">
        <f>SUM(A2,A6)</f>
        <v>256.39999999999998</v>
      </c>
      <c r="B9" s="370"/>
      <c r="C9" s="370"/>
      <c r="D9" s="373">
        <f>A9</f>
        <v>256.39999999999998</v>
      </c>
      <c r="E9" s="374"/>
      <c r="F9" s="377">
        <f>A9</f>
        <v>256.39999999999998</v>
      </c>
      <c r="G9" s="378"/>
    </row>
    <row r="10" spans="1:12" ht="14.4" customHeight="1" x14ac:dyDescent="0.3">
      <c r="A10" s="369"/>
      <c r="B10" s="370"/>
      <c r="C10" s="370"/>
      <c r="D10" s="373"/>
      <c r="E10" s="374"/>
      <c r="F10" s="379"/>
      <c r="G10" s="378"/>
    </row>
    <row r="11" spans="1:12" ht="14.4" customHeight="1" x14ac:dyDescent="0.3">
      <c r="A11" s="369"/>
      <c r="B11" s="370"/>
      <c r="C11" s="370"/>
      <c r="D11" s="373"/>
      <c r="E11" s="374"/>
      <c r="F11" s="379"/>
      <c r="G11" s="378"/>
    </row>
    <row r="12" spans="1:12" ht="15" customHeight="1" thickBot="1" x14ac:dyDescent="0.35">
      <c r="A12" s="371"/>
      <c r="B12" s="372"/>
      <c r="C12" s="372"/>
      <c r="D12" s="375"/>
      <c r="E12" s="376"/>
      <c r="F12" s="379"/>
      <c r="G12" s="378"/>
    </row>
    <row r="13" spans="1:12" ht="15" thickTop="1" x14ac:dyDescent="0.3"/>
  </sheetData>
  <sheetProtection algorithmName="SHA-512" hashValue="510wq/TIRjp+BTFWpgVENreYnTuc6Ap0iMNvhEqz2mfRq1BjkjQngcfHgqHx6qCH7xOBrnkMHts9kEAJJ5C0Mw==" saltValue="YcVJOtmWiHzyf7vQuBl7rA==" spinCount="100000" sheet="1" objects="1" scenarios="1"/>
  <mergeCells count="10">
    <mergeCell ref="A9:C12"/>
    <mergeCell ref="D9:E12"/>
    <mergeCell ref="F9:G12"/>
    <mergeCell ref="F1:G1"/>
    <mergeCell ref="F6:G8"/>
    <mergeCell ref="F2:G4"/>
    <mergeCell ref="A1:E1"/>
    <mergeCell ref="A2:E4"/>
    <mergeCell ref="A5:E5"/>
    <mergeCell ref="A6:E8"/>
  </mergeCells>
  <conditionalFormatting sqref="A6:E8">
    <cfRule type="cellIs" dxfId="15" priority="1" operator="greaterThan">
      <formula>250</formula>
    </cfRule>
    <cfRule type="colorScale" priority="16">
      <colorScale>
        <cfvo type="num" val="0"/>
        <cfvo type="num" val="83"/>
        <cfvo type="num" val="166"/>
        <color rgb="FF63BE7B"/>
        <color rgb="FFFFEB84"/>
        <color rgb="FFF8696B"/>
      </colorScale>
    </cfRule>
  </conditionalFormatting>
  <conditionalFormatting sqref="A2:E4">
    <cfRule type="cellIs" dxfId="14" priority="13" operator="greaterThan">
      <formula>80</formula>
    </cfRule>
    <cfRule type="colorScale" priority="14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A9:C12">
    <cfRule type="dataBar" priority="6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{A48B00BA-FBA2-48BD-B342-B57AA04EE9C4}</x14:id>
        </ext>
      </extLst>
    </cfRule>
  </conditionalFormatting>
  <conditionalFormatting sqref="F2:G4 F6:G8">
    <cfRule type="cellIs" dxfId="13" priority="2" operator="lessThan">
      <formula>0</formula>
    </cfRule>
  </conditionalFormatting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48B00BA-FBA2-48BD-B342-B57AA04EE9C4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A9:C12</xm:sqref>
        </x14:conditionalFormatting>
        <x14:conditionalFormatting xmlns:xm="http://schemas.microsoft.com/office/excel/2006/main">
          <x14:cfRule type="iconSet" priority="18" id="{2472B3BA-9B41-458A-8B17-486D66658573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I3:J6</xm:sqref>
        </x14:conditionalFormatting>
        <x14:conditionalFormatting xmlns:xm="http://schemas.microsoft.com/office/excel/2006/main">
          <x14:cfRule type="iconSet" priority="15" id="{1BEF7DBA-2290-4442-A04A-EA82D2EE481B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280</xm:f>
              </x14:cfvo>
              <x14:cfIcon iconSet="5Quarters" iconId="0"/>
              <x14:cfIcon iconSet="5Quarters" iconId="0"/>
              <x14:cfIcon iconSet="3Flags" iconId="0"/>
            </x14:iconSet>
          </x14:cfRule>
          <xm:sqref>K3:L6</xm:sqref>
        </x14:conditionalFormatting>
        <x14:conditionalFormatting xmlns:xm="http://schemas.microsoft.com/office/excel/2006/main">
          <x14:cfRule type="iconSet" priority="7" id="{AEE0E708-A0A1-40F8-8145-1A51BD399093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D9:E12</xm:sqref>
        </x14:conditionalFormatting>
        <x14:conditionalFormatting xmlns:xm="http://schemas.microsoft.com/office/excel/2006/main">
          <x14:cfRule type="iconSet" priority="5" id="{BB6275A6-D6E7-4369-9843-02005827338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280</xm:f>
              </x14:cfvo>
              <x14:cfIcon iconSet="5Quarters" iconId="0"/>
              <x14:cfIcon iconSet="5Quarters" iconId="0"/>
              <x14:cfIcon iconSet="3Flags" iconId="0"/>
            </x14:iconSet>
          </x14:cfRule>
          <xm:sqref>F9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EF6E2D-286C-488A-B7BB-C30D50E76DC1}">
  <sheetPr codeName="Feuil4">
    <tabColor theme="7" tint="0.39997558519241921"/>
    <pageSetUpPr fitToPage="1"/>
  </sheetPr>
  <dimension ref="A1:AQ52"/>
  <sheetViews>
    <sheetView showGridLines="0" zoomScale="70" zoomScaleNormal="70" workbookViewId="0">
      <pane xSplit="1" ySplit="9" topLeftCell="B10" activePane="bottomRight" state="frozen"/>
      <selection activeCell="AE1" sqref="AE1:AJ1"/>
      <selection pane="topRight" activeCell="AE1" sqref="AE1:AJ1"/>
      <selection pane="bottomLeft" activeCell="AE1" sqref="AE1:AJ1"/>
      <selection pane="bottomRight" activeCell="J1" sqref="J1:M1"/>
    </sheetView>
  </sheetViews>
  <sheetFormatPr baseColWidth="10" defaultColWidth="10.5546875" defaultRowHeight="15" customHeight="1" x14ac:dyDescent="0.3"/>
  <cols>
    <col min="1" max="1" width="24.5546875" customWidth="1"/>
    <col min="2" max="2" width="12" customWidth="1"/>
    <col min="3" max="7" width="6.6640625" customWidth="1"/>
    <col min="8" max="9" width="9.88671875" customWidth="1"/>
    <col min="10" max="25" width="6.6640625" customWidth="1"/>
    <col min="26" max="26" width="9.88671875" customWidth="1"/>
    <col min="27" max="35" width="6.6640625" customWidth="1"/>
    <col min="36" max="36" width="20.6640625" bestFit="1" customWidth="1"/>
    <col min="37" max="38" width="8" customWidth="1"/>
    <col min="39" max="42" width="12.33203125" customWidth="1"/>
  </cols>
  <sheetData>
    <row r="1" spans="1:42" ht="15.45" customHeight="1" thickTop="1" thickBot="1" x14ac:dyDescent="0.35">
      <c r="A1" s="51"/>
      <c r="B1" s="285"/>
      <c r="C1" s="286"/>
      <c r="D1" s="291"/>
      <c r="E1" s="292"/>
      <c r="F1" s="293"/>
      <c r="G1" s="300"/>
      <c r="H1" s="6"/>
      <c r="I1" s="6"/>
      <c r="J1" s="361" t="s">
        <v>42</v>
      </c>
      <c r="K1" s="362"/>
      <c r="L1" s="362"/>
      <c r="M1" s="363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402"/>
      <c r="AE1" s="402"/>
      <c r="AF1" s="402"/>
      <c r="AG1" s="402"/>
      <c r="AH1" s="402"/>
      <c r="AI1" s="402"/>
      <c r="AJ1" s="6"/>
      <c r="AK1" s="6"/>
      <c r="AL1" s="6"/>
      <c r="AM1" s="6"/>
      <c r="AN1" s="6"/>
      <c r="AO1" s="6"/>
      <c r="AP1" s="6"/>
    </row>
    <row r="2" spans="1:42" ht="15.45" customHeight="1" thickTop="1" thickBot="1" x14ac:dyDescent="0.35">
      <c r="A2" s="51"/>
      <c r="B2" s="287"/>
      <c r="C2" s="288"/>
      <c r="D2" s="294"/>
      <c r="E2" s="295"/>
      <c r="F2" s="296"/>
      <c r="G2" s="301"/>
      <c r="H2" s="6"/>
      <c r="I2" s="6"/>
      <c r="J2" s="121"/>
      <c r="K2" s="364">
        <f>SUM(C28,I28,J28,M28,Q28,S28,X28,Z28,AA28,AD28,AG28)</f>
        <v>0</v>
      </c>
      <c r="L2" s="365"/>
      <c r="M2" s="122"/>
      <c r="N2" s="45"/>
      <c r="O2" s="6"/>
      <c r="P2" s="6"/>
      <c r="Q2" s="6"/>
      <c r="R2" s="6"/>
      <c r="S2" s="6"/>
      <c r="T2" s="6"/>
      <c r="U2" s="6"/>
      <c r="V2" s="6"/>
      <c r="W2" s="6"/>
      <c r="X2" s="6"/>
      <c r="Y2" s="403"/>
      <c r="Z2" s="403"/>
      <c r="AA2" s="403"/>
      <c r="AB2" s="403"/>
      <c r="AC2" s="6"/>
      <c r="AD2" s="125"/>
      <c r="AE2" s="125"/>
      <c r="AF2" s="124"/>
      <c r="AG2" s="124"/>
      <c r="AH2" s="124"/>
      <c r="AI2" s="126"/>
      <c r="AJ2" s="6"/>
      <c r="AK2" s="6"/>
      <c r="AL2" s="6"/>
      <c r="AM2" s="6"/>
      <c r="AN2" s="6"/>
      <c r="AO2" s="6"/>
      <c r="AP2" s="6"/>
    </row>
    <row r="3" spans="1:42" ht="15.45" customHeight="1" thickTop="1" thickBot="1" x14ac:dyDescent="0.35">
      <c r="A3" s="51"/>
      <c r="B3" s="289"/>
      <c r="C3" s="290"/>
      <c r="D3" s="297"/>
      <c r="E3" s="298"/>
      <c r="F3" s="299"/>
      <c r="G3" s="302"/>
      <c r="H3" s="6"/>
      <c r="I3" s="6"/>
      <c r="J3" s="361" t="s">
        <v>43</v>
      </c>
      <c r="K3" s="362"/>
      <c r="L3" s="362"/>
      <c r="M3" s="363"/>
      <c r="N3" s="45"/>
      <c r="O3" s="6"/>
      <c r="P3" s="6"/>
      <c r="Q3" s="6"/>
      <c r="R3" s="6"/>
      <c r="S3" s="6"/>
      <c r="T3" s="6"/>
      <c r="U3" s="6"/>
      <c r="V3" s="6"/>
      <c r="W3" s="6"/>
      <c r="X3" s="6"/>
      <c r="Y3" s="403"/>
      <c r="Z3" s="403"/>
      <c r="AA3" s="403"/>
      <c r="AB3" s="403"/>
      <c r="AC3" s="6"/>
      <c r="AD3" s="125"/>
      <c r="AE3" s="125"/>
      <c r="AF3" s="124"/>
      <c r="AG3" s="124"/>
      <c r="AH3" s="124"/>
      <c r="AI3" s="126"/>
      <c r="AJ3" s="6"/>
      <c r="AK3" s="6"/>
      <c r="AL3" s="6"/>
      <c r="AM3" s="6"/>
      <c r="AN3" s="6"/>
      <c r="AO3" s="6"/>
      <c r="AP3" s="6"/>
    </row>
    <row r="4" spans="1:42" ht="15.45" customHeight="1" thickTop="1" thickBot="1" x14ac:dyDescent="0.35">
      <c r="A4" s="51"/>
      <c r="B4" s="303" t="s">
        <v>0</v>
      </c>
      <c r="C4" s="304"/>
      <c r="D4" s="307" t="str">
        <f>IF(G1=1,DATE(B1,MONTH(DATEVALUE(D1&amp;"12")),1),IF(G1=2,DATE(B1,MONTH(DATEVALUE(D1&amp;"12")),16),""))</f>
        <v/>
      </c>
      <c r="E4" s="308"/>
      <c r="F4" s="307" t="str">
        <f>IFERROR(IF(VALUE(DAY(DATEVALUE(TEXT(D4,"jj mmm"))))&gt;15,EOMONTH(D4,0),D4+14),"")</f>
        <v/>
      </c>
      <c r="G4" s="308"/>
      <c r="H4" s="123"/>
      <c r="I4" s="136"/>
      <c r="J4" s="121"/>
      <c r="K4" s="364">
        <f>SUM(H28,I28,J28,M28,Q28,S28,Z28)</f>
        <v>0</v>
      </c>
      <c r="L4" s="365"/>
      <c r="M4" s="122"/>
      <c r="N4" s="94"/>
      <c r="O4" s="94"/>
      <c r="P4" s="94"/>
      <c r="Q4" s="6"/>
      <c r="R4" s="6"/>
      <c r="S4" s="6"/>
      <c r="T4" s="6"/>
      <c r="U4" s="6"/>
      <c r="V4" s="6"/>
      <c r="W4" s="6"/>
      <c r="X4" s="6"/>
      <c r="Y4" s="404"/>
      <c r="Z4" s="404"/>
      <c r="AA4" s="404"/>
      <c r="AB4" s="404"/>
      <c r="AC4" s="6"/>
      <c r="AD4" s="125"/>
      <c r="AE4" s="125"/>
      <c r="AF4" s="124"/>
      <c r="AG4" s="124"/>
      <c r="AH4" s="124"/>
      <c r="AI4" s="126"/>
      <c r="AJ4" s="6"/>
      <c r="AK4" s="6"/>
      <c r="AL4" s="6"/>
      <c r="AM4" s="6"/>
      <c r="AN4" s="6"/>
      <c r="AO4" s="6"/>
      <c r="AP4" s="6"/>
    </row>
    <row r="5" spans="1:42" ht="15.45" customHeight="1" thickTop="1" thickBot="1" x14ac:dyDescent="0.35">
      <c r="A5" s="51"/>
      <c r="B5" s="305"/>
      <c r="C5" s="306"/>
      <c r="D5" s="309"/>
      <c r="E5" s="310"/>
      <c r="F5" s="309"/>
      <c r="G5" s="310"/>
      <c r="H5" s="94"/>
      <c r="I5" s="94"/>
      <c r="J5" s="361" t="s">
        <v>44</v>
      </c>
      <c r="K5" s="362"/>
      <c r="L5" s="362"/>
      <c r="M5" s="363"/>
      <c r="N5" s="94"/>
      <c r="O5" s="94"/>
      <c r="P5" s="94"/>
      <c r="Q5" s="6"/>
      <c r="R5" s="6"/>
      <c r="S5" s="6"/>
      <c r="T5" s="6"/>
      <c r="U5" s="6"/>
      <c r="V5" s="6"/>
      <c r="W5" s="6"/>
      <c r="X5" s="6"/>
      <c r="Y5" s="404"/>
      <c r="Z5" s="404"/>
      <c r="AA5" s="404"/>
      <c r="AB5" s="404"/>
      <c r="AC5" s="6"/>
      <c r="AD5" s="127"/>
      <c r="AE5" s="127"/>
      <c r="AF5" s="128"/>
      <c r="AG5" s="128"/>
      <c r="AH5" s="128"/>
      <c r="AI5" s="128"/>
      <c r="AJ5" s="6"/>
      <c r="AK5" s="6"/>
      <c r="AL5" s="6"/>
      <c r="AM5" s="6"/>
      <c r="AN5" s="6"/>
      <c r="AO5" s="6"/>
      <c r="AP5" s="6"/>
    </row>
    <row r="6" spans="1:42" ht="15.45" customHeight="1" thickTop="1" thickBot="1" x14ac:dyDescent="0.35">
      <c r="A6" s="51"/>
      <c r="B6" s="7"/>
      <c r="C6" s="6"/>
      <c r="D6" s="6"/>
      <c r="E6" s="6"/>
      <c r="F6" s="6"/>
      <c r="G6" s="6"/>
      <c r="H6" s="6"/>
      <c r="I6" s="6"/>
      <c r="J6" s="121"/>
      <c r="K6" s="364">
        <f>AG31</f>
        <v>0</v>
      </c>
      <c r="L6" s="365"/>
      <c r="M6" s="122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404"/>
      <c r="Z6" s="404"/>
      <c r="AA6" s="404"/>
      <c r="AB6" s="404"/>
      <c r="AC6" s="6"/>
      <c r="AD6" s="127"/>
      <c r="AE6" s="127"/>
      <c r="AF6" s="128"/>
      <c r="AG6" s="128"/>
      <c r="AH6" s="128"/>
      <c r="AI6" s="128"/>
      <c r="AJ6" s="6"/>
      <c r="AK6" s="6"/>
      <c r="AL6" s="6"/>
      <c r="AM6" s="6"/>
      <c r="AN6" s="6"/>
      <c r="AO6" s="6"/>
      <c r="AP6" s="6"/>
    </row>
    <row r="7" spans="1:42" ht="15.45" customHeight="1" thickTop="1" thickBot="1" x14ac:dyDescent="0.35">
      <c r="A7" s="52"/>
      <c r="B7" s="107"/>
      <c r="C7" s="12"/>
      <c r="D7" s="12"/>
      <c r="E7" s="12"/>
      <c r="F7" s="12"/>
      <c r="G7" s="12"/>
      <c r="H7" s="12"/>
      <c r="I7" s="12"/>
      <c r="J7" s="12"/>
      <c r="K7" s="6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45"/>
      <c r="AL7" s="6"/>
      <c r="AM7" s="6"/>
      <c r="AN7" s="6"/>
      <c r="AO7" s="6"/>
      <c r="AP7" s="6"/>
    </row>
    <row r="8" spans="1:42" ht="22.2" customHeight="1" thickTop="1" thickBot="1" x14ac:dyDescent="0.4">
      <c r="A8" s="218" t="s">
        <v>1</v>
      </c>
      <c r="B8" s="220" t="s">
        <v>3</v>
      </c>
      <c r="C8" s="222" t="s">
        <v>4</v>
      </c>
      <c r="D8" s="223"/>
      <c r="E8" s="223"/>
      <c r="F8" s="223"/>
      <c r="G8" s="224"/>
      <c r="H8" s="228" t="s">
        <v>5</v>
      </c>
      <c r="I8" s="228" t="s">
        <v>46</v>
      </c>
      <c r="J8" s="271" t="s">
        <v>20</v>
      </c>
      <c r="K8" s="231"/>
      <c r="L8" s="272"/>
      <c r="M8" s="230" t="s">
        <v>21</v>
      </c>
      <c r="N8" s="231"/>
      <c r="O8" s="231"/>
      <c r="P8" s="232"/>
      <c r="Q8" s="278" t="s">
        <v>6</v>
      </c>
      <c r="R8" s="278"/>
      <c r="S8" s="278"/>
      <c r="T8" s="278"/>
      <c r="U8" s="278"/>
      <c r="V8" s="278"/>
      <c r="W8" s="278"/>
      <c r="X8" s="267" t="s">
        <v>7</v>
      </c>
      <c r="Y8" s="269"/>
      <c r="Z8" s="228" t="s">
        <v>8</v>
      </c>
      <c r="AA8" s="267" t="s">
        <v>9</v>
      </c>
      <c r="AB8" s="268"/>
      <c r="AC8" s="269"/>
      <c r="AD8" s="264" t="s">
        <v>10</v>
      </c>
      <c r="AE8" s="265"/>
      <c r="AF8" s="266"/>
      <c r="AG8" s="228" t="s">
        <v>11</v>
      </c>
      <c r="AH8" s="228"/>
      <c r="AI8" s="228"/>
      <c r="AJ8" s="249" t="s">
        <v>22</v>
      </c>
      <c r="AK8" s="212" t="s">
        <v>2</v>
      </c>
      <c r="AL8" s="212"/>
      <c r="AM8" s="82" t="s">
        <v>26</v>
      </c>
      <c r="AN8" s="66"/>
      <c r="AO8" s="66"/>
      <c r="AP8" s="67"/>
    </row>
    <row r="9" spans="1:42" ht="18.600000000000001" thickTop="1" thickBot="1" x14ac:dyDescent="0.35">
      <c r="A9" s="219"/>
      <c r="B9" s="221"/>
      <c r="C9" s="225"/>
      <c r="D9" s="226"/>
      <c r="E9" s="226"/>
      <c r="F9" s="226"/>
      <c r="G9" s="227"/>
      <c r="H9" s="228"/>
      <c r="I9" s="228"/>
      <c r="J9" s="103" t="s">
        <v>37</v>
      </c>
      <c r="K9" s="104" t="s">
        <v>38</v>
      </c>
      <c r="L9" s="105" t="s">
        <v>39</v>
      </c>
      <c r="M9" s="233"/>
      <c r="N9" s="234"/>
      <c r="O9" s="234"/>
      <c r="P9" s="235"/>
      <c r="Q9" s="274" t="s">
        <v>14</v>
      </c>
      <c r="R9" s="275"/>
      <c r="S9" s="274" t="s">
        <v>15</v>
      </c>
      <c r="T9" s="276"/>
      <c r="U9" s="276"/>
      <c r="V9" s="277"/>
      <c r="W9" s="275"/>
      <c r="X9" s="267"/>
      <c r="Y9" s="269"/>
      <c r="Z9" s="228"/>
      <c r="AA9" s="267"/>
      <c r="AB9" s="268"/>
      <c r="AC9" s="269"/>
      <c r="AD9" s="264"/>
      <c r="AE9" s="265"/>
      <c r="AF9" s="266"/>
      <c r="AG9" s="228"/>
      <c r="AH9" s="228"/>
      <c r="AI9" s="228"/>
      <c r="AJ9" s="250"/>
      <c r="AK9" s="8" t="s">
        <v>12</v>
      </c>
      <c r="AL9" s="8" t="s">
        <v>13</v>
      </c>
      <c r="AM9" s="83" t="s">
        <v>27</v>
      </c>
      <c r="AN9" s="70"/>
      <c r="AO9" s="79" t="s">
        <v>28</v>
      </c>
      <c r="AP9" s="80" t="s">
        <v>31</v>
      </c>
    </row>
    <row r="10" spans="1:42" ht="21" thickTop="1" x14ac:dyDescent="0.35">
      <c r="A10" s="53" t="str">
        <f>IFERROR(D4,"")</f>
        <v/>
      </c>
      <c r="B10" s="5"/>
      <c r="C10" s="22"/>
      <c r="D10" s="23"/>
      <c r="E10" s="23"/>
      <c r="F10" s="23"/>
      <c r="G10" s="24"/>
      <c r="H10" s="25"/>
      <c r="I10" s="137"/>
      <c r="J10" s="26"/>
      <c r="K10" s="27"/>
      <c r="L10" s="28"/>
      <c r="M10" s="29"/>
      <c r="N10" s="27"/>
      <c r="O10" s="27"/>
      <c r="P10" s="27"/>
      <c r="Q10" s="22"/>
      <c r="R10" s="24"/>
      <c r="S10" s="22"/>
      <c r="T10" s="23"/>
      <c r="U10" s="23"/>
      <c r="V10" s="30"/>
      <c r="W10" s="24"/>
      <c r="X10" s="22"/>
      <c r="Y10" s="24"/>
      <c r="Z10" s="25"/>
      <c r="AA10" s="22"/>
      <c r="AB10" s="23"/>
      <c r="AC10" s="24"/>
      <c r="AD10" s="22"/>
      <c r="AE10" s="23"/>
      <c r="AF10" s="30"/>
      <c r="AG10" s="22"/>
      <c r="AH10" s="23"/>
      <c r="AI10" s="31"/>
      <c r="AJ10" s="129">
        <f>+SUM(C10:AI10)</f>
        <v>0</v>
      </c>
      <c r="AK10" s="1"/>
      <c r="AL10" s="2"/>
      <c r="AM10" s="65" t="str">
        <f>IFERROR(IF(ISNUMBER(VALUE(MID(AK10,1,2))),MID(AK10,1,2),MID(AK10,1,1))+IF(ISNUMBER(VALUE(MID(AK10,SEARCH("H",AK10)+1,1))),0.5,0),"")</f>
        <v/>
      </c>
      <c r="AN10" s="65" t="str">
        <f>IFERROR(IF(ISNUMBER(VALUE(MID(AL10,1,2))),MID(AL10,1,2),MID(AL10,1,1))+IF(ISNUMBER(VALUE(MID(AL10,SEARCH("H",AL10)+1,1))),0.5,0),"")</f>
        <v/>
      </c>
      <c r="AO10" s="77" t="str">
        <f t="shared" ref="AO10:AO27" si="0">IFERROR(IF(AN10&lt;AM10,(AN10+24)-(AM10+12)+12,AN10-AM10),"")</f>
        <v/>
      </c>
      <c r="AP10" s="78" t="str">
        <f>IFERROR(IF((AO10-7.8333)&gt;0,AO10-7.8333,""),"")</f>
        <v/>
      </c>
    </row>
    <row r="11" spans="1:42" ht="20.399999999999999" x14ac:dyDescent="0.35">
      <c r="A11" s="53" t="str">
        <f>IFERROR(IF(OR(A10&gt;=$F$4,A10=" ")," ",A10+1),"")</f>
        <v xml:space="preserve"> </v>
      </c>
      <c r="B11" s="5"/>
      <c r="C11" s="32"/>
      <c r="D11" s="33"/>
      <c r="E11" s="33"/>
      <c r="F11" s="33"/>
      <c r="G11" s="34"/>
      <c r="H11" s="35"/>
      <c r="I11" s="138"/>
      <c r="J11" s="32"/>
      <c r="K11" s="33"/>
      <c r="L11" s="36"/>
      <c r="M11" s="37"/>
      <c r="N11" s="33"/>
      <c r="O11" s="33"/>
      <c r="P11" s="33"/>
      <c r="Q11" s="32"/>
      <c r="R11" s="34"/>
      <c r="S11" s="32"/>
      <c r="T11" s="33"/>
      <c r="U11" s="33"/>
      <c r="V11" s="36"/>
      <c r="W11" s="34"/>
      <c r="X11" s="32"/>
      <c r="Y11" s="34"/>
      <c r="Z11" s="35"/>
      <c r="AA11" s="32"/>
      <c r="AB11" s="38"/>
      <c r="AC11" s="24"/>
      <c r="AD11" s="22"/>
      <c r="AE11" s="23"/>
      <c r="AF11" s="30"/>
      <c r="AG11" s="22"/>
      <c r="AH11" s="23"/>
      <c r="AI11" s="31"/>
      <c r="AJ11" s="130">
        <f t="shared" ref="AJ11:AJ18" si="1">SUM(C11:AI11)</f>
        <v>0</v>
      </c>
      <c r="AK11" s="4"/>
      <c r="AL11" s="4"/>
      <c r="AM11" s="65" t="str">
        <f t="shared" ref="AM11:AN27" si="2">IFERROR(IF(ISNUMBER(VALUE(MID(AK11,1,2))),MID(AK11,1,2),MID(AK11,1,1))+IF(ISNUMBER(VALUE(MID(AK11,SEARCH("H",AK11)+1,1))),0.5,0),"")</f>
        <v/>
      </c>
      <c r="AN11" s="65" t="str">
        <f t="shared" si="2"/>
        <v/>
      </c>
      <c r="AO11" s="77" t="str">
        <f t="shared" si="0"/>
        <v/>
      </c>
      <c r="AP11" s="78" t="str">
        <f t="shared" ref="AP11:AP27" si="3">IFERROR(IF((AO11-7.8333)&gt;0,AO11-7.8333,""),"")</f>
        <v/>
      </c>
    </row>
    <row r="12" spans="1:42" ht="20.399999999999999" x14ac:dyDescent="0.35">
      <c r="A12" s="53" t="str">
        <f t="shared" ref="A12:A27" si="4">IFERROR(IF(OR(A11&gt;=$F$4,A11=" ")," ",A11+1),"")</f>
        <v xml:space="preserve"> </v>
      </c>
      <c r="B12" s="5"/>
      <c r="C12" s="22"/>
      <c r="D12" s="23"/>
      <c r="E12" s="23"/>
      <c r="F12" s="23"/>
      <c r="G12" s="24"/>
      <c r="H12" s="25"/>
      <c r="I12" s="137"/>
      <c r="J12" s="22"/>
      <c r="K12" s="23"/>
      <c r="L12" s="30"/>
      <c r="M12" s="39"/>
      <c r="N12" s="23"/>
      <c r="O12" s="23"/>
      <c r="P12" s="23"/>
      <c r="Q12" s="22"/>
      <c r="R12" s="24"/>
      <c r="S12" s="22"/>
      <c r="T12" s="23"/>
      <c r="U12" s="23"/>
      <c r="V12" s="30"/>
      <c r="W12" s="24"/>
      <c r="X12" s="22"/>
      <c r="Y12" s="24"/>
      <c r="Z12" s="25"/>
      <c r="AA12" s="22"/>
      <c r="AB12" s="23"/>
      <c r="AC12" s="24"/>
      <c r="AD12" s="22"/>
      <c r="AE12" s="23"/>
      <c r="AF12" s="30"/>
      <c r="AG12" s="22"/>
      <c r="AH12" s="23"/>
      <c r="AI12" s="31"/>
      <c r="AJ12" s="130">
        <f t="shared" si="1"/>
        <v>0</v>
      </c>
      <c r="AK12" s="4"/>
      <c r="AL12" s="4"/>
      <c r="AM12" s="65" t="str">
        <f t="shared" si="2"/>
        <v/>
      </c>
      <c r="AN12" s="65" t="str">
        <f t="shared" si="2"/>
        <v/>
      </c>
      <c r="AO12" s="77" t="str">
        <f t="shared" si="0"/>
        <v/>
      </c>
      <c r="AP12" s="78" t="str">
        <f t="shared" si="3"/>
        <v/>
      </c>
    </row>
    <row r="13" spans="1:42" ht="20.399999999999999" x14ac:dyDescent="0.35">
      <c r="A13" s="53" t="str">
        <f t="shared" si="4"/>
        <v xml:space="preserve"> </v>
      </c>
      <c r="B13" s="5"/>
      <c r="C13" s="22"/>
      <c r="D13" s="23"/>
      <c r="E13" s="23"/>
      <c r="F13" s="23"/>
      <c r="G13" s="24"/>
      <c r="H13" s="25"/>
      <c r="I13" s="137"/>
      <c r="J13" s="22"/>
      <c r="K13" s="23"/>
      <c r="L13" s="30"/>
      <c r="M13" s="39"/>
      <c r="N13" s="23"/>
      <c r="O13" s="23"/>
      <c r="P13" s="23"/>
      <c r="Q13" s="22"/>
      <c r="R13" s="24"/>
      <c r="S13" s="22"/>
      <c r="T13" s="23"/>
      <c r="U13" s="23"/>
      <c r="V13" s="30"/>
      <c r="W13" s="24"/>
      <c r="X13" s="22"/>
      <c r="Y13" s="24"/>
      <c r="Z13" s="25"/>
      <c r="AA13" s="22"/>
      <c r="AB13" s="23"/>
      <c r="AC13" s="24"/>
      <c r="AD13" s="22"/>
      <c r="AE13" s="23"/>
      <c r="AF13" s="30"/>
      <c r="AG13" s="22"/>
      <c r="AH13" s="23"/>
      <c r="AI13" s="31"/>
      <c r="AJ13" s="130">
        <f>SUM(C13:AI13)</f>
        <v>0</v>
      </c>
      <c r="AK13" s="2"/>
      <c r="AL13" s="2"/>
      <c r="AM13" s="65" t="str">
        <f t="shared" si="2"/>
        <v/>
      </c>
      <c r="AN13" s="65" t="str">
        <f t="shared" si="2"/>
        <v/>
      </c>
      <c r="AO13" s="77" t="str">
        <f t="shared" si="0"/>
        <v/>
      </c>
      <c r="AP13" s="78" t="str">
        <f t="shared" si="3"/>
        <v/>
      </c>
    </row>
    <row r="14" spans="1:42" ht="20.399999999999999" x14ac:dyDescent="0.35">
      <c r="A14" s="53" t="str">
        <f t="shared" si="4"/>
        <v xml:space="preserve"> </v>
      </c>
      <c r="B14" s="5"/>
      <c r="C14" s="22"/>
      <c r="D14" s="23"/>
      <c r="E14" s="23"/>
      <c r="F14" s="23"/>
      <c r="G14" s="24"/>
      <c r="H14" s="25"/>
      <c r="I14" s="137"/>
      <c r="J14" s="22"/>
      <c r="K14" s="23"/>
      <c r="L14" s="30"/>
      <c r="M14" s="39"/>
      <c r="N14" s="23"/>
      <c r="O14" s="23"/>
      <c r="P14" s="23"/>
      <c r="Q14" s="22"/>
      <c r="R14" s="24"/>
      <c r="S14" s="39"/>
      <c r="T14" s="23"/>
      <c r="U14" s="23"/>
      <c r="V14" s="30"/>
      <c r="W14" s="24"/>
      <c r="X14" s="22"/>
      <c r="Y14" s="24"/>
      <c r="Z14" s="25"/>
      <c r="AA14" s="22"/>
      <c r="AB14" s="38"/>
      <c r="AC14" s="40"/>
      <c r="AD14" s="41"/>
      <c r="AE14" s="38"/>
      <c r="AF14" s="42"/>
      <c r="AG14" s="41"/>
      <c r="AH14" s="38"/>
      <c r="AI14" s="31"/>
      <c r="AJ14" s="130">
        <f t="shared" si="1"/>
        <v>0</v>
      </c>
      <c r="AK14" s="2"/>
      <c r="AL14" s="2"/>
      <c r="AM14" s="65" t="str">
        <f t="shared" si="2"/>
        <v/>
      </c>
      <c r="AN14" s="65" t="str">
        <f t="shared" si="2"/>
        <v/>
      </c>
      <c r="AO14" s="77" t="str">
        <f t="shared" si="0"/>
        <v/>
      </c>
      <c r="AP14" s="78" t="str">
        <f t="shared" si="3"/>
        <v/>
      </c>
    </row>
    <row r="15" spans="1:42" ht="20.399999999999999" x14ac:dyDescent="0.35">
      <c r="A15" s="53" t="str">
        <f t="shared" si="4"/>
        <v xml:space="preserve"> </v>
      </c>
      <c r="B15" s="5"/>
      <c r="C15" s="22"/>
      <c r="D15" s="23"/>
      <c r="E15" s="23"/>
      <c r="F15" s="23"/>
      <c r="G15" s="24"/>
      <c r="H15" s="25"/>
      <c r="I15" s="137"/>
      <c r="J15" s="22"/>
      <c r="K15" s="23"/>
      <c r="L15" s="30"/>
      <c r="M15" s="39"/>
      <c r="N15" s="23"/>
      <c r="O15" s="23"/>
      <c r="P15" s="23"/>
      <c r="Q15" s="22"/>
      <c r="R15" s="24"/>
      <c r="S15" s="22"/>
      <c r="T15" s="23"/>
      <c r="U15" s="23"/>
      <c r="V15" s="30"/>
      <c r="W15" s="24"/>
      <c r="X15" s="22"/>
      <c r="Y15" s="24"/>
      <c r="Z15" s="25"/>
      <c r="AA15" s="22"/>
      <c r="AB15" s="38"/>
      <c r="AC15" s="40"/>
      <c r="AD15" s="41"/>
      <c r="AE15" s="38"/>
      <c r="AF15" s="42"/>
      <c r="AG15" s="41"/>
      <c r="AH15" s="38"/>
      <c r="AI15" s="31"/>
      <c r="AJ15" s="130">
        <f>SUM(C15:AI15)</f>
        <v>0</v>
      </c>
      <c r="AK15" s="2"/>
      <c r="AL15" s="2"/>
      <c r="AM15" s="65" t="str">
        <f t="shared" si="2"/>
        <v/>
      </c>
      <c r="AN15" s="65" t="str">
        <f t="shared" si="2"/>
        <v/>
      </c>
      <c r="AO15" s="77" t="str">
        <f t="shared" si="0"/>
        <v/>
      </c>
      <c r="AP15" s="78" t="str">
        <f t="shared" si="3"/>
        <v/>
      </c>
    </row>
    <row r="16" spans="1:42" ht="20.399999999999999" x14ac:dyDescent="0.35">
      <c r="A16" s="53" t="str">
        <f t="shared" si="4"/>
        <v xml:space="preserve"> </v>
      </c>
      <c r="B16" s="5"/>
      <c r="C16" s="22"/>
      <c r="D16" s="23"/>
      <c r="E16" s="23"/>
      <c r="F16" s="23"/>
      <c r="G16" s="24"/>
      <c r="H16" s="25"/>
      <c r="I16" s="137"/>
      <c r="J16" s="22"/>
      <c r="K16" s="23"/>
      <c r="L16" s="30"/>
      <c r="M16" s="39"/>
      <c r="N16" s="23"/>
      <c r="O16" s="23"/>
      <c r="P16" s="23"/>
      <c r="Q16" s="22"/>
      <c r="R16" s="24"/>
      <c r="S16" s="22"/>
      <c r="T16" s="23"/>
      <c r="U16" s="23"/>
      <c r="V16" s="30"/>
      <c r="W16" s="24"/>
      <c r="X16" s="22"/>
      <c r="Y16" s="24"/>
      <c r="Z16" s="25"/>
      <c r="AA16" s="22"/>
      <c r="AB16" s="23"/>
      <c r="AC16" s="24"/>
      <c r="AD16" s="22"/>
      <c r="AE16" s="23"/>
      <c r="AF16" s="30"/>
      <c r="AG16" s="22"/>
      <c r="AH16" s="23"/>
      <c r="AI16" s="31"/>
      <c r="AJ16" s="130">
        <f>SUM(C16:AI16)</f>
        <v>0</v>
      </c>
      <c r="AK16" s="2"/>
      <c r="AL16" s="2"/>
      <c r="AM16" s="65" t="str">
        <f t="shared" si="2"/>
        <v/>
      </c>
      <c r="AN16" s="65" t="str">
        <f t="shared" si="2"/>
        <v/>
      </c>
      <c r="AO16" s="77" t="str">
        <f t="shared" si="0"/>
        <v/>
      </c>
      <c r="AP16" s="78" t="str">
        <f t="shared" si="3"/>
        <v/>
      </c>
    </row>
    <row r="17" spans="1:43" ht="20.399999999999999" x14ac:dyDescent="0.35">
      <c r="A17" s="53" t="str">
        <f t="shared" si="4"/>
        <v xml:space="preserve"> </v>
      </c>
      <c r="B17" s="5"/>
      <c r="C17" s="22"/>
      <c r="D17" s="23"/>
      <c r="E17" s="23"/>
      <c r="F17" s="23"/>
      <c r="G17" s="24"/>
      <c r="H17" s="25"/>
      <c r="I17" s="137"/>
      <c r="J17" s="22"/>
      <c r="K17" s="23"/>
      <c r="L17" s="30"/>
      <c r="M17" s="39"/>
      <c r="N17" s="23"/>
      <c r="O17" s="23"/>
      <c r="P17" s="23"/>
      <c r="Q17" s="22"/>
      <c r="R17" s="24"/>
      <c r="S17" s="22"/>
      <c r="T17" s="23"/>
      <c r="U17" s="23"/>
      <c r="V17" s="30"/>
      <c r="W17" s="24"/>
      <c r="X17" s="22"/>
      <c r="Y17" s="24"/>
      <c r="Z17" s="25"/>
      <c r="AA17" s="22"/>
      <c r="AB17" s="23"/>
      <c r="AC17" s="24"/>
      <c r="AD17" s="22"/>
      <c r="AE17" s="23"/>
      <c r="AF17" s="30"/>
      <c r="AG17" s="22"/>
      <c r="AH17" s="23"/>
      <c r="AI17" s="31"/>
      <c r="AJ17" s="130">
        <f t="shared" si="1"/>
        <v>0</v>
      </c>
      <c r="AK17" s="2"/>
      <c r="AL17" s="2"/>
      <c r="AM17" s="65" t="str">
        <f t="shared" si="2"/>
        <v/>
      </c>
      <c r="AN17" s="65" t="str">
        <f t="shared" si="2"/>
        <v/>
      </c>
      <c r="AO17" s="77" t="str">
        <f t="shared" si="0"/>
        <v/>
      </c>
      <c r="AP17" s="78" t="str">
        <f t="shared" si="3"/>
        <v/>
      </c>
    </row>
    <row r="18" spans="1:43" ht="20.399999999999999" x14ac:dyDescent="0.35">
      <c r="A18" s="53" t="str">
        <f t="shared" si="4"/>
        <v xml:space="preserve"> </v>
      </c>
      <c r="B18" s="5"/>
      <c r="C18" s="22"/>
      <c r="D18" s="23"/>
      <c r="E18" s="23"/>
      <c r="F18" s="23"/>
      <c r="G18" s="24"/>
      <c r="H18" s="25"/>
      <c r="I18" s="137"/>
      <c r="J18" s="22"/>
      <c r="K18" s="23"/>
      <c r="L18" s="30"/>
      <c r="M18" s="39"/>
      <c r="N18" s="23"/>
      <c r="O18" s="23"/>
      <c r="P18" s="23"/>
      <c r="Q18" s="22"/>
      <c r="R18" s="24"/>
      <c r="S18" s="22"/>
      <c r="T18" s="23"/>
      <c r="U18" s="23"/>
      <c r="V18" s="30"/>
      <c r="W18" s="24"/>
      <c r="X18" s="22"/>
      <c r="Y18" s="24"/>
      <c r="Z18" s="25"/>
      <c r="AA18" s="22"/>
      <c r="AB18" s="23"/>
      <c r="AC18" s="24"/>
      <c r="AD18" s="22"/>
      <c r="AE18" s="23"/>
      <c r="AF18" s="30"/>
      <c r="AG18" s="22"/>
      <c r="AH18" s="23"/>
      <c r="AI18" s="31"/>
      <c r="AJ18" s="130">
        <f t="shared" si="1"/>
        <v>0</v>
      </c>
      <c r="AK18" s="2"/>
      <c r="AL18" s="2"/>
      <c r="AM18" s="65" t="str">
        <f t="shared" si="2"/>
        <v/>
      </c>
      <c r="AN18" s="65" t="str">
        <f t="shared" si="2"/>
        <v/>
      </c>
      <c r="AO18" s="77" t="str">
        <f t="shared" si="0"/>
        <v/>
      </c>
      <c r="AP18" s="78" t="str">
        <f t="shared" si="3"/>
        <v/>
      </c>
    </row>
    <row r="19" spans="1:43" ht="20.399999999999999" x14ac:dyDescent="0.35">
      <c r="A19" s="53" t="str">
        <f t="shared" si="4"/>
        <v xml:space="preserve"> </v>
      </c>
      <c r="B19" s="5"/>
      <c r="C19" s="22"/>
      <c r="D19" s="23"/>
      <c r="E19" s="23"/>
      <c r="F19" s="23"/>
      <c r="G19" s="24"/>
      <c r="H19" s="25"/>
      <c r="I19" s="137"/>
      <c r="J19" s="22"/>
      <c r="K19" s="23"/>
      <c r="L19" s="30"/>
      <c r="M19" s="39"/>
      <c r="N19" s="23"/>
      <c r="O19" s="23"/>
      <c r="P19" s="23"/>
      <c r="Q19" s="22"/>
      <c r="R19" s="24"/>
      <c r="S19" s="22"/>
      <c r="T19" s="23"/>
      <c r="U19" s="23"/>
      <c r="V19" s="30"/>
      <c r="W19" s="24"/>
      <c r="X19" s="22"/>
      <c r="Y19" s="24"/>
      <c r="Z19" s="25"/>
      <c r="AA19" s="22"/>
      <c r="AB19" s="23"/>
      <c r="AC19" s="24"/>
      <c r="AD19" s="22"/>
      <c r="AE19" s="23"/>
      <c r="AF19" s="30"/>
      <c r="AG19" s="22"/>
      <c r="AH19" s="23"/>
      <c r="AI19" s="31"/>
      <c r="AJ19" s="130">
        <f t="shared" ref="AJ19:AJ27" si="5">SUM(C19:AI19)</f>
        <v>0</v>
      </c>
      <c r="AK19" s="2"/>
      <c r="AL19" s="2"/>
      <c r="AM19" s="65" t="str">
        <f t="shared" si="2"/>
        <v/>
      </c>
      <c r="AN19" s="65" t="str">
        <f t="shared" si="2"/>
        <v/>
      </c>
      <c r="AO19" s="77" t="str">
        <f t="shared" si="0"/>
        <v/>
      </c>
      <c r="AP19" s="78" t="str">
        <f t="shared" si="3"/>
        <v/>
      </c>
    </row>
    <row r="20" spans="1:43" ht="20.399999999999999" x14ac:dyDescent="0.35">
      <c r="A20" s="53" t="str">
        <f t="shared" si="4"/>
        <v xml:space="preserve"> </v>
      </c>
      <c r="B20" s="5"/>
      <c r="C20" s="22"/>
      <c r="D20" s="23"/>
      <c r="E20" s="23"/>
      <c r="F20" s="23"/>
      <c r="G20" s="24"/>
      <c r="H20" s="25"/>
      <c r="I20" s="137"/>
      <c r="J20" s="22"/>
      <c r="K20" s="23"/>
      <c r="L20" s="30"/>
      <c r="M20" s="39"/>
      <c r="N20" s="23"/>
      <c r="O20" s="23"/>
      <c r="P20" s="23"/>
      <c r="Q20" s="22"/>
      <c r="R20" s="24"/>
      <c r="S20" s="22"/>
      <c r="T20" s="23"/>
      <c r="U20" s="23"/>
      <c r="V20" s="30"/>
      <c r="W20" s="24"/>
      <c r="X20" s="22"/>
      <c r="Y20" s="24"/>
      <c r="Z20" s="25"/>
      <c r="AA20" s="22"/>
      <c r="AB20" s="23"/>
      <c r="AC20" s="24"/>
      <c r="AD20" s="22"/>
      <c r="AE20" s="23"/>
      <c r="AF20" s="30"/>
      <c r="AG20" s="22"/>
      <c r="AH20" s="23"/>
      <c r="AI20" s="31"/>
      <c r="AJ20" s="130">
        <f t="shared" si="5"/>
        <v>0</v>
      </c>
      <c r="AK20" s="2"/>
      <c r="AL20" s="2"/>
      <c r="AM20" s="65" t="str">
        <f t="shared" si="2"/>
        <v/>
      </c>
      <c r="AN20" s="65" t="str">
        <f t="shared" si="2"/>
        <v/>
      </c>
      <c r="AO20" s="77" t="str">
        <f t="shared" si="0"/>
        <v/>
      </c>
      <c r="AP20" s="78" t="str">
        <f t="shared" si="3"/>
        <v/>
      </c>
    </row>
    <row r="21" spans="1:43" ht="20.399999999999999" x14ac:dyDescent="0.35">
      <c r="A21" s="53" t="str">
        <f t="shared" si="4"/>
        <v xml:space="preserve"> </v>
      </c>
      <c r="B21" s="5"/>
      <c r="C21" s="22"/>
      <c r="D21" s="23"/>
      <c r="E21" s="23"/>
      <c r="F21" s="23"/>
      <c r="G21" s="24"/>
      <c r="H21" s="25"/>
      <c r="I21" s="137"/>
      <c r="J21" s="22"/>
      <c r="K21" s="23"/>
      <c r="L21" s="30"/>
      <c r="M21" s="39"/>
      <c r="N21" s="23"/>
      <c r="O21" s="23"/>
      <c r="P21" s="23"/>
      <c r="Q21" s="22"/>
      <c r="R21" s="24"/>
      <c r="S21" s="22"/>
      <c r="T21" s="23"/>
      <c r="U21" s="23"/>
      <c r="V21" s="30"/>
      <c r="W21" s="24"/>
      <c r="X21" s="22"/>
      <c r="Y21" s="24"/>
      <c r="Z21" s="25"/>
      <c r="AA21" s="22"/>
      <c r="AB21" s="23"/>
      <c r="AC21" s="24"/>
      <c r="AD21" s="22"/>
      <c r="AE21" s="23"/>
      <c r="AF21" s="30"/>
      <c r="AG21" s="22"/>
      <c r="AH21" s="23"/>
      <c r="AI21" s="31"/>
      <c r="AJ21" s="130">
        <f t="shared" si="5"/>
        <v>0</v>
      </c>
      <c r="AK21" s="2"/>
      <c r="AL21" s="2"/>
      <c r="AM21" s="65" t="str">
        <f t="shared" si="2"/>
        <v/>
      </c>
      <c r="AN21" s="65" t="str">
        <f t="shared" si="2"/>
        <v/>
      </c>
      <c r="AO21" s="77" t="str">
        <f t="shared" si="0"/>
        <v/>
      </c>
      <c r="AP21" s="78" t="str">
        <f t="shared" si="3"/>
        <v/>
      </c>
    </row>
    <row r="22" spans="1:43" ht="20.399999999999999" x14ac:dyDescent="0.35">
      <c r="A22" s="53" t="str">
        <f t="shared" si="4"/>
        <v xml:space="preserve"> </v>
      </c>
      <c r="B22" s="5"/>
      <c r="C22" s="22"/>
      <c r="D22" s="23"/>
      <c r="E22" s="23"/>
      <c r="F22" s="23"/>
      <c r="G22" s="24"/>
      <c r="H22" s="25"/>
      <c r="I22" s="137"/>
      <c r="J22" s="22"/>
      <c r="K22" s="23"/>
      <c r="L22" s="30"/>
      <c r="M22" s="39"/>
      <c r="N22" s="23"/>
      <c r="O22" s="23"/>
      <c r="P22" s="23"/>
      <c r="Q22" s="22"/>
      <c r="R22" s="24"/>
      <c r="S22" s="22"/>
      <c r="T22" s="23"/>
      <c r="U22" s="23"/>
      <c r="V22" s="30"/>
      <c r="W22" s="24"/>
      <c r="X22" s="22"/>
      <c r="Y22" s="24"/>
      <c r="Z22" s="25"/>
      <c r="AA22" s="22"/>
      <c r="AB22" s="23"/>
      <c r="AC22" s="24"/>
      <c r="AD22" s="22"/>
      <c r="AE22" s="23"/>
      <c r="AF22" s="30"/>
      <c r="AG22" s="22"/>
      <c r="AH22" s="23"/>
      <c r="AI22" s="31"/>
      <c r="AJ22" s="130">
        <f t="shared" si="5"/>
        <v>0</v>
      </c>
      <c r="AK22" s="2"/>
      <c r="AL22" s="2"/>
      <c r="AM22" s="65" t="str">
        <f t="shared" si="2"/>
        <v/>
      </c>
      <c r="AN22" s="65" t="str">
        <f t="shared" si="2"/>
        <v/>
      </c>
      <c r="AO22" s="77" t="str">
        <f t="shared" si="0"/>
        <v/>
      </c>
      <c r="AP22" s="78" t="str">
        <f t="shared" si="3"/>
        <v/>
      </c>
    </row>
    <row r="23" spans="1:43" ht="20.399999999999999" x14ac:dyDescent="0.35">
      <c r="A23" s="53" t="str">
        <f t="shared" si="4"/>
        <v xml:space="preserve"> </v>
      </c>
      <c r="B23" s="5"/>
      <c r="C23" s="22"/>
      <c r="D23" s="23"/>
      <c r="E23" s="23"/>
      <c r="F23" s="23"/>
      <c r="G23" s="24"/>
      <c r="H23" s="25"/>
      <c r="I23" s="137"/>
      <c r="J23" s="22"/>
      <c r="K23" s="23"/>
      <c r="L23" s="30"/>
      <c r="M23" s="39"/>
      <c r="N23" s="23"/>
      <c r="O23" s="23"/>
      <c r="P23" s="23"/>
      <c r="Q23" s="22"/>
      <c r="R23" s="24"/>
      <c r="S23" s="22"/>
      <c r="T23" s="23"/>
      <c r="U23" s="23"/>
      <c r="V23" s="30"/>
      <c r="W23" s="24"/>
      <c r="X23" s="22"/>
      <c r="Y23" s="24"/>
      <c r="Z23" s="25"/>
      <c r="AA23" s="22"/>
      <c r="AB23" s="23"/>
      <c r="AC23" s="24"/>
      <c r="AD23" s="22"/>
      <c r="AE23" s="23"/>
      <c r="AF23" s="30"/>
      <c r="AG23" s="22"/>
      <c r="AH23" s="23"/>
      <c r="AI23" s="31"/>
      <c r="AJ23" s="130">
        <f t="shared" si="5"/>
        <v>0</v>
      </c>
      <c r="AK23" s="2"/>
      <c r="AL23" s="2"/>
      <c r="AM23" s="65" t="str">
        <f t="shared" si="2"/>
        <v/>
      </c>
      <c r="AN23" s="65" t="str">
        <f t="shared" si="2"/>
        <v/>
      </c>
      <c r="AO23" s="77" t="str">
        <f t="shared" si="0"/>
        <v/>
      </c>
      <c r="AP23" s="78" t="str">
        <f t="shared" si="3"/>
        <v/>
      </c>
    </row>
    <row r="24" spans="1:43" ht="20.399999999999999" x14ac:dyDescent="0.35">
      <c r="A24" s="53" t="str">
        <f t="shared" si="4"/>
        <v xml:space="preserve"> </v>
      </c>
      <c r="B24" s="5"/>
      <c r="C24" s="22"/>
      <c r="D24" s="23"/>
      <c r="E24" s="23"/>
      <c r="F24" s="23"/>
      <c r="G24" s="24"/>
      <c r="H24" s="25"/>
      <c r="I24" s="25"/>
      <c r="J24" s="22"/>
      <c r="K24" s="23"/>
      <c r="L24" s="30"/>
      <c r="M24" s="39"/>
      <c r="N24" s="23"/>
      <c r="O24" s="23"/>
      <c r="P24" s="23"/>
      <c r="Q24" s="22"/>
      <c r="R24" s="24"/>
      <c r="S24" s="22"/>
      <c r="T24" s="23"/>
      <c r="U24" s="23"/>
      <c r="V24" s="30"/>
      <c r="W24" s="24"/>
      <c r="X24" s="22"/>
      <c r="Y24" s="24"/>
      <c r="Z24" s="25"/>
      <c r="AA24" s="22"/>
      <c r="AB24" s="23"/>
      <c r="AC24" s="24"/>
      <c r="AD24" s="22"/>
      <c r="AE24" s="23"/>
      <c r="AF24" s="30"/>
      <c r="AG24" s="22"/>
      <c r="AH24" s="23"/>
      <c r="AI24" s="31"/>
      <c r="AJ24" s="130">
        <f t="shared" si="5"/>
        <v>0</v>
      </c>
      <c r="AK24" s="2"/>
      <c r="AL24" s="2"/>
      <c r="AM24" s="65" t="str">
        <f t="shared" si="2"/>
        <v/>
      </c>
      <c r="AN24" s="65" t="str">
        <f t="shared" si="2"/>
        <v/>
      </c>
      <c r="AO24" s="77" t="str">
        <f t="shared" si="0"/>
        <v/>
      </c>
      <c r="AP24" s="78" t="str">
        <f>IFERROR(IF((AO24-7.8333)&gt;0,AO24-7.8333,""),"")</f>
        <v/>
      </c>
    </row>
    <row r="25" spans="1:43" ht="20.399999999999999" x14ac:dyDescent="0.35">
      <c r="A25" s="53" t="str">
        <f t="shared" si="4"/>
        <v xml:space="preserve"> </v>
      </c>
      <c r="B25" s="3"/>
      <c r="C25" s="22"/>
      <c r="D25" s="23"/>
      <c r="E25" s="23"/>
      <c r="F25" s="23"/>
      <c r="G25" s="24"/>
      <c r="H25" s="25"/>
      <c r="I25" s="137"/>
      <c r="J25" s="22"/>
      <c r="K25" s="23"/>
      <c r="L25" s="30"/>
      <c r="M25" s="39"/>
      <c r="N25" s="23"/>
      <c r="O25" s="23"/>
      <c r="P25" s="23"/>
      <c r="Q25" s="22"/>
      <c r="R25" s="24"/>
      <c r="S25" s="22"/>
      <c r="T25" s="23"/>
      <c r="U25" s="23"/>
      <c r="V25" s="30"/>
      <c r="W25" s="24"/>
      <c r="X25" s="22"/>
      <c r="Y25" s="24"/>
      <c r="Z25" s="25"/>
      <c r="AA25" s="22"/>
      <c r="AB25" s="23"/>
      <c r="AC25" s="24"/>
      <c r="AD25" s="22"/>
      <c r="AE25" s="23"/>
      <c r="AF25" s="30"/>
      <c r="AG25" s="22"/>
      <c r="AH25" s="23"/>
      <c r="AI25" s="31"/>
      <c r="AJ25" s="130">
        <f t="shared" si="5"/>
        <v>0</v>
      </c>
      <c r="AK25" s="2"/>
      <c r="AL25" s="2"/>
      <c r="AM25" s="65" t="str">
        <f t="shared" si="2"/>
        <v/>
      </c>
      <c r="AN25" s="65" t="str">
        <f t="shared" si="2"/>
        <v/>
      </c>
      <c r="AO25" s="77" t="str">
        <f t="shared" si="0"/>
        <v/>
      </c>
      <c r="AP25" s="78" t="str">
        <f t="shared" si="3"/>
        <v/>
      </c>
    </row>
    <row r="26" spans="1:43" ht="20.399999999999999" x14ac:dyDescent="0.35">
      <c r="A26" s="53" t="str">
        <f t="shared" si="4"/>
        <v xml:space="preserve"> </v>
      </c>
      <c r="B26" s="3"/>
      <c r="C26" s="22"/>
      <c r="D26" s="23"/>
      <c r="E26" s="23"/>
      <c r="F26" s="23"/>
      <c r="G26" s="24"/>
      <c r="H26" s="25"/>
      <c r="I26" s="137"/>
      <c r="J26" s="22"/>
      <c r="K26" s="23"/>
      <c r="L26" s="30"/>
      <c r="M26" s="39"/>
      <c r="N26" s="23"/>
      <c r="O26" s="23"/>
      <c r="P26" s="23"/>
      <c r="Q26" s="22"/>
      <c r="R26" s="24"/>
      <c r="S26" s="22"/>
      <c r="T26" s="23"/>
      <c r="U26" s="23"/>
      <c r="V26" s="30"/>
      <c r="W26" s="24"/>
      <c r="X26" s="22"/>
      <c r="Y26" s="24"/>
      <c r="Z26" s="25"/>
      <c r="AA26" s="22"/>
      <c r="AB26" s="23"/>
      <c r="AC26" s="24"/>
      <c r="AD26" s="22"/>
      <c r="AE26" s="23"/>
      <c r="AF26" s="30"/>
      <c r="AG26" s="22"/>
      <c r="AH26" s="23"/>
      <c r="AI26" s="31"/>
      <c r="AJ26" s="130">
        <f t="shared" si="5"/>
        <v>0</v>
      </c>
      <c r="AK26" s="2"/>
      <c r="AL26" s="2"/>
      <c r="AM26" s="65" t="str">
        <f t="shared" si="2"/>
        <v/>
      </c>
      <c r="AN26" s="65" t="str">
        <f t="shared" si="2"/>
        <v/>
      </c>
      <c r="AO26" s="77" t="str">
        <f t="shared" si="0"/>
        <v/>
      </c>
      <c r="AP26" s="78" t="str">
        <f t="shared" si="3"/>
        <v/>
      </c>
    </row>
    <row r="27" spans="1:43" ht="21" thickBot="1" x14ac:dyDescent="0.4">
      <c r="A27" s="53" t="str">
        <f t="shared" si="4"/>
        <v xml:space="preserve"> </v>
      </c>
      <c r="B27" s="3"/>
      <c r="C27" s="22"/>
      <c r="D27" s="23"/>
      <c r="E27" s="23"/>
      <c r="F27" s="23"/>
      <c r="G27" s="24"/>
      <c r="H27" s="25"/>
      <c r="I27" s="137"/>
      <c r="J27" s="22"/>
      <c r="K27" s="23"/>
      <c r="L27" s="30"/>
      <c r="M27" s="39"/>
      <c r="N27" s="23"/>
      <c r="O27" s="23"/>
      <c r="P27" s="23"/>
      <c r="Q27" s="22"/>
      <c r="R27" s="24"/>
      <c r="S27" s="22"/>
      <c r="T27" s="23"/>
      <c r="U27" s="23"/>
      <c r="V27" s="30"/>
      <c r="W27" s="24"/>
      <c r="X27" s="22"/>
      <c r="Y27" s="24"/>
      <c r="Z27" s="25"/>
      <c r="AA27" s="22"/>
      <c r="AB27" s="23"/>
      <c r="AC27" s="24"/>
      <c r="AD27" s="22"/>
      <c r="AE27" s="23"/>
      <c r="AF27" s="30"/>
      <c r="AG27" s="22"/>
      <c r="AH27" s="23"/>
      <c r="AI27" s="31"/>
      <c r="AJ27" s="132">
        <f t="shared" si="5"/>
        <v>0</v>
      </c>
      <c r="AK27" s="2"/>
      <c r="AL27" s="2"/>
      <c r="AM27" s="93" t="str">
        <f t="shared" si="2"/>
        <v/>
      </c>
      <c r="AN27" s="65" t="str">
        <f t="shared" si="2"/>
        <v/>
      </c>
      <c r="AO27" s="77" t="str">
        <f t="shared" si="0"/>
        <v/>
      </c>
      <c r="AP27" s="78" t="str">
        <f t="shared" si="3"/>
        <v/>
      </c>
    </row>
    <row r="28" spans="1:43" ht="18.600000000000001" thickBot="1" x14ac:dyDescent="0.4">
      <c r="A28" s="213" t="s">
        <v>16</v>
      </c>
      <c r="B28" s="214"/>
      <c r="C28" s="215">
        <f>SUM(C10:G27)</f>
        <v>0</v>
      </c>
      <c r="D28" s="216"/>
      <c r="E28" s="216"/>
      <c r="F28" s="216"/>
      <c r="G28" s="217"/>
      <c r="H28" s="43">
        <f>SUM(H10:H27)</f>
        <v>0</v>
      </c>
      <c r="I28" s="43">
        <f>SUM(I10:I27)</f>
        <v>0</v>
      </c>
      <c r="J28" s="215">
        <f>SUM(J10:J27,L10:L27)</f>
        <v>0</v>
      </c>
      <c r="K28" s="216"/>
      <c r="L28" s="229"/>
      <c r="M28" s="216">
        <f>SUM(M10:P27)</f>
        <v>0</v>
      </c>
      <c r="N28" s="216"/>
      <c r="O28" s="216"/>
      <c r="P28" s="217"/>
      <c r="Q28" s="215">
        <f>SUM(Q10:R27)</f>
        <v>0</v>
      </c>
      <c r="R28" s="217"/>
      <c r="S28" s="215">
        <f>SUM(S10:W27)</f>
        <v>0</v>
      </c>
      <c r="T28" s="216"/>
      <c r="U28" s="216"/>
      <c r="V28" s="216"/>
      <c r="W28" s="217"/>
      <c r="X28" s="215">
        <f>SUM(X10:Y27)</f>
        <v>0</v>
      </c>
      <c r="Y28" s="217"/>
      <c r="Z28" s="44">
        <f>SUM(Z10:Z27)</f>
        <v>0</v>
      </c>
      <c r="AA28" s="215">
        <f>SUM(AA10:AC27)</f>
        <v>0</v>
      </c>
      <c r="AB28" s="216"/>
      <c r="AC28" s="217"/>
      <c r="AD28" s="215">
        <f>SUM(AD10:AF27)</f>
        <v>0</v>
      </c>
      <c r="AE28" s="216"/>
      <c r="AF28" s="216"/>
      <c r="AG28" s="215">
        <f>SUM(AG10:AI27)</f>
        <v>0</v>
      </c>
      <c r="AH28" s="216"/>
      <c r="AI28" s="251"/>
      <c r="AJ28" s="131">
        <f>SUM(AJ10:AJ27)</f>
        <v>0</v>
      </c>
      <c r="AK28" s="61"/>
      <c r="AL28" s="6"/>
      <c r="AM28" s="63"/>
      <c r="AN28" s="68" t="str">
        <f t="shared" ref="AN28" si="6">IFERROR(IF(ISNUMBER(VALUE(MID(AL28,1,2))),MID(AL28,1,2),MID(AL28,1,1))+IF(ISNUMBER(VALUE(MID(AL28,SEARCH("H",AL28)+1,1))),0.5,),"")</f>
        <v/>
      </c>
      <c r="AO28" s="74"/>
      <c r="AP28" s="71"/>
    </row>
    <row r="29" spans="1:43" ht="18" x14ac:dyDescent="0.35">
      <c r="A29" s="116"/>
      <c r="B29" s="110"/>
      <c r="C29" s="111"/>
      <c r="D29" s="111"/>
      <c r="E29" s="111"/>
      <c r="F29" s="111"/>
      <c r="G29" s="111"/>
      <c r="H29" s="116"/>
      <c r="I29" s="116"/>
      <c r="J29" s="116"/>
      <c r="K29" s="116"/>
      <c r="L29" s="116"/>
      <c r="M29" s="111"/>
      <c r="N29" s="111"/>
      <c r="O29" s="111"/>
      <c r="P29" s="111"/>
      <c r="Q29" s="111"/>
      <c r="R29" s="111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258" t="s">
        <v>19</v>
      </c>
      <c r="AH29" s="259"/>
      <c r="AI29" s="260"/>
      <c r="AJ29" s="6"/>
      <c r="AK29" s="6"/>
      <c r="AL29" s="6"/>
      <c r="AM29" s="63"/>
      <c r="AN29" s="69" t="s">
        <v>29</v>
      </c>
      <c r="AO29" s="75">
        <f>IFERROR(SUM(AO10:AO23),"")</f>
        <v>0</v>
      </c>
      <c r="AP29" s="72">
        <f>IFERROR(SUM(AP10:AP27),"")</f>
        <v>0</v>
      </c>
    </row>
    <row r="30" spans="1:43" ht="15" customHeight="1" thickBot="1" x14ac:dyDescent="0.4">
      <c r="A30" s="117"/>
      <c r="B30" s="112"/>
      <c r="C30" s="113"/>
      <c r="D30" s="113"/>
      <c r="E30" s="113"/>
      <c r="F30" s="113"/>
      <c r="G30" s="113"/>
      <c r="H30" s="117"/>
      <c r="I30" s="117"/>
      <c r="J30" s="120" t="s">
        <v>40</v>
      </c>
      <c r="K30" s="118" cm="1">
        <f t="array" ref="K30">SUMPRODUCT(1*(ISNUMBER($Q10:$Q27)=FALSE),1*(ISNUMBER($A10:$A27)),1*(ISNUMBER(SEARCH("*m",TEXT($A10:$A27,"jjj jj mm aa"),3))=FALSE),1*(ISBLANK($B10:$B27)))*15</f>
        <v>0</v>
      </c>
      <c r="L30" s="117"/>
      <c r="M30" s="111"/>
      <c r="N30" s="111"/>
      <c r="O30" s="111"/>
      <c r="P30" s="111"/>
      <c r="Q30" s="111"/>
      <c r="R30" s="111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111"/>
      <c r="AG30" s="261"/>
      <c r="AH30" s="262"/>
      <c r="AI30" s="263"/>
      <c r="AJ30" s="273"/>
      <c r="AK30" s="101"/>
      <c r="AL30" s="21"/>
      <c r="AM30" s="64"/>
      <c r="AN30" s="69" t="s">
        <v>30</v>
      </c>
      <c r="AO30" s="76">
        <f>IFERROR(AO29/COUNTIF(AO10:AO27,"&gt;"&amp;0),0)</f>
        <v>0</v>
      </c>
      <c r="AP30" s="73">
        <f>IFERROR(AP29/COUNT(AP10:AP27),0)</f>
        <v>0</v>
      </c>
    </row>
    <row r="31" spans="1:43" ht="15" customHeight="1" x14ac:dyDescent="0.3">
      <c r="A31" s="114"/>
      <c r="B31" s="112"/>
      <c r="C31" s="113"/>
      <c r="D31" s="113"/>
      <c r="E31" s="113"/>
      <c r="F31" s="113"/>
      <c r="G31" s="113"/>
      <c r="H31" s="114"/>
      <c r="I31" s="114"/>
      <c r="J31" s="120" t="s">
        <v>41</v>
      </c>
      <c r="K31" s="119">
        <f>K30-SUM(K10:K27)</f>
        <v>0</v>
      </c>
      <c r="L31" s="114"/>
      <c r="M31" s="111"/>
      <c r="N31" s="111"/>
      <c r="O31" s="111"/>
      <c r="P31" s="111"/>
      <c r="Q31" s="111"/>
      <c r="R31" s="111"/>
      <c r="S31" s="111"/>
      <c r="T31" s="111"/>
      <c r="U31" s="111"/>
      <c r="V31" s="111"/>
      <c r="W31" s="111"/>
      <c r="X31" s="111"/>
      <c r="Y31" s="111"/>
      <c r="Z31" s="111"/>
      <c r="AA31" s="111"/>
      <c r="AB31" s="111"/>
      <c r="AC31" s="111"/>
      <c r="AD31" s="111"/>
      <c r="AE31" s="111"/>
      <c r="AF31" s="111"/>
      <c r="AG31" s="252">
        <f>AJ28</f>
        <v>0</v>
      </c>
      <c r="AH31" s="253"/>
      <c r="AI31" s="254"/>
      <c r="AJ31" s="273"/>
      <c r="AK31" s="101"/>
      <c r="AL31" s="21"/>
      <c r="AM31" s="21"/>
      <c r="AN31" s="21"/>
      <c r="AO31" s="81" t="str">
        <f>IF(COUNTIF(AO10:AO27,"&gt;"&amp;0)=1,"sur "&amp;COUNTIF(AO10:AO27,"&gt;"&amp;0)&amp;" jour",IF(COUNTIF(AO10:AO27,"&gt;"&amp;0)&gt;1,"sur "&amp;COUNTIF(AO10:AO27,"&gt;"&amp;0)&amp;" jours",""))</f>
        <v/>
      </c>
      <c r="AP31" s="21"/>
    </row>
    <row r="32" spans="1:43" ht="14.4" customHeight="1" thickBot="1" x14ac:dyDescent="0.35">
      <c r="A32" s="114"/>
      <c r="B32" s="112"/>
      <c r="C32" s="113"/>
      <c r="D32" s="113"/>
      <c r="E32" s="113"/>
      <c r="F32" s="113"/>
      <c r="G32" s="113"/>
      <c r="H32" s="114"/>
      <c r="I32" s="114"/>
      <c r="J32" s="114"/>
      <c r="L32" s="114"/>
      <c r="M32" s="111"/>
      <c r="N32" s="111"/>
      <c r="O32" s="111"/>
      <c r="P32" s="111"/>
      <c r="Q32" s="111"/>
      <c r="R32" s="111"/>
      <c r="S32" s="111"/>
      <c r="T32" s="111"/>
      <c r="U32" s="111"/>
      <c r="V32" s="111"/>
      <c r="W32" s="111"/>
      <c r="X32" s="111"/>
      <c r="Y32" s="111"/>
      <c r="Z32" s="111"/>
      <c r="AA32" s="111"/>
      <c r="AB32" s="111"/>
      <c r="AC32" s="111"/>
      <c r="AD32" s="111"/>
      <c r="AE32" s="111"/>
      <c r="AF32" s="111"/>
      <c r="AG32" s="255"/>
      <c r="AH32" s="256"/>
      <c r="AI32" s="257"/>
      <c r="AJ32" s="248"/>
      <c r="AK32" s="102"/>
      <c r="AL32" s="14"/>
      <c r="AM32" s="14"/>
      <c r="AN32" s="14"/>
      <c r="AO32" s="14"/>
      <c r="AP32" s="14"/>
      <c r="AQ32" s="14"/>
    </row>
    <row r="33" spans="1:43" ht="14.4" customHeight="1" thickTop="1" x14ac:dyDescent="0.3">
      <c r="A33" s="114"/>
      <c r="B33" s="112"/>
      <c r="C33" s="113"/>
      <c r="D33" s="113"/>
      <c r="E33" s="113"/>
      <c r="F33" s="113"/>
      <c r="G33" s="113"/>
      <c r="H33" s="114"/>
      <c r="I33" s="114"/>
      <c r="J33" s="114"/>
      <c r="K33" s="114"/>
      <c r="L33" s="114"/>
      <c r="M33" s="111"/>
      <c r="N33" s="111"/>
      <c r="O33" s="111"/>
      <c r="P33" s="111"/>
      <c r="Q33" s="111"/>
      <c r="R33" s="111"/>
      <c r="S33" s="111"/>
      <c r="T33" s="111"/>
      <c r="U33" s="111"/>
      <c r="V33" s="111"/>
      <c r="W33" s="111"/>
      <c r="X33" s="111"/>
      <c r="Y33" s="111"/>
      <c r="Z33" s="111"/>
      <c r="AA33" s="111"/>
      <c r="AB33" s="111"/>
      <c r="AC33" s="111"/>
      <c r="AD33" s="111"/>
      <c r="AE33" s="111"/>
      <c r="AF33" s="111"/>
      <c r="AG33" s="106"/>
      <c r="AH33" s="106"/>
      <c r="AI33" s="106"/>
      <c r="AJ33" s="248"/>
      <c r="AK33" s="102"/>
      <c r="AL33" s="14"/>
      <c r="AM33" s="14"/>
      <c r="AN33" s="14"/>
      <c r="AO33" s="14"/>
      <c r="AP33" s="14"/>
      <c r="AQ33" s="14"/>
    </row>
    <row r="34" spans="1:43" ht="14.4" customHeight="1" x14ac:dyDescent="0.3">
      <c r="A34" s="115"/>
      <c r="B34" s="115"/>
      <c r="C34" s="115"/>
      <c r="D34" s="115"/>
      <c r="E34" s="115"/>
      <c r="F34" s="115"/>
      <c r="G34" s="115"/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5"/>
      <c r="S34" s="115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08"/>
      <c r="AH34" s="108"/>
      <c r="AI34" s="108"/>
      <c r="AJ34" s="14"/>
      <c r="AK34" s="14"/>
      <c r="AL34" s="14"/>
      <c r="AM34" s="14"/>
      <c r="AN34" s="14"/>
      <c r="AO34" s="6"/>
      <c r="AP34" s="6"/>
    </row>
    <row r="35" spans="1:43" thickBot="1" x14ac:dyDescent="0.35">
      <c r="A35" s="115"/>
      <c r="B35" s="115"/>
      <c r="C35" s="115"/>
      <c r="D35" s="115"/>
      <c r="E35" s="115"/>
      <c r="F35" s="115"/>
      <c r="G35" s="115"/>
      <c r="H35" s="115"/>
      <c r="I35" s="115"/>
      <c r="J35" s="115"/>
      <c r="K35" s="115"/>
      <c r="L35" s="115"/>
      <c r="M35" s="115"/>
      <c r="N35" s="115"/>
      <c r="O35" s="115"/>
      <c r="P35" s="115"/>
      <c r="Q35" s="115"/>
      <c r="R35" s="115"/>
      <c r="S35" s="115"/>
      <c r="T35" s="115"/>
      <c r="U35" s="115"/>
      <c r="V35" s="115"/>
      <c r="W35" s="115"/>
      <c r="X35" s="115"/>
      <c r="Y35" s="115"/>
      <c r="Z35" s="115"/>
      <c r="AA35" s="115"/>
      <c r="AB35" s="115"/>
      <c r="AC35" s="115"/>
      <c r="AD35" s="115"/>
      <c r="AE35" s="115"/>
      <c r="AF35" s="115"/>
      <c r="AG35" s="109"/>
      <c r="AH35" s="109"/>
      <c r="AI35" s="109"/>
      <c r="AJ35" s="6"/>
      <c r="AK35" s="6"/>
      <c r="AL35" s="6"/>
      <c r="AM35" s="6"/>
      <c r="AN35" s="6"/>
      <c r="AO35" s="6"/>
      <c r="AP35" s="6"/>
    </row>
    <row r="36" spans="1:43" ht="15" customHeight="1" thickTop="1" thickBot="1" x14ac:dyDescent="0.35">
      <c r="A36" s="11"/>
      <c r="B36" s="236"/>
      <c r="C36" s="236"/>
      <c r="D36" s="236"/>
      <c r="E36" s="236"/>
      <c r="F36" s="9"/>
      <c r="G36" s="9"/>
      <c r="H36" s="9"/>
      <c r="I36" s="9"/>
      <c r="J36" s="9"/>
      <c r="K36" s="9"/>
      <c r="L36" s="9"/>
      <c r="M36" s="9"/>
      <c r="N36" s="11"/>
      <c r="O36" s="11"/>
      <c r="P36" s="11"/>
      <c r="Q36" s="11"/>
      <c r="R36" s="9"/>
      <c r="S36" s="15"/>
      <c r="T36" s="15"/>
      <c r="U36" s="15"/>
      <c r="V36" s="15"/>
      <c r="W36" s="15"/>
      <c r="X36" s="9"/>
      <c r="Y36" s="9"/>
      <c r="Z36" s="9"/>
      <c r="AA36" s="9"/>
      <c r="AB36" s="9"/>
      <c r="AC36" s="9"/>
      <c r="AD36" s="9"/>
      <c r="AE36" s="9"/>
      <c r="AF36" s="9"/>
      <c r="AG36" s="237" t="str">
        <f>IF(AG38="AUCUN JOUR DE FRAIS","AUCUNE DEP",ROUND(AJ28/AK38,2)&amp;" € MOY. DEPENSE(S)/JOUR")</f>
        <v>AUCUNE DEP</v>
      </c>
      <c r="AH36" s="238"/>
      <c r="AI36" s="238"/>
      <c r="AJ36" s="239"/>
      <c r="AK36" s="62"/>
      <c r="AL36" s="198" t="str">
        <f>MAX(AJ10:AJ27)&amp;" € max. depens./jour"</f>
        <v>0 € max. depens./jour</v>
      </c>
      <c r="AM36" s="199"/>
      <c r="AN36" s="204" t="str">
        <f>_xlfn.MINIFS(AJ10:AJ27,AJ10:AJ27,"&gt;0")&amp;" € min. depens./jour"</f>
        <v>0 € min. depens./jour</v>
      </c>
      <c r="AO36" s="205"/>
    </row>
    <row r="37" spans="1:43" ht="15" customHeight="1" thickBot="1" x14ac:dyDescent="0.9">
      <c r="A37" s="11"/>
      <c r="B37" s="16"/>
      <c r="C37" s="16"/>
      <c r="D37" s="16"/>
      <c r="E37" s="16"/>
      <c r="F37" s="9"/>
      <c r="G37" s="9"/>
      <c r="H37" s="9"/>
      <c r="I37" s="9"/>
      <c r="J37" s="9"/>
      <c r="K37" s="9"/>
      <c r="L37" s="9"/>
      <c r="M37" s="405" t="s">
        <v>17</v>
      </c>
      <c r="N37" s="406"/>
      <c r="O37" s="406"/>
      <c r="P37" s="406"/>
      <c r="Q37" s="407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20"/>
      <c r="AH37" s="20"/>
      <c r="AI37" s="20"/>
      <c r="AJ37" s="20"/>
      <c r="AK37" s="20"/>
      <c r="AL37" s="200"/>
      <c r="AM37" s="201"/>
      <c r="AN37" s="206"/>
      <c r="AO37" s="207"/>
    </row>
    <row r="38" spans="1:43" ht="15" customHeight="1" thickBot="1" x14ac:dyDescent="0.9">
      <c r="A38" s="11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7"/>
      <c r="M38" s="408">
        <f>SUM($M$10:$P$27,test!$L$10:$O$27)</f>
        <v>15.200000000000001</v>
      </c>
      <c r="N38" s="409"/>
      <c r="O38" s="409"/>
      <c r="P38" s="409"/>
      <c r="Q38" s="410"/>
      <c r="R38" s="9"/>
      <c r="S38" s="9"/>
      <c r="T38" s="9"/>
      <c r="U38" s="9"/>
      <c r="V38" s="9"/>
      <c r="W38" s="9"/>
      <c r="X38" s="9"/>
      <c r="Y38" s="18"/>
      <c r="Z38" s="18"/>
      <c r="AA38" s="19"/>
      <c r="AB38" s="19"/>
      <c r="AC38" s="17"/>
      <c r="AD38" s="17"/>
      <c r="AE38" s="9"/>
      <c r="AF38" s="9"/>
      <c r="AG38" s="242" t="str">
        <f>IF(COUNTIF(AJ10:AJ27,"&gt;0"),COUNTIF(AJ10:AJ27,"&gt;0")&amp;" JOUR(S) DE FRAIS REAL.","AUCUN JOUR DE FRAIS")</f>
        <v>AUCUN JOUR DE FRAIS</v>
      </c>
      <c r="AH38" s="243"/>
      <c r="AI38" s="243"/>
      <c r="AJ38" s="244"/>
      <c r="AK38" s="240">
        <f>COUNTIF(AJ10:AJ27,"&gt;0")</f>
        <v>0</v>
      </c>
      <c r="AL38" s="200"/>
      <c r="AM38" s="201"/>
      <c r="AN38" s="206"/>
      <c r="AO38" s="207"/>
    </row>
    <row r="39" spans="1:43" ht="15" customHeight="1" thickBot="1" x14ac:dyDescent="0.9">
      <c r="A39" s="11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7"/>
      <c r="M39" s="408"/>
      <c r="N39" s="409"/>
      <c r="O39" s="409"/>
      <c r="P39" s="409"/>
      <c r="Q39" s="410"/>
      <c r="R39" s="411">
        <f>SUM(M38,M42)</f>
        <v>219.7</v>
      </c>
      <c r="S39" s="412"/>
      <c r="T39" s="413"/>
      <c r="U39" s="420">
        <f>R39</f>
        <v>219.7</v>
      </c>
      <c r="V39" s="421"/>
      <c r="W39" s="426">
        <f>R39</f>
        <v>219.7</v>
      </c>
      <c r="X39" s="401"/>
      <c r="Y39" s="18"/>
      <c r="Z39" s="18"/>
      <c r="AA39" s="19"/>
      <c r="AB39" s="19"/>
      <c r="AC39" s="17"/>
      <c r="AD39" s="17"/>
      <c r="AE39" s="9"/>
      <c r="AF39" s="9"/>
      <c r="AG39" s="245"/>
      <c r="AH39" s="246"/>
      <c r="AI39" s="246"/>
      <c r="AJ39" s="247"/>
      <c r="AK39" s="241"/>
      <c r="AL39" s="202"/>
      <c r="AM39" s="203"/>
      <c r="AN39" s="208"/>
      <c r="AO39" s="209"/>
    </row>
    <row r="40" spans="1:43" ht="15" customHeight="1" thickBot="1" x14ac:dyDescent="0.9">
      <c r="A40" s="11"/>
      <c r="B40" s="9"/>
      <c r="C40" s="9"/>
      <c r="D40" s="9"/>
      <c r="E40" s="9"/>
      <c r="F40" s="16"/>
      <c r="G40" s="16"/>
      <c r="H40" s="16"/>
      <c r="I40" s="16"/>
      <c r="J40" s="16"/>
      <c r="K40" s="16"/>
      <c r="L40" s="17"/>
      <c r="M40" s="408"/>
      <c r="N40" s="409"/>
      <c r="O40" s="409"/>
      <c r="P40" s="409"/>
      <c r="Q40" s="410"/>
      <c r="R40" s="414"/>
      <c r="S40" s="415"/>
      <c r="T40" s="416"/>
      <c r="U40" s="422"/>
      <c r="V40" s="423"/>
      <c r="W40" s="426"/>
      <c r="X40" s="401"/>
      <c r="Y40" s="18"/>
      <c r="Z40" s="18"/>
      <c r="AA40" s="19"/>
      <c r="AB40" s="19"/>
      <c r="AC40" s="17"/>
      <c r="AD40" s="17"/>
      <c r="AE40" s="9"/>
      <c r="AF40" s="9"/>
      <c r="AG40" s="9"/>
      <c r="AH40" s="9"/>
      <c r="AI40" s="9"/>
      <c r="AJ40" s="10"/>
      <c r="AK40" s="10"/>
      <c r="AL40" s="6"/>
      <c r="AM40" s="6"/>
      <c r="AN40" s="6"/>
      <c r="AO40" s="6"/>
      <c r="AP40" s="6"/>
    </row>
    <row r="41" spans="1:43" ht="15" customHeight="1" thickBot="1" x14ac:dyDescent="0.9">
      <c r="A41" s="11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7"/>
      <c r="M41" s="405" t="s">
        <v>18</v>
      </c>
      <c r="N41" s="406"/>
      <c r="O41" s="406"/>
      <c r="P41" s="406"/>
      <c r="Q41" s="407"/>
      <c r="R41" s="414"/>
      <c r="S41" s="415"/>
      <c r="T41" s="416"/>
      <c r="U41" s="422"/>
      <c r="V41" s="423"/>
      <c r="W41" s="426"/>
      <c r="X41" s="401"/>
      <c r="Y41" s="18"/>
      <c r="Z41" s="18"/>
      <c r="AA41" s="19"/>
      <c r="AB41" s="19"/>
      <c r="AC41" s="17"/>
      <c r="AD41" s="17"/>
      <c r="AE41" s="9"/>
      <c r="AF41" s="9"/>
      <c r="AG41" s="236"/>
      <c r="AH41" s="236"/>
      <c r="AI41" s="236"/>
      <c r="AJ41" s="236"/>
      <c r="AK41" s="100"/>
      <c r="AM41" s="13"/>
      <c r="AN41" s="6"/>
      <c r="AO41" s="6"/>
      <c r="AP41" s="6"/>
    </row>
    <row r="42" spans="1:43" ht="15" customHeight="1" thickBot="1" x14ac:dyDescent="0.9">
      <c r="A42" s="11"/>
      <c r="B42" s="16"/>
      <c r="C42" s="16"/>
      <c r="D42" s="16"/>
      <c r="E42" s="16"/>
      <c r="F42" s="9"/>
      <c r="G42" s="9"/>
      <c r="H42" s="9"/>
      <c r="I42" s="9"/>
      <c r="J42" s="9"/>
      <c r="K42" s="9"/>
      <c r="L42" s="9"/>
      <c r="M42" s="408">
        <f>SUM($Q$28:$W$28,test!$P$28:$V$28)</f>
        <v>204.5</v>
      </c>
      <c r="N42" s="409"/>
      <c r="O42" s="409"/>
      <c r="P42" s="409"/>
      <c r="Q42" s="410"/>
      <c r="R42" s="417"/>
      <c r="S42" s="418"/>
      <c r="T42" s="419"/>
      <c r="U42" s="424"/>
      <c r="V42" s="425"/>
      <c r="W42" s="426"/>
      <c r="X42" s="401"/>
      <c r="Y42" s="9"/>
      <c r="Z42" s="9"/>
      <c r="AA42" s="9"/>
      <c r="AB42" s="9"/>
      <c r="AC42" s="9"/>
      <c r="AD42" s="9"/>
      <c r="AE42" s="9"/>
      <c r="AF42" s="9"/>
      <c r="AG42" s="236"/>
      <c r="AH42" s="236"/>
      <c r="AI42" s="236"/>
      <c r="AJ42" s="236"/>
      <c r="AK42" s="100"/>
      <c r="AM42" s="6"/>
      <c r="AN42" s="6"/>
      <c r="AO42" s="6"/>
      <c r="AP42" s="6"/>
    </row>
    <row r="43" spans="1:43" ht="15" customHeight="1" thickBot="1" x14ac:dyDescent="0.9">
      <c r="A43" s="6"/>
      <c r="B43" s="16"/>
      <c r="C43" s="16"/>
      <c r="D43" s="16"/>
      <c r="E43" s="16"/>
      <c r="F43" s="9"/>
      <c r="G43" s="9"/>
      <c r="H43" s="9"/>
      <c r="I43" s="9"/>
      <c r="J43" s="9"/>
      <c r="K43" s="9"/>
      <c r="L43" s="6"/>
      <c r="M43" s="408"/>
      <c r="N43" s="409"/>
      <c r="O43" s="409"/>
      <c r="P43" s="409"/>
      <c r="Q43" s="410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</row>
    <row r="44" spans="1:43" ht="15" customHeight="1" thickBot="1" x14ac:dyDescent="0.35">
      <c r="M44" s="408"/>
      <c r="N44" s="409"/>
      <c r="O44" s="409"/>
      <c r="P44" s="409"/>
      <c r="Q44" s="410"/>
      <c r="R44" s="6"/>
      <c r="S44" s="6"/>
      <c r="T44" s="6"/>
      <c r="U44" s="6"/>
      <c r="V44" s="6"/>
      <c r="W44" s="6"/>
      <c r="X44" s="6"/>
    </row>
    <row r="45" spans="1:43" ht="15" customHeight="1" x14ac:dyDescent="0.3">
      <c r="M45" s="397"/>
      <c r="N45" s="397"/>
      <c r="O45" s="397"/>
      <c r="P45" s="397"/>
      <c r="Q45" s="397"/>
      <c r="R45" s="9"/>
      <c r="S45" s="9"/>
      <c r="T45" s="9"/>
      <c r="U45" s="9"/>
      <c r="V45" s="9"/>
      <c r="W45" s="9"/>
      <c r="X45" s="9"/>
    </row>
    <row r="46" spans="1:43" ht="15" customHeight="1" x14ac:dyDescent="0.3">
      <c r="M46" s="398"/>
      <c r="N46" s="398"/>
      <c r="O46" s="398"/>
      <c r="P46" s="398"/>
      <c r="Q46" s="398"/>
      <c r="R46" s="9"/>
      <c r="S46" s="9"/>
      <c r="T46" s="9"/>
      <c r="U46" s="9"/>
      <c r="V46" s="9"/>
      <c r="W46" s="9"/>
      <c r="X46" s="9"/>
    </row>
    <row r="47" spans="1:43" ht="15" customHeight="1" x14ac:dyDescent="0.3">
      <c r="M47" s="398"/>
      <c r="N47" s="398"/>
      <c r="O47" s="398"/>
      <c r="P47" s="398"/>
      <c r="Q47" s="398"/>
      <c r="R47" s="399"/>
      <c r="S47" s="399"/>
      <c r="T47" s="399"/>
      <c r="U47" s="400"/>
      <c r="V47" s="400"/>
      <c r="W47" s="401"/>
      <c r="X47" s="401"/>
    </row>
    <row r="48" spans="1:43" ht="15" customHeight="1" x14ac:dyDescent="0.3">
      <c r="M48" s="398"/>
      <c r="N48" s="398"/>
      <c r="O48" s="398"/>
      <c r="P48" s="398"/>
      <c r="Q48" s="398"/>
      <c r="R48" s="399"/>
      <c r="S48" s="399"/>
      <c r="T48" s="399"/>
      <c r="U48" s="400"/>
      <c r="V48" s="400"/>
      <c r="W48" s="401"/>
      <c r="X48" s="401"/>
      <c r="AJ48" t="str">
        <f>IF(COUNTIF(AJ10:AJ27,"&gt;0"),COUNTIF(AJ10:AJ27,"&gt;0")&amp;" JOURS DE FRAIS","AUCUN JOUR DE FRAIS")</f>
        <v>AUCUN JOUR DE FRAIS</v>
      </c>
    </row>
    <row r="49" spans="13:24" ht="15" customHeight="1" x14ac:dyDescent="0.3">
      <c r="M49" s="236"/>
      <c r="N49" s="236"/>
      <c r="O49" s="236"/>
      <c r="P49" s="236"/>
      <c r="Q49" s="236"/>
      <c r="R49" s="399"/>
      <c r="S49" s="399"/>
      <c r="T49" s="399"/>
      <c r="U49" s="400"/>
      <c r="V49" s="400"/>
      <c r="W49" s="401"/>
      <c r="X49" s="401"/>
    </row>
    <row r="50" spans="13:24" ht="15" customHeight="1" x14ac:dyDescent="0.3">
      <c r="M50" s="398"/>
      <c r="N50" s="398"/>
      <c r="O50" s="398"/>
      <c r="P50" s="398"/>
      <c r="Q50" s="398"/>
      <c r="R50" s="399"/>
      <c r="S50" s="399"/>
      <c r="T50" s="399"/>
      <c r="U50" s="400"/>
      <c r="V50" s="400"/>
      <c r="W50" s="401"/>
      <c r="X50" s="401"/>
    </row>
    <row r="51" spans="13:24" ht="15" customHeight="1" x14ac:dyDescent="0.3">
      <c r="M51" s="398"/>
      <c r="N51" s="398"/>
      <c r="O51" s="398"/>
      <c r="P51" s="398"/>
      <c r="Q51" s="398"/>
      <c r="R51" s="9"/>
      <c r="S51" s="9"/>
      <c r="T51" s="9"/>
      <c r="U51" s="9"/>
      <c r="V51" s="9"/>
      <c r="W51" s="9"/>
      <c r="X51" s="9"/>
    </row>
    <row r="52" spans="13:24" ht="15" customHeight="1" x14ac:dyDescent="0.3">
      <c r="M52" s="398"/>
      <c r="N52" s="398"/>
      <c r="O52" s="398"/>
      <c r="P52" s="398"/>
      <c r="Q52" s="398"/>
      <c r="R52" s="9"/>
      <c r="S52" s="9"/>
      <c r="T52" s="9"/>
      <c r="U52" s="9"/>
      <c r="V52" s="9"/>
      <c r="W52" s="9"/>
      <c r="X52" s="9"/>
    </row>
  </sheetData>
  <mergeCells count="67">
    <mergeCell ref="AN36:AO39"/>
    <mergeCell ref="M37:Q37"/>
    <mergeCell ref="M38:Q40"/>
    <mergeCell ref="AG38:AJ39"/>
    <mergeCell ref="AK38:AK39"/>
    <mergeCell ref="R39:T42"/>
    <mergeCell ref="U39:V42"/>
    <mergeCell ref="W39:X42"/>
    <mergeCell ref="M41:Q41"/>
    <mergeCell ref="AG41:AJ42"/>
    <mergeCell ref="M42:Q44"/>
    <mergeCell ref="A28:B28"/>
    <mergeCell ref="C28:G28"/>
    <mergeCell ref="A8:A9"/>
    <mergeCell ref="AG36:AJ36"/>
    <mergeCell ref="AL36:AM39"/>
    <mergeCell ref="B36:E36"/>
    <mergeCell ref="AG29:AI30"/>
    <mergeCell ref="AJ30:AJ31"/>
    <mergeCell ref="AG31:AI32"/>
    <mergeCell ref="AJ32:AJ33"/>
    <mergeCell ref="AA8:AC9"/>
    <mergeCell ref="AD8:AF9"/>
    <mergeCell ref="AG8:AI9"/>
    <mergeCell ref="B8:B9"/>
    <mergeCell ref="C8:G9"/>
    <mergeCell ref="H8:H9"/>
    <mergeCell ref="B1:C3"/>
    <mergeCell ref="D1:F3"/>
    <mergeCell ref="G1:G3"/>
    <mergeCell ref="K4:L4"/>
    <mergeCell ref="Y4:AB6"/>
    <mergeCell ref="J5:M5"/>
    <mergeCell ref="K6:L6"/>
    <mergeCell ref="B4:C5"/>
    <mergeCell ref="D4:E5"/>
    <mergeCell ref="F4:G5"/>
    <mergeCell ref="I8:I9"/>
    <mergeCell ref="J8:L8"/>
    <mergeCell ref="J1:M1"/>
    <mergeCell ref="AD1:AI1"/>
    <mergeCell ref="K2:L2"/>
    <mergeCell ref="Y2:AB3"/>
    <mergeCell ref="J3:M3"/>
    <mergeCell ref="AJ8:AJ9"/>
    <mergeCell ref="AK8:AL8"/>
    <mergeCell ref="Q9:R9"/>
    <mergeCell ref="S9:W9"/>
    <mergeCell ref="J28:L28"/>
    <mergeCell ref="M28:P28"/>
    <mergeCell ref="Q28:R28"/>
    <mergeCell ref="S28:W28"/>
    <mergeCell ref="X28:Y28"/>
    <mergeCell ref="AA28:AC28"/>
    <mergeCell ref="AD28:AF28"/>
    <mergeCell ref="AG28:AI28"/>
    <mergeCell ref="M8:P9"/>
    <mergeCell ref="Q8:W8"/>
    <mergeCell ref="X8:Y9"/>
    <mergeCell ref="Z8:Z9"/>
    <mergeCell ref="M45:Q45"/>
    <mergeCell ref="M46:Q48"/>
    <mergeCell ref="R47:T50"/>
    <mergeCell ref="U47:V50"/>
    <mergeCell ref="W47:X50"/>
    <mergeCell ref="M49:Q49"/>
    <mergeCell ref="M50:Q52"/>
  </mergeCells>
  <conditionalFormatting sqref="Y38:Z41">
    <cfRule type="dataBar" priority="29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{4C9B83ED-7106-4A37-ABC0-4A55A0ED864C}</x14:id>
        </ext>
      </extLst>
    </cfRule>
  </conditionalFormatting>
  <conditionalFormatting sqref="B37:E39">
    <cfRule type="cellIs" dxfId="12" priority="26" operator="greaterThan">
      <formula>80</formula>
    </cfRule>
    <cfRule type="colorScale" priority="27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F38:I41">
    <cfRule type="dataBar" priority="24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{289AC8E3-5184-4D34-9D95-41A454114D68}</x14:id>
        </ext>
      </extLst>
    </cfRule>
  </conditionalFormatting>
  <conditionalFormatting sqref="M42:Q44 B41:E43">
    <cfRule type="cellIs" dxfId="11" priority="9" operator="greaterThan">
      <formula>250</formula>
    </cfRule>
    <cfRule type="colorScale" priority="10">
      <colorScale>
        <cfvo type="num" val="0"/>
        <cfvo type="num" val="83"/>
        <cfvo type="num" val="166"/>
        <color rgb="FF63BE7B"/>
        <color rgb="FFFFEB84"/>
        <color rgb="FFF8696B"/>
      </colorScale>
    </cfRule>
  </conditionalFormatting>
  <conditionalFormatting sqref="R47:T50">
    <cfRule type="dataBar" priority="21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{4AAE05B0-5A53-4D50-977C-177E5D6709AB}</x14:id>
        </ext>
      </extLst>
    </cfRule>
  </conditionalFormatting>
  <conditionalFormatting sqref="M46:Q48">
    <cfRule type="cellIs" dxfId="10" priority="18" operator="greaterThan">
      <formula>80</formula>
    </cfRule>
    <cfRule type="colorScale" priority="19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M50:Q52">
    <cfRule type="cellIs" dxfId="9" priority="16" operator="greaterThan">
      <formula>250</formula>
    </cfRule>
    <cfRule type="colorScale" priority="17">
      <colorScale>
        <cfvo type="num" val="0"/>
        <cfvo type="num" val="83"/>
        <cfvo type="num" val="166"/>
        <color rgb="FF63BE7B"/>
        <color rgb="FFFFEB84"/>
        <color rgb="FFF8696B"/>
      </colorScale>
    </cfRule>
  </conditionalFormatting>
  <conditionalFormatting sqref="R39:T42">
    <cfRule type="dataBar" priority="14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{003FAE09-1EE5-46A9-AB00-39535D709FC1}</x14:id>
        </ext>
      </extLst>
    </cfRule>
  </conditionalFormatting>
  <conditionalFormatting sqref="M38:Q40">
    <cfRule type="cellIs" dxfId="8" priority="11" operator="greaterThan">
      <formula>80</formula>
    </cfRule>
    <cfRule type="colorScale" priority="12">
      <colorScale>
        <cfvo type="num" val="0"/>
        <cfvo type="num" val="40"/>
        <cfvo type="num" val="80"/>
        <color rgb="FF63BE7B"/>
        <color rgb="FFFFEB84"/>
        <color rgb="FFF8696B"/>
      </colorScale>
    </cfRule>
  </conditionalFormatting>
  <conditionalFormatting sqref="B10:AI14 B18:AI27 B15:B17 W15:AI17">
    <cfRule type="expression" dxfId="7" priority="8">
      <formula>OR(WEEKDAY($A10,2)=6,WEEKDAY($A10,2)=7)</formula>
    </cfRule>
  </conditionalFormatting>
  <conditionalFormatting sqref="AK10:AL27">
    <cfRule type="expression" dxfId="6" priority="7">
      <formula>OR(WEEKDAY($A10,2)=6,WEEKDAY($A10,2)=7)</formula>
    </cfRule>
  </conditionalFormatting>
  <conditionalFormatting sqref="K10:K14 K18:K27">
    <cfRule type="expression" dxfId="5" priority="5">
      <formula>AND(ISNUMBER($Q10)=FALSE,ISNUMBER($A10),ISNUMBER(SEARCH("*m",TEXT($A10,"jjj jj mm aa"),3))=FALSE,ISBLANK($B10))</formula>
    </cfRule>
    <cfRule type="expression" dxfId="4" priority="6">
      <formula>OR(AND(ISNUMBER($A10),ISNUMBER($Q10)),ISBLANK($B10)=FALSE)</formula>
    </cfRule>
  </conditionalFormatting>
  <conditionalFormatting sqref="C15:V17">
    <cfRule type="expression" dxfId="3" priority="4">
      <formula>OR(WEEKDAY($A15,2)=6,WEEKDAY($A15,2)=7)</formula>
    </cfRule>
  </conditionalFormatting>
  <conditionalFormatting sqref="K15:K17">
    <cfRule type="expression" dxfId="2" priority="2">
      <formula>AND(ISNUMBER($Q15)=FALSE,ISNUMBER($A15),ISNUMBER(SEARCH("*m",TEXT($A15,"jjj jj mm aa"),3))=FALSE,ISBLANK($B15))</formula>
    </cfRule>
    <cfRule type="expression" dxfId="1" priority="3">
      <formula>OR(AND(ISNUMBER($A15),ISNUMBER($Q15)),ISBLANK($B15)=FALSE)</formula>
    </cfRule>
  </conditionalFormatting>
  <conditionalFormatting sqref="A10:A27">
    <cfRule type="expression" dxfId="0" priority="1">
      <formula>OR(WEEKDAY($A10,2)=6,WEEKDAY($A10,2)=7)</formula>
    </cfRule>
  </conditionalFormatting>
  <dataValidations count="5">
    <dataValidation type="list" showInputMessage="1" showErrorMessage="1" sqref="G1:G3" xr:uid="{0AC85322-01ED-496B-B6C3-A42D013384E8}">
      <formula1>"1,2"</formula1>
    </dataValidation>
    <dataValidation type="list" showInputMessage="1" showErrorMessage="1" sqref="D1:F3" xr:uid="{B5CDE2F8-81FB-41B6-83AF-D5AB966AFCE2}">
      <formula1>"Janvier,Février,Mars,Avril,Mai,Juin,Juillet,Août,Septembre,Octobre,Novembre,Décembre"</formula1>
    </dataValidation>
    <dataValidation type="list" allowBlank="1" showInputMessage="1" showErrorMessage="1" sqref="AK10:AL27" xr:uid="{9217D07A-5E8D-41ED-8868-07F95EDBE1EF}">
      <formula1>"6H,6H30,7H,7H30,8H,8H30,9H,9H30,10H,10H30,11H,11H30,12H,12H30,13H,13H30,14H,14H30,15H,15H30,16H,16H30,17H,17H30,18H,18H30,19H,19H30,20H,20H30,21H,21H30,22H,22H30,23H,00H,1H,2H,3H,4H"</formula1>
    </dataValidation>
    <dataValidation type="list" allowBlank="1" showInputMessage="1" sqref="B10:B27" xr:uid="{C449D168-CC64-4DE4-8259-C79741002C47}">
      <formula1>"CONGE,AR_TVL,INVITE_DEJ"</formula1>
    </dataValidation>
    <dataValidation type="list" showInputMessage="1" showErrorMessage="1" sqref="B1:C3" xr:uid="{C5E034FE-356C-46DA-8306-07B0C64E7DBD}">
      <formula1>"2016,2017,2018,2019,2020,2021,2022,2023,2024"</formula1>
    </dataValidation>
  </dataValidations>
  <pageMargins left="0.25" right="0.25" top="0.75" bottom="0.75" header="0.3" footer="0.3"/>
  <pageSetup paperSize="9" scale="56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C9B83ED-7106-4A37-ABC0-4A55A0ED864C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Y38:Z41</xm:sqref>
        </x14:conditionalFormatting>
        <x14:conditionalFormatting xmlns:xm="http://schemas.microsoft.com/office/excel/2006/main">
          <x14:cfRule type="dataBar" id="{289AC8E3-5184-4D34-9D95-41A454114D68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F38:I41</xm:sqref>
        </x14:conditionalFormatting>
        <x14:conditionalFormatting xmlns:xm="http://schemas.microsoft.com/office/excel/2006/main">
          <x14:cfRule type="dataBar" id="{4AAE05B0-5A53-4D50-977C-177E5D6709AB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R47:T50</xm:sqref>
        </x14:conditionalFormatting>
        <x14:conditionalFormatting xmlns:xm="http://schemas.microsoft.com/office/excel/2006/main">
          <x14:cfRule type="dataBar" id="{003FAE09-1EE5-46A9-AB00-39535D709FC1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R39:T42</xm:sqref>
        </x14:conditionalFormatting>
        <x14:conditionalFormatting xmlns:xm="http://schemas.microsoft.com/office/excel/2006/main">
          <x14:cfRule type="iconSet" priority="30" id="{6E578707-0715-4FDA-B16F-C7CF7EAA8CA5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AA38:AB41</xm:sqref>
        </x14:conditionalFormatting>
        <x14:conditionalFormatting xmlns:xm="http://schemas.microsoft.com/office/excel/2006/main">
          <x14:cfRule type="iconSet" priority="28" id="{A2BF7856-CA9B-4211-A87E-62A2E579F77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AC38:AD41</xm:sqref>
        </x14:conditionalFormatting>
        <x14:conditionalFormatting xmlns:xm="http://schemas.microsoft.com/office/excel/2006/main">
          <x14:cfRule type="iconSet" priority="25" id="{D75908BD-79D6-417C-A259-5FEA6D37A15B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J38:K41</xm:sqref>
        </x14:conditionalFormatting>
        <x14:conditionalFormatting xmlns:xm="http://schemas.microsoft.com/office/excel/2006/main">
          <x14:cfRule type="iconSet" priority="23" id="{AFA9B5D9-C04B-4BDB-B4A5-27ADCF650FCC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L38:L41</xm:sqref>
        </x14:conditionalFormatting>
        <x14:conditionalFormatting xmlns:xm="http://schemas.microsoft.com/office/excel/2006/main">
          <x14:cfRule type="iconSet" priority="22" id="{407BEA74-D3C4-4EF8-BA0A-012BBBF5E8F6}">
            <x14:iconSet showValue="0" custom="1">
              <x14:cfvo type="percent">
                <xm:f>0</xm:f>
              </x14:cfvo>
              <x14:cfvo type="num">
                <xm:f>50</xm:f>
              </x14:cfvo>
              <x14:cfvo type="num">
                <xm:f>130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U47:V50</xm:sqref>
        </x14:conditionalFormatting>
        <x14:conditionalFormatting xmlns:xm="http://schemas.microsoft.com/office/excel/2006/main">
          <x14:cfRule type="iconSet" priority="20" id="{47257EE1-8CD1-4360-8471-F19991F937A1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5Quarters" iconId="0"/>
              <x14:cfIcon iconSet="5Quarters" iconId="0"/>
              <x14:cfIcon iconSet="3Flags" iconId="0"/>
            </x14:iconSet>
          </x14:cfRule>
          <xm:sqref>W47:X50</xm:sqref>
        </x14:conditionalFormatting>
        <x14:conditionalFormatting xmlns:xm="http://schemas.microsoft.com/office/excel/2006/main">
          <x14:cfRule type="iconSet" priority="15" id="{4D5E692B-963C-4050-BABB-F5A4A5C1C218}">
            <x14:iconSet showValue="0" custom="1">
              <x14:cfvo type="percent">
                <xm:f>0</xm:f>
              </x14:cfvo>
              <x14:cfvo type="num">
                <xm:f>100</xm:f>
              </x14:cfvo>
              <x14:cfvo type="num">
                <xm:f>200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U39:V42</xm:sqref>
        </x14:conditionalFormatting>
        <x14:conditionalFormatting xmlns:xm="http://schemas.microsoft.com/office/excel/2006/main">
          <x14:cfRule type="iconSet" priority="13" id="{FDA7E3D3-6CB8-4733-8E1E-557B98A60CFE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320</xm:f>
              </x14:cfvo>
              <x14:cfIcon iconSet="5Quarters" iconId="0"/>
              <x14:cfIcon iconSet="5Quarters" iconId="0"/>
              <x14:cfIcon iconSet="3Flags" iconId="0"/>
            </x14:iconSet>
          </x14:cfRule>
          <xm:sqref>W39:X42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FD68A-515B-49BD-A945-E2859398F994}">
  <sheetPr codeName="Feuil5"/>
  <dimension ref="A1:D10"/>
  <sheetViews>
    <sheetView zoomScale="70" zoomScaleNormal="70" workbookViewId="0">
      <selection activeCell="A5" sqref="A5"/>
    </sheetView>
  </sheetViews>
  <sheetFormatPr baseColWidth="10" defaultColWidth="10.5546875" defaultRowHeight="14.4" x14ac:dyDescent="0.3"/>
  <cols>
    <col min="1" max="1" width="32" customWidth="1"/>
    <col min="2" max="2" width="15.33203125" customWidth="1"/>
  </cols>
  <sheetData>
    <row r="1" spans="1:4" ht="14.4" customHeight="1" thickTop="1" x14ac:dyDescent="0.3">
      <c r="A1" s="437" t="s">
        <v>25</v>
      </c>
      <c r="B1" s="427" t="s">
        <v>24</v>
      </c>
      <c r="C1" s="427"/>
      <c r="D1" s="428"/>
    </row>
    <row r="2" spans="1:4" ht="14.4" customHeight="1" thickBot="1" x14ac:dyDescent="0.35">
      <c r="A2" s="438"/>
      <c r="B2" s="429"/>
      <c r="C2" s="429"/>
      <c r="D2" s="430"/>
    </row>
    <row r="3" spans="1:4" ht="25.2" customHeight="1" thickBot="1" x14ac:dyDescent="0.35">
      <c r="A3" s="54" t="str">
        <f>'MOIS 1er'!B1&amp;" "&amp;'MOIS 1er'!D1&amp;" "&amp;'MOIS 1er'!G1</f>
        <v>2022 Septembre 1</v>
      </c>
      <c r="B3" s="55">
        <f>'MOIS 1er'!K2</f>
        <v>319.65000000000003</v>
      </c>
      <c r="C3" s="431">
        <f>SUM(B3:B5)</f>
        <v>696.17000000000007</v>
      </c>
      <c r="D3" s="432"/>
    </row>
    <row r="4" spans="1:4" ht="25.2" customHeight="1" thickBot="1" x14ac:dyDescent="0.35">
      <c r="A4" s="139" t="str">
        <f>test!B1&amp;" "&amp;test!D1&amp;" "&amp;test!G1</f>
        <v>2022 Septembre 2</v>
      </c>
      <c r="B4" s="56">
        <f>test!K2</f>
        <v>376.52</v>
      </c>
      <c r="C4" s="433"/>
      <c r="D4" s="434"/>
    </row>
    <row r="5" spans="1:4" ht="25.2" customHeight="1" thickBot="1" x14ac:dyDescent="0.35">
      <c r="A5" s="140" t="str">
        <f>RELIQUAT!B1&amp;" "&amp;RELIQUAT!D1&amp;" "&amp;RELIQUAT!G1</f>
        <v xml:space="preserve">  </v>
      </c>
      <c r="B5" s="57">
        <f>RELIQUAT!K2</f>
        <v>0</v>
      </c>
      <c r="C5" s="435"/>
      <c r="D5" s="436"/>
    </row>
    <row r="6" spans="1:4" ht="15" thickBot="1" x14ac:dyDescent="0.35"/>
    <row r="7" spans="1:4" ht="18.600000000000001" thickBot="1" x14ac:dyDescent="0.4">
      <c r="B7" s="87" t="s">
        <v>33</v>
      </c>
      <c r="C7" s="88" t="s">
        <v>34</v>
      </c>
    </row>
    <row r="8" spans="1:4" ht="18" x14ac:dyDescent="0.35">
      <c r="A8" s="85" t="s">
        <v>32</v>
      </c>
      <c r="B8" s="89">
        <f>'MOIS 1er'!AO29+test!AO29</f>
        <v>0</v>
      </c>
      <c r="C8" s="90">
        <f>'MOIS 1er'!AP29+test!AP29</f>
        <v>0</v>
      </c>
    </row>
    <row r="9" spans="1:4" ht="18.600000000000001" thickBot="1" x14ac:dyDescent="0.4">
      <c r="A9" s="86" t="s">
        <v>35</v>
      </c>
      <c r="B9" s="91">
        <f>'MOIS 1er'!AO30+test!AO30</f>
        <v>0</v>
      </c>
      <c r="C9" s="92">
        <f>'MOIS 1er'!AP30+test!AP30</f>
        <v>0</v>
      </c>
    </row>
    <row r="10" spans="1:4" ht="15.6" x14ac:dyDescent="0.3">
      <c r="B10" s="84" t="str">
        <f>IF(COUNTIF('MOIS 1er'!AO10:AO27,"&gt;"&amp;0)+COUNTIF(test!AN10:AN27,"&gt;"&amp;0)=1,"sur "&amp;COUNTIF('MOIS 1er'!AO10:AO27,"&gt;"&amp;0)+COUNTIF(test!AN10:AN27,"&gt;"&amp;0)&amp;" jour",IF(COUNTIF('MOIS 1er'!AO10:AO27,"&gt;"&amp;0)+COUNTIF(test!AN10:AN27,"&gt;"&amp;0)&gt;1,"sur "&amp;COUNTIF('MOIS 1er'!AO10:AO27,"&gt;"&amp;0)+COUNTIF(test!AN10:AN27,"&gt;"&amp;0)&amp;" jours",""))</f>
        <v/>
      </c>
      <c r="C10" s="84"/>
    </row>
  </sheetData>
  <mergeCells count="3">
    <mergeCell ref="B1:D2"/>
    <mergeCell ref="C3:D5"/>
    <mergeCell ref="A1:A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MOIS 1er</vt:lpstr>
      <vt:lpstr>MOIS 2nd</vt:lpstr>
      <vt:lpstr>test</vt:lpstr>
      <vt:lpstr>INVITATION BUDGET</vt:lpstr>
      <vt:lpstr>RELIQUAT</vt:lpstr>
      <vt:lpstr>TOTAUX</vt:lpstr>
      <vt:lpstr>'MOIS 1er'!Zone_d_impression</vt:lpstr>
      <vt:lpstr>'MOIS 2nd'!Zone_d_impression</vt:lpstr>
      <vt:lpstr>RELIQUAT!Zone_d_impression</vt:lpstr>
      <vt:lpstr>test!Zone_d_impression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Haugmard</dc:creator>
  <cp:lastModifiedBy>Sébastien Haugmard</cp:lastModifiedBy>
  <cp:lastPrinted>2021-02-23T10:43:53Z</cp:lastPrinted>
  <dcterms:created xsi:type="dcterms:W3CDTF">2018-11-08T16:54:46Z</dcterms:created>
  <dcterms:modified xsi:type="dcterms:W3CDTF">2022-11-19T21:33:42Z</dcterms:modified>
</cp:coreProperties>
</file>